
<file path=[Content_Types].xml><?xml version="1.0" encoding="utf-8"?>
<Types xmlns="http://schemas.openxmlformats.org/package/2006/content-types">
  <Override PartName="/xl/worksheets/sheet64.xml" ContentType="application/vnd.openxmlformats-officedocument.spreadsheetml.worksheet+xml"/>
  <Override PartName="/xl/worksheets/sheet60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charts/chart10.xml" ContentType="application/vnd.openxmlformats-officedocument.drawingml.chart+xml"/>
  <Override PartName="/xl/worksheets/sheet57.xml" ContentType="application/vnd.openxmlformats-officedocument.spreadsheetml.worksheet+xml"/>
  <Override PartName="/xl/worksheets/sheet53.xml" ContentType="application/vnd.openxmlformats-officedocument.spreadsheetml.worksheet+xml"/>
  <Override PartName="/xl/charts/chart3.xml" ContentType="application/vnd.openxmlformats-officedocument.drawingml.chart+xml"/>
  <Override PartName="/xl/charts/chart6.xml" ContentType="application/vnd.openxmlformats-officedocument.drawingml.chart+xml"/>
  <Override PartName="/xl/worksheets/sheet126.xml" ContentType="application/vnd.openxmlformats-officedocument.spreadsheetml.worksheet+xml"/>
  <Override PartName="/xl/worksheets/sheet122.xml" ContentType="application/vnd.openxmlformats-officedocument.spreadsheetml.worksheet+xml"/>
  <Default Extension="rels" ContentType="application/vnd.openxmlformats-package.relationships+xml"/>
  <Override PartName="/xl/worksheets/sheet46.xml" ContentType="application/vnd.openxmlformats-officedocument.spreadsheetml.worksheet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2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19.xml" ContentType="application/vnd.openxmlformats-officedocument.spreadsheetml.worksheet+xml"/>
  <Override PartName="/xl/worksheets/sheet36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worksheets/sheet109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1.xml" ContentType="application/vnd.openxmlformats-officedocument.spreadsheetml.worksheet+xml"/>
  <Override PartName="/xl/worksheets/sheet2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6.xml" ContentType="application/vnd.openxmlformats-officedocument.spreadsheetml.worksheet+xml"/>
  <Override PartName="/xl/worksheets/sheet19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.xml" ContentType="application/vnd.openxmlformats-officedocument.spreadsheetml.worksheet+xml"/>
  <Override PartName="/xl/worksheets/sheet82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  <Override PartName="/xl/drawings/drawing9.xml" ContentType="application/vnd.openxmlformats-officedocument.drawing+xml"/>
  <Override PartName="/xl/drawings/drawing5.xml" ContentType="application/vnd.openxmlformats-officedocument.drawing+xml"/>
  <Override PartName="/xl/worksheets/sheet79.xml" ContentType="application/vnd.openxmlformats-officedocument.spreadsheetml.worksheet+xml"/>
  <Override PartName="/xl/worksheets/sheet75.xml" ContentType="application/vnd.openxmlformats-officedocument.spreadsheetml.worksheet+xml"/>
  <Override PartName="/xl/worksheets/sheet71.xml" ContentType="application/vnd.openxmlformats-officedocument.spreadsheetml.worksheet+xml"/>
  <Override PartName="/xl/drawings/drawing1.xml" ContentType="application/vnd.openxmlformats-officedocument.drawing+xml"/>
  <Override PartName="/xl/worksheets/sheet65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68.xml" ContentType="application/vnd.openxmlformats-officedocument.spreadsheetml.worksheet+xml"/>
  <Override PartName="/xl/worksheets/sheet130.xml" ContentType="application/vnd.openxmlformats-officedocument.spreadsheetml.worksheet+xml"/>
  <Override PartName="/xl/charts/chart11.xml" ContentType="application/vnd.openxmlformats-officedocument.drawingml.chart+xml"/>
  <Override PartName="/xl/worksheets/sheet58.xml" ContentType="application/vnd.openxmlformats-officedocument.spreadsheetml.worksheet+xml"/>
  <Override PartName="/xl/worksheets/sheet54.xml" ContentType="application/vnd.openxmlformats-officedocument.spreadsheetml.worksheet+xml"/>
  <Override PartName="/xl/worksheets/sheet50.xml" ContentType="application/vnd.openxmlformats-officedocument.spreadsheetml.worksheet+xml"/>
  <Override PartName="/xl/charts/chart7.xml" ContentType="application/vnd.openxmlformats-officedocument.drawingml.chart+xml"/>
  <Override PartName="/xl/worksheets/sheet127.xml" ContentType="application/vnd.openxmlformats-officedocument.spreadsheetml.worksheet+xml"/>
  <Override PartName="/xl/worksheets/sheet123.xml" ContentType="application/vnd.openxmlformats-officedocument.spreadsheetml.worksheet+xml"/>
  <Override PartName="/xl/worksheets/sheet40.xml" ContentType="application/vnd.openxmlformats-officedocument.spreadsheetml.worksheet+xml"/>
  <Override PartName="/xl/worksheets/sheet47.xml" ContentType="application/vnd.openxmlformats-officedocument.spreadsheetml.worksheet+xml"/>
  <Override PartName="/xl/worksheets/sheet43.xml" ContentType="application/vnd.openxmlformats-officedocument.spreadsheetml.worksheet+xml"/>
  <Override PartName="/xl/worksheets/sheet113.xml" ContentType="application/vnd.openxmlformats-officedocument.spreadsheetml.worksheet+xml"/>
  <Override PartName="/xl/worksheets/sheet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2.xml" ContentType="application/vnd.openxmlformats-officedocument.spreadsheetml.worksheet+xml"/>
  <Override PartName="/xl/worksheets/sheet26.xml" ContentType="application/vnd.openxmlformats-officedocument.spreadsheetml.worksheet+xml"/>
  <Override PartName="/xl/worksheets/sheet93.xml" ContentType="application/vnd.openxmlformats-officedocument.spreadsheetml.worksheet+xml"/>
  <Override PartName="/xl/worksheets/sheet97.xml" ContentType="application/vnd.openxmlformats-officedocument.spreadsheetml.worksheet+xml"/>
  <Override PartName="/xl/worksheets/sheet22.xml" ContentType="application/vnd.openxmlformats-officedocument.spreadsheetml.worksheet+xml"/>
  <Override PartName="/docProps/app.xml" ContentType="application/vnd.openxmlformats-officedocument.extended-properties+xml"/>
  <Override PartName="/xl/worksheets/sheet16.xml" ContentType="application/vnd.openxmlformats-officedocument.spreadsheetml.worksheet+xml"/>
  <Override PartName="/xl/worksheets/sheet1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7.xml" ContentType="application/vnd.openxmlformats-officedocument.spreadsheetml.worksheet+xml"/>
  <Override PartName="/xl/drawings/drawing6.xml" ContentType="application/vnd.openxmlformats-officedocument.drawing+xml"/>
  <Override PartName="/xl/drawings/drawing2.xml" ContentType="application/vnd.openxmlformats-officedocument.drawing+xml"/>
  <Override PartName="/xl/worksheets/sheet76.xml" ContentType="application/vnd.openxmlformats-officedocument.spreadsheetml.worksheet+xml"/>
  <Override PartName="/xl/worksheets/sheet72.xml" ContentType="application/vnd.openxmlformats-officedocument.spreadsheetml.worksheet+xml"/>
  <Override PartName="/xl/worksheets/sheet66.xml" ContentType="application/vnd.openxmlformats-officedocument.spreadsheetml.worksheet+xml"/>
  <Override PartName="/xl/worksheets/sheet62.xml" ContentType="application/vnd.openxmlformats-officedocument.spreadsheetml.worksheet+xml"/>
  <Override PartName="/xl/externalLinks/externalLink4.xml" ContentType="application/vnd.openxmlformats-officedocument.spreadsheetml.externalLink+xml"/>
  <Override PartName="/xl/worksheets/sheet69.xml" ContentType="application/vnd.openxmlformats-officedocument.spreadsheetml.worksheet+xml"/>
  <Override PartName="/xl/charts/chart12.xml" ContentType="application/vnd.openxmlformats-officedocument.drawingml.chart+xml"/>
  <Override PartName="/xl/worksheets/sheet59.xml" ContentType="application/vnd.openxmlformats-officedocument.spreadsheetml.worksheet+xml"/>
  <Override PartName="/xl/worksheets/sheet55.xml" ContentType="application/vnd.openxmlformats-officedocument.spreadsheetml.worksheet+xml"/>
  <Override PartName="/xl/worksheets/sheet51.xml" ContentType="application/vnd.openxmlformats-officedocument.spreadsheetml.worksheet+xml"/>
  <Override PartName="/xl/charts/chart1.xml" ContentType="application/vnd.openxmlformats-officedocument.drawingml.chart+xml"/>
  <Override PartName="/xl/charts/chart8.xml" ContentType="application/vnd.openxmlformats-officedocument.drawingml.chart+xml"/>
  <Override PartName="/xl/charts/chart4.xml" ContentType="application/vnd.openxmlformats-officedocument.drawingml.chart+xml"/>
  <Override PartName="/xl/worksheets/sheet128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0.xml" ContentType="application/vnd.openxmlformats-officedocument.spreadsheetml.worksheet+xml"/>
  <Override PartName="/xl/worksheets/sheet41.xml" ContentType="application/vnd.openxmlformats-officedocument.spreadsheetml.worksheet+xml"/>
  <Override PartName="/docProps/core.xml" ContentType="application/vnd.openxmlformats-package.core-properties+xml"/>
  <Override PartName="/xl/worksheets/sheet48.xml" ContentType="application/vnd.openxmlformats-officedocument.spreadsheetml.worksheet+xml"/>
  <Override PartName="/xl/worksheets/sheet44.xml" ContentType="application/vnd.openxmlformats-officedocument.spreadsheetml.worksheet+xml"/>
  <Default Extension="xml" ContentType="application/xml"/>
  <Override PartName="/xl/worksheets/sheet114.xml" ContentType="application/vnd.openxmlformats-officedocument.spreadsheetml.worksheet+xml"/>
  <Override PartName="/xl/worksheets/sheet110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3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8.xml" ContentType="application/vnd.openxmlformats-officedocument.spreadsheetml.worksheet+xml"/>
  <Override PartName="/xl/worksheets/sheet23.xml" ContentType="application/vnd.openxmlformats-officedocument.spreadsheetml.worksheet+xml"/>
  <Override PartName="/xl/worksheets/sheet90.xml" ContentType="application/vnd.openxmlformats-officedocument.spreadsheetml.worksheet+xml"/>
  <Override PartName="/xl/worksheets/sheet94.xml" ContentType="application/vnd.openxmlformats-officedocument.spreadsheetml.worksheet+xml"/>
  <Override PartName="/xl/worksheets/sheet27.xml" ContentType="application/vnd.openxmlformats-officedocument.spreadsheetml.worksheet+xml"/>
  <Override PartName="/xl/worksheets/sheet88.xml" ContentType="application/vnd.openxmlformats-officedocument.spreadsheetml.worksheet+xml"/>
  <Override PartName="/xl/worksheets/sheet13.xml" ContentType="application/vnd.openxmlformats-officedocument.spreadsheetml.worksheet+xml"/>
  <Override PartName="/xl/worksheets/sheet80.xml" ContentType="application/vnd.openxmlformats-officedocument.spreadsheetml.worksheet+xml"/>
  <Override PartName="/xl/worksheets/sheet84.xml" ContentType="application/vnd.openxmlformats-officedocument.spreadsheetml.worksheet+xml"/>
  <Override PartName="/xl/worksheets/sheet17.xml" ContentType="application/vnd.openxmlformats-officedocument.spreadsheetml.worksheet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worksheets/sheet77.xml" ContentType="application/vnd.openxmlformats-officedocument.spreadsheetml.worksheet+xml"/>
  <Override PartName="/xl/worksheets/sheet73.xml" ContentType="application/vnd.openxmlformats-officedocument.spreadsheetml.worksheet+xml"/>
  <Override PartName="/xl/worksheets/sheet67.xml" ContentType="application/vnd.openxmlformats-officedocument.spreadsheetml.worksheet+xml"/>
  <Override PartName="/xl/worksheets/sheet6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sheets/sheet56.xml" ContentType="application/vnd.openxmlformats-officedocument.spreadsheetml.worksheet+xml"/>
  <Override PartName="/xl/worksheets/sheet52.xml" ContentType="application/vnd.openxmlformats-officedocument.spreadsheetml.worksheet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9.xml" ContentType="application/vnd.openxmlformats-officedocument.drawingml.chart+xml"/>
  <Override PartName="/xl/charts/chart5.xml" ContentType="application/vnd.openxmlformats-officedocument.drawingml.chart+xml"/>
  <Override PartName="/xl/worksheets/sheet129.xml" ContentType="application/vnd.openxmlformats-officedocument.spreadsheetml.worksheet+xml"/>
  <Override PartName="/xl/worksheets/sheet125.xml" ContentType="application/vnd.openxmlformats-officedocument.spreadsheetml.worksheet+xml"/>
  <Override PartName="/xl/worksheets/sheet4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49.xml" ContentType="application/vnd.openxmlformats-officedocument.spreadsheetml.worksheet+xml"/>
  <Override PartName="/xl/worksheets/sheet45.xml" ContentType="application/vnd.openxmlformats-officedocument.spreadsheetml.worksheet+xml"/>
  <Override PartName="/xl/worksheets/sheet1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1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3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1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0.xml" ContentType="application/vnd.openxmlformats-officedocument.spreadsheetml.worksheet+xml"/>
  <Override PartName="/xl/worksheets/sheet28.xml" ContentType="application/vnd.openxmlformats-officedocument.spreadsheetml.worksheet+xml"/>
  <Override PartName="/xl/worksheets/sheet95.xml" ContentType="application/vnd.openxmlformats-officedocument.spreadsheetml.worksheet+xml"/>
  <Override PartName="/xl/worksheets/sheet2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1.xml" ContentType="application/vnd.openxmlformats-officedocument.spreadsheetml.worksheet+xml"/>
  <Override PartName="/xl/worksheets/sheet24.xml" ContentType="application/vnd.openxmlformats-officedocument.spreadsheetml.worksheet+xml"/>
  <Override PartName="/xl/worksheets/sheet18.xml" ContentType="application/vnd.openxmlformats-officedocument.spreadsheetml.worksheet+xml"/>
  <Override PartName="/xl/worksheets/sheet14.xml" ContentType="application/vnd.openxmlformats-officedocument.spreadsheetml.worksheet+xml"/>
  <Override PartName="/xl/worksheets/sheet81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.xml" ContentType="application/vnd.openxmlformats-officedocument.spreadsheetml.worksheet+xml"/>
  <Override PartName="/xl/worksheets/sheet89.xml" ContentType="application/vnd.openxmlformats-officedocument.spreadsheetml.worksheet+xml"/>
  <Override PartName="/xl/drawings/drawing8.xml" ContentType="application/vnd.openxmlformats-officedocument.drawing+xml"/>
  <Override PartName="/xl/drawings/drawing4.xml" ContentType="application/vnd.openxmlformats-officedocument.drawing+xml"/>
  <Override PartName="/xl/worksheets/sheet78.xml" ContentType="application/vnd.openxmlformats-officedocument.spreadsheetml.worksheet+xml"/>
  <Override PartName="/xl/worksheets/sheet74.xml" ContentType="application/vnd.openxmlformats-officedocument.spreadsheetml.worksheet+xml"/>
  <Override PartName="/xl/worksheets/sheet70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10860" yWindow="-400" windowWidth="20540" windowHeight="20220" tabRatio="944"/>
  </bookViews>
  <sheets>
    <sheet name="C 1 - C 2 - C 3" sheetId="5" r:id="rId1"/>
    <sheet name="C-4" sheetId="6" r:id="rId2"/>
    <sheet name="C 5" sheetId="7" r:id="rId3"/>
    <sheet name="C -6" sheetId="8" r:id="rId4"/>
    <sheet name="C 7" sheetId="9" r:id="rId5"/>
    <sheet name="C 8" sheetId="10" r:id="rId6"/>
    <sheet name="C 9" sheetId="11" r:id="rId7"/>
    <sheet name="C 10" sheetId="12" r:id="rId8"/>
    <sheet name="C 11" sheetId="13" r:id="rId9"/>
    <sheet name="C 12" sheetId="14" r:id="rId10"/>
    <sheet name="C 13" sheetId="15" r:id="rId11"/>
    <sheet name="C 14" sheetId="117" r:id="rId12"/>
    <sheet name="C 15" sheetId="118" r:id="rId13"/>
    <sheet name="C 16" sheetId="119" r:id="rId14"/>
    <sheet name="C 17" sheetId="120" r:id="rId15"/>
    <sheet name="C 18" sheetId="121" r:id="rId16"/>
    <sheet name="C 19" sheetId="122" r:id="rId17"/>
    <sheet name="C 20" sheetId="123" r:id="rId18"/>
    <sheet name="C 21" sheetId="124" r:id="rId19"/>
    <sheet name="C 22" sheetId="125" r:id="rId20"/>
    <sheet name="C 23" sheetId="126" r:id="rId21"/>
    <sheet name="C 24" sheetId="127" r:id="rId22"/>
    <sheet name="C 25" sheetId="128" r:id="rId23"/>
    <sheet name="C 26" sheetId="129" r:id="rId24"/>
    <sheet name="C 27" sheetId="130" r:id="rId25"/>
    <sheet name="C 28" sheetId="131" r:id="rId26"/>
    <sheet name="C 29" sheetId="132" r:id="rId27"/>
    <sheet name="C 30" sheetId="133" r:id="rId28"/>
    <sheet name="C 31" sheetId="134" r:id="rId29"/>
    <sheet name="C 32" sheetId="135" r:id="rId30"/>
    <sheet name="C 33" sheetId="136" r:id="rId31"/>
    <sheet name="C 34" sheetId="137" r:id="rId32"/>
    <sheet name="C 35" sheetId="138" r:id="rId33"/>
    <sheet name="C 36" sheetId="139" r:id="rId34"/>
    <sheet name="C 37" sheetId="140" r:id="rId35"/>
    <sheet name="C 38" sheetId="141" r:id="rId36"/>
    <sheet name="C 39" sheetId="142" r:id="rId37"/>
    <sheet name="C 40" sheetId="143" r:id="rId38"/>
    <sheet name="C 41" sheetId="144" r:id="rId39"/>
    <sheet name="C 42" sheetId="145" r:id="rId40"/>
    <sheet name="C 43" sheetId="146" r:id="rId41"/>
    <sheet name="C 44" sheetId="147" r:id="rId42"/>
    <sheet name="C 45" sheetId="148" r:id="rId43"/>
    <sheet name="C 46" sheetId="149" r:id="rId44"/>
    <sheet name="C 47" sheetId="150" r:id="rId45"/>
    <sheet name="C 48" sheetId="151" r:id="rId46"/>
    <sheet name="C 49" sheetId="152" r:id="rId47"/>
    <sheet name="C-50" sheetId="16" r:id="rId48"/>
    <sheet name="C-51" sheetId="17" r:id="rId49"/>
    <sheet name="C-52" sheetId="18" r:id="rId50"/>
    <sheet name="C-53" sheetId="19" r:id="rId51"/>
    <sheet name="C-54" sheetId="20" r:id="rId52"/>
    <sheet name="C-55" sheetId="21" r:id="rId53"/>
    <sheet name="C-56" sheetId="22" r:id="rId54"/>
    <sheet name="C-57" sheetId="23" r:id="rId55"/>
    <sheet name="C-58" sheetId="24" r:id="rId56"/>
    <sheet name="C-59" sheetId="25" r:id="rId57"/>
    <sheet name="C-60" sheetId="26" r:id="rId58"/>
    <sheet name="C-61" sheetId="27" r:id="rId59"/>
    <sheet name="C-62" sheetId="28" r:id="rId60"/>
    <sheet name="C-63" sheetId="29" r:id="rId61"/>
    <sheet name="C-64" sheetId="30" r:id="rId62"/>
    <sheet name="C-65" sheetId="31" r:id="rId63"/>
    <sheet name="C-66" sheetId="32" r:id="rId64"/>
    <sheet name="C-67" sheetId="33" r:id="rId65"/>
    <sheet name="C-68" sheetId="34" r:id="rId66"/>
    <sheet name="C-69" sheetId="35" r:id="rId67"/>
    <sheet name="C-70" sheetId="36" r:id="rId68"/>
    <sheet name="C-71" sheetId="37" r:id="rId69"/>
    <sheet name="C-72" sheetId="38" r:id="rId70"/>
    <sheet name="C-73" sheetId="39" r:id="rId71"/>
    <sheet name="C-74" sheetId="40" r:id="rId72"/>
    <sheet name="C-75" sheetId="41" r:id="rId73"/>
    <sheet name="C-76" sheetId="42" r:id="rId74"/>
    <sheet name="C-77" sheetId="43" r:id="rId75"/>
    <sheet name="C-78" sheetId="44" r:id="rId76"/>
    <sheet name="C-79" sheetId="45" r:id="rId77"/>
    <sheet name="C-80" sheetId="46" r:id="rId78"/>
    <sheet name="C-81" sheetId="47" r:id="rId79"/>
    <sheet name="C-82" sheetId="48" r:id="rId80"/>
    <sheet name="C-83" sheetId="49" r:id="rId81"/>
    <sheet name="C-84" sheetId="50" r:id="rId82"/>
    <sheet name="C-85" sheetId="51" r:id="rId83"/>
    <sheet name="C 86-C87" sheetId="52" r:id="rId84"/>
    <sheet name="C-88" sheetId="53" r:id="rId85"/>
    <sheet name="C-89" sheetId="54" r:id="rId86"/>
    <sheet name="C 90" sheetId="55" r:id="rId87"/>
    <sheet name="C 91 - 99" sheetId="56" r:id="rId88"/>
    <sheet name="C 100 - 101" sheetId="58" r:id="rId89"/>
    <sheet name="C 102 - 103" sheetId="59" r:id="rId90"/>
    <sheet name="C 104-105" sheetId="62" r:id="rId91"/>
    <sheet name="C 106 - 107" sheetId="116" r:id="rId92"/>
    <sheet name="C 108 - 109 " sheetId="66" r:id="rId93"/>
    <sheet name="C 110 _ 111" sheetId="69" r:id="rId94"/>
    <sheet name="C-112" sheetId="73" r:id="rId95"/>
    <sheet name="C-113" sheetId="74" r:id="rId96"/>
    <sheet name="C-114" sheetId="75" r:id="rId97"/>
    <sheet name="C-115" sheetId="76" r:id="rId98"/>
    <sheet name="C-116" sheetId="77" r:id="rId99"/>
    <sheet name="C-117" sheetId="78" r:id="rId100"/>
    <sheet name="C-118" sheetId="79" r:id="rId101"/>
    <sheet name="C-119" sheetId="80" r:id="rId102"/>
    <sheet name="C-120" sheetId="81" r:id="rId103"/>
    <sheet name="C-121" sheetId="82" r:id="rId104"/>
    <sheet name="C_122" sheetId="83" r:id="rId105"/>
    <sheet name="C-123" sheetId="84" r:id="rId106"/>
    <sheet name="C-124" sheetId="85" r:id="rId107"/>
    <sheet name="C-125" sheetId="86" r:id="rId108"/>
    <sheet name="C-126" sheetId="87" r:id="rId109"/>
    <sheet name="C 127 - 128" sheetId="91" r:id="rId110"/>
    <sheet name="C 129 - 130" sheetId="92" r:id="rId111"/>
    <sheet name="C 131 - 132" sheetId="93" r:id="rId112"/>
    <sheet name="C 133 - 134" sheetId="94" r:id="rId113"/>
    <sheet name="C 135 " sheetId="95" r:id="rId114"/>
    <sheet name="C-136-137" sheetId="96" r:id="rId115"/>
    <sheet name="C 138 - 139" sheetId="97" r:id="rId116"/>
    <sheet name="C 140 - 141 " sheetId="106" r:id="rId117"/>
    <sheet name="C 142 - C 143" sheetId="107" r:id="rId118"/>
    <sheet name="C 144" sheetId="110" r:id="rId119"/>
    <sheet name="C 145" sheetId="111" r:id="rId120"/>
    <sheet name="C 146" sheetId="112" r:id="rId121"/>
    <sheet name="C-147" sheetId="153" r:id="rId122"/>
    <sheet name="C-148" sheetId="154" r:id="rId123"/>
    <sheet name="C-149" sheetId="155" r:id="rId124"/>
    <sheet name="C-150" sheetId="156" r:id="rId125"/>
    <sheet name="C-151" sheetId="157" r:id="rId126"/>
    <sheet name="C-152" sheetId="158" r:id="rId127"/>
    <sheet name="C-153" sheetId="159" r:id="rId128"/>
    <sheet name="C 154" sheetId="113" r:id="rId129"/>
    <sheet name="C 155-156" sheetId="114" r:id="rId130"/>
  </sheets>
  <externalReferences>
    <externalReference r:id="rId131"/>
    <externalReference r:id="rId132"/>
    <externalReference r:id="rId133"/>
    <externalReference r:id="rId134"/>
    <externalReference r:id="rId135"/>
    <externalReference r:id="rId136"/>
  </externalReferences>
  <definedNames>
    <definedName name="_Regression_Int" localSheetId="88" hidden="1">1</definedName>
    <definedName name="_Regression_Int" localSheetId="89" hidden="1">1</definedName>
    <definedName name="_Regression_Int" localSheetId="90" hidden="1">1</definedName>
    <definedName name="_Regression_Int" localSheetId="91" hidden="1">1</definedName>
    <definedName name="_Regression_Int" localSheetId="92" hidden="1">1</definedName>
    <definedName name="_Regression_Int" localSheetId="2" hidden="1">1</definedName>
    <definedName name="_Regression_Int" localSheetId="86" hidden="1">1</definedName>
    <definedName name="_Regression_Int" localSheetId="84" hidden="1">1</definedName>
    <definedName name="_Regression_Int" localSheetId="85" hidden="1">1</definedName>
    <definedName name="\c">#REF!</definedName>
    <definedName name="\x" localSheetId="2">'C 5'!$AD$2</definedName>
    <definedName name="\x">#REF!</definedName>
    <definedName name="A" localSheetId="2">'C 5'!$U$25:$DA$25</definedName>
    <definedName name="A">#REF!</definedName>
    <definedName name="A_IMPRESION_IM" localSheetId="87">'C 91 - 99'!#REF!</definedName>
    <definedName name="A_IMPRESION_IM">#REF!</definedName>
    <definedName name="A_impresión_IM" localSheetId="88">'C 100 - 101'!$A$1:$L$48</definedName>
    <definedName name="A_impresión_IM" localSheetId="89">'C 102 - 103'!$A$1:$H$49</definedName>
    <definedName name="A_impresión_IM" localSheetId="90">'C 104-105'!$A$1:$J$52</definedName>
    <definedName name="A_impresión_IM" localSheetId="91">'C 106 - 107'!$A$1:$H$50</definedName>
    <definedName name="A_impresión_IM" localSheetId="92">'C 108 - 109 '!$A$1:$J$32</definedName>
    <definedName name="A_IMPRESIÓN_IM" localSheetId="118">[1]CYPPOLLO!#REF!</definedName>
    <definedName name="A_IMPRESIÓN_IM" localSheetId="119">[1]CYPPOLLO!#REF!</definedName>
    <definedName name="A_IMPRESIÓN_IM" localSheetId="120">[1]CYPPOLLO!#REF!</definedName>
    <definedName name="A_impresión_IM" localSheetId="83">#REF!</definedName>
    <definedName name="A_impresión_IM" localSheetId="86">'C 90'!$A$1:$D$43</definedName>
    <definedName name="A_IMPRESIÓN_IM" localSheetId="87">'C 91 - 99'!$A$3:$DO$41</definedName>
    <definedName name="A_IMPRESIÓN_IM" localSheetId="108">[1]CYPPOLLO!#REF!</definedName>
    <definedName name="A_impresión_IM" localSheetId="1">#REF!</definedName>
    <definedName name="A_impresión_IM" localSheetId="84">'C-88'!$A$1:$D$43</definedName>
    <definedName name="A_impresión_IM" localSheetId="85">'C-89'!$A$1:$D$43</definedName>
    <definedName name="A_impresión_IM">#REF!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3">'[2]C.12'!$A$1:$O$27</definedName>
    <definedName name="_xlnm.Print_Area" localSheetId="0">#REF!</definedName>
    <definedName name="_xlnm.Print_Area" localSheetId="7">'[2]C.18'!$A$1:$O$26</definedName>
    <definedName name="_xlnm.Print_Area" localSheetId="88">'C 100 - 101'!$A$1:$M$46</definedName>
    <definedName name="_xlnm.Print_Area" localSheetId="89">'C 102 - 103'!$A$1:$H$50</definedName>
    <definedName name="_xlnm.Print_Area" localSheetId="90">'C 104-105'!$A$1:$K$49</definedName>
    <definedName name="_xlnm.Print_Area" localSheetId="91">'C 106 - 107'!$A$1:$H$51</definedName>
    <definedName name="_xlnm.Print_Area" localSheetId="92">'C 108 - 109 '!$A$1:$J$47</definedName>
    <definedName name="_xlnm.Print_Area" localSheetId="8">'[2]C.19'!$A$1:$O$14</definedName>
    <definedName name="_xlnm.Print_Area" localSheetId="93">'C 110 _ 111'!$A$1:$I$53</definedName>
    <definedName name="_xlnm.Print_Area" localSheetId="9">'[2]C.20'!$A$1:$O$27</definedName>
    <definedName name="_xlnm.Print_Area" localSheetId="10">'[2]C.21'!$A$1:$O$15</definedName>
    <definedName name="_xlnm.Print_Area" localSheetId="11">'[2]C.22'!$A$1:$O$10</definedName>
    <definedName name="_xlnm.Print_Area" localSheetId="116">'C 140 - 141 '!$A$1:$S$45</definedName>
    <definedName name="_xlnm.Print_Area" localSheetId="119">'C 145'!$A$2:$N$46</definedName>
    <definedName name="_xlnm.Print_Area" localSheetId="120">'C 146'!$A$2:$N$46</definedName>
    <definedName name="_xlnm.Print_Area" localSheetId="12">'C 15'!$A$1:$O$35</definedName>
    <definedName name="_xlnm.Print_Area" localSheetId="128">'C 154'!$A$2:$O$47</definedName>
    <definedName name="_xlnm.Print_Area" localSheetId="129">'C 155-156'!$A$1:$G$51</definedName>
    <definedName name="_xlnm.Print_Area" localSheetId="13">'C 16'!$A$1:$O$35</definedName>
    <definedName name="_xlnm.Print_Area" localSheetId="14">'C 17'!$A$1:$O$35</definedName>
    <definedName name="_xlnm.Print_Area" localSheetId="15">'C 18'!$A$1:$O$35</definedName>
    <definedName name="_xlnm.Print_Area" localSheetId="16">'C 19'!$A$1:$O$35</definedName>
    <definedName name="_xlnm.Print_Area" localSheetId="17">'C 20'!$A$1:$O$35</definedName>
    <definedName name="_xlnm.Print_Area" localSheetId="18">'C 21'!$A$1:$O$35</definedName>
    <definedName name="_xlnm.Print_Area" localSheetId="19">'C 22'!$A$1:$O$35</definedName>
    <definedName name="_xlnm.Print_Area" localSheetId="20">'C 23'!$A$1:$O$35</definedName>
    <definedName name="_xlnm.Print_Area" localSheetId="21">'C 24'!$A$1:$O$35</definedName>
    <definedName name="_xlnm.Print_Area" localSheetId="22">'C 25'!$A$1:$O$35</definedName>
    <definedName name="_xlnm.Print_Area" localSheetId="23">'C 26'!$A$1:$O$35</definedName>
    <definedName name="_xlnm.Print_Area" localSheetId="24">'C 27'!$A$1:$O$35</definedName>
    <definedName name="_xlnm.Print_Area" localSheetId="25">'C 28'!$A$1:$O$35</definedName>
    <definedName name="_xlnm.Print_Area" localSheetId="26">'C 29'!$A$1:$O$35</definedName>
    <definedName name="_xlnm.Print_Area" localSheetId="27">'C 30'!$A$1:$O$35</definedName>
    <definedName name="_xlnm.Print_Area" localSheetId="28">'C 31'!$A$1:$O$35</definedName>
    <definedName name="_xlnm.Print_Area" localSheetId="29">'C 32'!$A$1:$O$35</definedName>
    <definedName name="_xlnm.Print_Area" localSheetId="30">'C 33'!$A$1:$O$35</definedName>
    <definedName name="_xlnm.Print_Area" localSheetId="31">'C 34'!$A$1:$O$35</definedName>
    <definedName name="_xlnm.Print_Area" localSheetId="32">'C 35'!$A$1:$O$35</definedName>
    <definedName name="_xlnm.Print_Area" localSheetId="33">'C 36'!$A$1:$O$35</definedName>
    <definedName name="_xlnm.Print_Area" localSheetId="34">'C 37'!$A$1:$O$35</definedName>
    <definedName name="_xlnm.Print_Area" localSheetId="35">'C 38'!$A$1:$O$35</definedName>
    <definedName name="_xlnm.Print_Area" localSheetId="36">'C 39'!$A$1:$O$35</definedName>
    <definedName name="_xlnm.Print_Area" localSheetId="37">'C 40'!$A$1:$O$35</definedName>
    <definedName name="_xlnm.Print_Area" localSheetId="38">'C 41'!$A$1:$O$35</definedName>
    <definedName name="_xlnm.Print_Area" localSheetId="39">'C 42'!$A$1:$O$35</definedName>
    <definedName name="_xlnm.Print_Area" localSheetId="40">'C 43'!$A$1:$O$35</definedName>
    <definedName name="_xlnm.Print_Area" localSheetId="41">'C 44'!$A$1:$O$35</definedName>
    <definedName name="_xlnm.Print_Area" localSheetId="42">'C 45'!$A$1:$O$34</definedName>
    <definedName name="_xlnm.Print_Area" localSheetId="43">'C 46'!$A$1:$O$35</definedName>
    <definedName name="_xlnm.Print_Area" localSheetId="44">'C 47'!$A$1:$O$34</definedName>
    <definedName name="_xlnm.Print_Area" localSheetId="45">'C 48'!$A$1:$O$34</definedName>
    <definedName name="_xlnm.Print_Area" localSheetId="46">'C 49'!$A$1:$O$35</definedName>
    <definedName name="_xlnm.Print_Area" localSheetId="2">'[2]C.11'!$A$1:$L$31</definedName>
    <definedName name="_xlnm.Print_Area" localSheetId="4">'[2]C.15'!$A$1:$O$18</definedName>
    <definedName name="_xlnm.Print_Area" localSheetId="5">'[2]C.16'!$A$1:$O$25</definedName>
    <definedName name="_xlnm.Print_Area" localSheetId="6">'C 9'!$A$1:$H$39</definedName>
    <definedName name="_xlnm.Print_Area" localSheetId="86">'C 90'!$A$1:$G$40</definedName>
    <definedName name="_xlnm.Print_Area" localSheetId="87">'C 91 - 99'!$A$1:$ED$40</definedName>
    <definedName name="_xlnm.Print_Area" localSheetId="104">C_122!#REF!</definedName>
    <definedName name="_xlnm.Print_Area" localSheetId="94">'C-112'!$A$2:$M$41</definedName>
    <definedName name="_xlnm.Print_Area" localSheetId="95">'C-113'!$A$2:$N$38</definedName>
    <definedName name="_xlnm.Print_Area" localSheetId="96">'C-114'!#REF!</definedName>
    <definedName name="_xlnm.Print_Area" localSheetId="97">'C-115'!$A$2:$N$38</definedName>
    <definedName name="_xlnm.Print_Area" localSheetId="98">'C-116'!#REF!</definedName>
    <definedName name="_xlnm.Print_Area" localSheetId="99">'C-117'!#REF!</definedName>
    <definedName name="_xlnm.Print_Area" localSheetId="100">'C-118'!#REF!</definedName>
    <definedName name="_xlnm.Print_Area" localSheetId="101">'C-119'!#REF!</definedName>
    <definedName name="_xlnm.Print_Area" localSheetId="102">'C-120'!#REF!</definedName>
    <definedName name="_xlnm.Print_Area" localSheetId="103">'C-121'!#REF!</definedName>
    <definedName name="_xlnm.Print_Area" localSheetId="105">'C-123'!#REF!</definedName>
    <definedName name="_xlnm.Print_Area" localSheetId="106">'C-124'!#REF!</definedName>
    <definedName name="_xlnm.Print_Area" localSheetId="107">'C-125'!$A$2:$U$67</definedName>
    <definedName name="_xlnm.Print_Area" localSheetId="121">'C-147'!$A$1:$O$35</definedName>
    <definedName name="_xlnm.Print_Area" localSheetId="122">'C-148'!$A$1:$O$35</definedName>
    <definedName name="_xlnm.Print_Area" localSheetId="123">'C-149'!$A$1:$O$35</definedName>
    <definedName name="_xlnm.Print_Area" localSheetId="124">'C-150'!$A$1:$M$35</definedName>
    <definedName name="_xlnm.Print_Area" localSheetId="125">'C-151'!$A$1:$M$35</definedName>
    <definedName name="_xlnm.Print_Area" localSheetId="126">'C-152'!$A$1:$O$35</definedName>
    <definedName name="_xlnm.Print_Area" localSheetId="127">'C-153'!$A$1:$O$35</definedName>
    <definedName name="_xlnm.Print_Area" localSheetId="1">'C-4'!$A$1:$I$39</definedName>
    <definedName name="_xlnm.Print_Area" localSheetId="56">'C-59'!$A$2:$N$38</definedName>
    <definedName name="_xlnm.Print_Area" localSheetId="57">'C-60'!$A$1:$N$38</definedName>
    <definedName name="_xlnm.Print_Area" localSheetId="58">'C-61'!$A$1:$N$38</definedName>
    <definedName name="_xlnm.Print_Area" localSheetId="59">'C-62'!$A$2:$N$38</definedName>
    <definedName name="_xlnm.Print_Area" localSheetId="60">'C-63'!$A$2:$N$38</definedName>
    <definedName name="_xlnm.Print_Area" localSheetId="61">'C-64'!$A$2:$N$38</definedName>
    <definedName name="_xlnm.Print_Area" localSheetId="62">'C-65'!$A$2:$N$38</definedName>
    <definedName name="_xlnm.Print_Area" localSheetId="63">'C-66'!$A$2:$N$38</definedName>
    <definedName name="_xlnm.Print_Area" localSheetId="64">'C-67'!$A$2:$N$38</definedName>
    <definedName name="_xlnm.Print_Area" localSheetId="81">'C-84'!$A$1:$N$38</definedName>
    <definedName name="_xlnm.Print_Area" localSheetId="84">'C-88'!$A$1:$G$40</definedName>
    <definedName name="_xlnm.Print_Area" localSheetId="85">'C-89'!$A$1:$G$40</definedName>
    <definedName name="_xlnm.Print_Area">#REF!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30000"/>
  <extLst>
    <ext xmlns:mx="http://schemas.microsoft.com/office/mac/excel/2008/main" uri="http://schemas.microsoft.com/office/mac/excel/2008/main">
      <mx:ArchID Flags="1"/>
    </ext>
  </extLst>
</workbook>
</file>

<file path=xl/calcChain.xml><?xml version="1.0" encoding="utf-8"?>
<calcChain xmlns="http://schemas.openxmlformats.org/spreadsheetml/2006/main">
  <c r="O71" i="8"/>
  <c r="N71"/>
  <c r="M71"/>
  <c r="L71"/>
  <c r="K71"/>
  <c r="J71"/>
  <c r="I71"/>
  <c r="H71"/>
  <c r="G71"/>
  <c r="F71"/>
  <c r="E71"/>
  <c r="D71"/>
  <c r="C71"/>
  <c r="C70"/>
  <c r="C69"/>
  <c r="O66"/>
  <c r="N66"/>
  <c r="M66"/>
  <c r="L66"/>
  <c r="J66"/>
  <c r="I66"/>
  <c r="H66"/>
  <c r="G66"/>
  <c r="F66"/>
  <c r="E66"/>
  <c r="D66"/>
  <c r="C66"/>
  <c r="C65"/>
  <c r="C64"/>
  <c r="O61"/>
  <c r="N61"/>
  <c r="M61"/>
  <c r="L61"/>
  <c r="K61"/>
  <c r="J61"/>
  <c r="I61"/>
  <c r="H61"/>
  <c r="G61"/>
  <c r="F61"/>
  <c r="E61"/>
  <c r="D61"/>
  <c r="C61"/>
  <c r="C60"/>
  <c r="C59"/>
  <c r="O56"/>
  <c r="N56"/>
  <c r="M56"/>
  <c r="L56"/>
  <c r="K56"/>
  <c r="J56"/>
  <c r="I56"/>
  <c r="H56"/>
  <c r="G56"/>
  <c r="F56"/>
  <c r="E56"/>
  <c r="D56"/>
  <c r="C56"/>
  <c r="C55"/>
  <c r="C54"/>
  <c r="O51"/>
  <c r="N51"/>
  <c r="M51"/>
  <c r="L51"/>
  <c r="K51"/>
  <c r="J51"/>
  <c r="I51"/>
  <c r="H51"/>
  <c r="G51"/>
  <c r="F51"/>
  <c r="E51"/>
  <c r="D51"/>
  <c r="C51"/>
  <c r="C50"/>
  <c r="C49"/>
  <c r="O46"/>
  <c r="N46"/>
  <c r="M46"/>
  <c r="L46"/>
  <c r="K46"/>
  <c r="J46"/>
  <c r="I46"/>
  <c r="H46"/>
  <c r="G46"/>
  <c r="F46"/>
  <c r="E46"/>
  <c r="D46"/>
  <c r="C46"/>
  <c r="C45"/>
  <c r="C44"/>
  <c r="O40"/>
  <c r="N40"/>
  <c r="M40"/>
  <c r="L40"/>
  <c r="K40"/>
  <c r="J40"/>
  <c r="I40"/>
  <c r="H40"/>
  <c r="G40"/>
  <c r="F40"/>
  <c r="E40"/>
  <c r="D40"/>
  <c r="C40"/>
  <c r="C39"/>
  <c r="C38"/>
  <c r="O34"/>
  <c r="N34"/>
  <c r="M34"/>
  <c r="L34"/>
  <c r="K34"/>
  <c r="J34"/>
  <c r="I34"/>
  <c r="H34"/>
  <c r="G34"/>
  <c r="F34"/>
  <c r="E34"/>
  <c r="D34"/>
  <c r="C34"/>
  <c r="C33"/>
  <c r="C32"/>
  <c r="O28"/>
  <c r="N28"/>
  <c r="M28"/>
  <c r="L28"/>
  <c r="K28"/>
  <c r="J28"/>
  <c r="I28"/>
  <c r="H28"/>
  <c r="G28"/>
  <c r="F28"/>
  <c r="E28"/>
  <c r="D28"/>
  <c r="C28"/>
  <c r="C27"/>
  <c r="C26"/>
  <c r="O22"/>
  <c r="N22"/>
  <c r="M22"/>
  <c r="L22"/>
  <c r="K22"/>
  <c r="J22"/>
  <c r="I22"/>
  <c r="H22"/>
  <c r="G22"/>
  <c r="F22"/>
  <c r="E22"/>
  <c r="D22"/>
  <c r="C22"/>
  <c r="C21"/>
  <c r="C20"/>
  <c r="O16"/>
  <c r="N16"/>
  <c r="M16"/>
  <c r="L16"/>
  <c r="K16"/>
  <c r="J16"/>
  <c r="I16"/>
  <c r="H16"/>
  <c r="G16"/>
  <c r="F16"/>
  <c r="E16"/>
  <c r="D16"/>
  <c r="C16"/>
  <c r="C15"/>
  <c r="C14"/>
  <c r="O10"/>
  <c r="N10"/>
  <c r="M10"/>
  <c r="L10"/>
  <c r="K10"/>
  <c r="J10"/>
  <c r="I10"/>
  <c r="H10"/>
  <c r="G10"/>
  <c r="F10"/>
  <c r="E10"/>
  <c r="D10"/>
  <c r="C10"/>
  <c r="C9"/>
  <c r="C8"/>
  <c r="T52" i="5"/>
  <c r="S52"/>
  <c r="R52"/>
  <c r="Q52"/>
  <c r="P52"/>
  <c r="O52"/>
  <c r="N52"/>
  <c r="M52"/>
  <c r="L52"/>
  <c r="K52"/>
  <c r="J52"/>
  <c r="I52"/>
  <c r="H52"/>
  <c r="G52"/>
  <c r="F52"/>
  <c r="E52"/>
  <c r="D52"/>
  <c r="C52"/>
  <c r="T51"/>
  <c r="S51"/>
  <c r="R51"/>
  <c r="Q51"/>
  <c r="P51"/>
  <c r="O51"/>
  <c r="N51"/>
  <c r="M51"/>
  <c r="L51"/>
  <c r="K51"/>
  <c r="J51"/>
  <c r="I51"/>
  <c r="H51"/>
  <c r="G51"/>
  <c r="F51"/>
  <c r="E51"/>
  <c r="D51"/>
  <c r="C51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T49"/>
  <c r="S49"/>
  <c r="R49"/>
  <c r="Q49"/>
  <c r="P49"/>
  <c r="O49"/>
  <c r="N49"/>
  <c r="M49"/>
  <c r="L49"/>
  <c r="K49"/>
  <c r="J49"/>
  <c r="I49"/>
  <c r="H49"/>
  <c r="G49"/>
  <c r="F49"/>
  <c r="E49"/>
  <c r="D49"/>
  <c r="C49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U23"/>
  <c r="U22"/>
  <c r="U21"/>
  <c r="U20"/>
  <c r="U19"/>
  <c r="U18"/>
  <c r="U17"/>
  <c r="U16"/>
  <c r="U15"/>
  <c r="U14"/>
  <c r="U13"/>
  <c r="U12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U9"/>
  <c r="U8"/>
  <c r="U7"/>
  <c r="F36" i="12"/>
  <c r="E36"/>
  <c r="D36"/>
  <c r="C36"/>
  <c r="B36"/>
  <c r="F35"/>
  <c r="E35"/>
  <c r="D35"/>
  <c r="C35"/>
  <c r="B35"/>
  <c r="F34"/>
  <c r="E34"/>
  <c r="D34"/>
  <c r="C34"/>
  <c r="B34"/>
  <c r="F33"/>
  <c r="E33"/>
  <c r="D33"/>
  <c r="C33"/>
  <c r="B33"/>
  <c r="F32"/>
  <c r="E32"/>
  <c r="D32"/>
  <c r="C32"/>
  <c r="B32"/>
  <c r="F31"/>
  <c r="E31"/>
  <c r="D31"/>
  <c r="C31"/>
  <c r="B31"/>
  <c r="F30"/>
  <c r="E30"/>
  <c r="D30"/>
  <c r="C30"/>
  <c r="B30"/>
  <c r="F29"/>
  <c r="E29"/>
  <c r="D29"/>
  <c r="C29"/>
  <c r="B29"/>
  <c r="F28"/>
  <c r="E28"/>
  <c r="D28"/>
  <c r="C28"/>
  <c r="B28"/>
  <c r="F27"/>
  <c r="E27"/>
  <c r="D27"/>
  <c r="C27"/>
  <c r="B27"/>
  <c r="F26"/>
  <c r="E26"/>
  <c r="D26"/>
  <c r="C26"/>
  <c r="B26"/>
  <c r="F25"/>
  <c r="E25"/>
  <c r="D25"/>
  <c r="C25"/>
  <c r="B25"/>
  <c r="F24"/>
  <c r="E24"/>
  <c r="D24"/>
  <c r="C24"/>
  <c r="B24"/>
  <c r="F23"/>
  <c r="E23"/>
  <c r="D23"/>
  <c r="C23"/>
  <c r="B23"/>
  <c r="F22"/>
  <c r="E22"/>
  <c r="D22"/>
  <c r="C22"/>
  <c r="B22"/>
  <c r="F21"/>
  <c r="E21"/>
  <c r="D21"/>
  <c r="C21"/>
  <c r="B21"/>
  <c r="F20"/>
  <c r="E20"/>
  <c r="D20"/>
  <c r="C20"/>
  <c r="B20"/>
  <c r="F19"/>
  <c r="E19"/>
  <c r="D19"/>
  <c r="C19"/>
  <c r="B19"/>
  <c r="F18"/>
  <c r="E18"/>
  <c r="D18"/>
  <c r="C18"/>
  <c r="B18"/>
  <c r="F17"/>
  <c r="E17"/>
  <c r="D17"/>
  <c r="C17"/>
  <c r="B17"/>
  <c r="F16"/>
  <c r="E16"/>
  <c r="D16"/>
  <c r="C16"/>
  <c r="B16"/>
  <c r="F15"/>
  <c r="E15"/>
  <c r="D15"/>
  <c r="C15"/>
  <c r="B15"/>
  <c r="F14"/>
  <c r="E14"/>
  <c r="D14"/>
  <c r="C14"/>
  <c r="B14"/>
  <c r="F13"/>
  <c r="E13"/>
  <c r="D13"/>
  <c r="C13"/>
  <c r="B13"/>
  <c r="F12"/>
  <c r="E12"/>
  <c r="D12"/>
  <c r="C12"/>
  <c r="B12"/>
  <c r="F11"/>
  <c r="E11"/>
  <c r="D11"/>
  <c r="C11"/>
  <c r="B11"/>
  <c r="F10"/>
  <c r="E10"/>
  <c r="D10"/>
  <c r="C10"/>
  <c r="B10"/>
  <c r="F9"/>
  <c r="E9"/>
  <c r="D9"/>
  <c r="C9"/>
  <c r="B9"/>
  <c r="F8"/>
  <c r="E8"/>
  <c r="D8"/>
  <c r="C8"/>
  <c r="B8"/>
  <c r="F6"/>
  <c r="E6"/>
  <c r="D6"/>
  <c r="C6"/>
  <c r="B6"/>
  <c r="BW35" i="59"/>
  <c r="BV35"/>
  <c r="BT35"/>
  <c r="BS35"/>
  <c r="BR35"/>
  <c r="BQ35"/>
  <c r="BP35"/>
  <c r="BO35"/>
  <c r="I35"/>
  <c r="H35"/>
  <c r="G35"/>
  <c r="F35"/>
  <c r="E35"/>
  <c r="D35"/>
  <c r="C35"/>
  <c r="B35"/>
  <c r="BW7"/>
  <c r="BV7"/>
  <c r="BT7"/>
  <c r="BS7"/>
  <c r="BR7"/>
  <c r="BQ7"/>
  <c r="BP7"/>
  <c r="BO7"/>
  <c r="I7"/>
  <c r="H7"/>
  <c r="G7"/>
  <c r="F7"/>
  <c r="E7"/>
  <c r="D7"/>
  <c r="C7"/>
  <c r="B7"/>
  <c r="K45" i="62"/>
  <c r="J45"/>
  <c r="I45"/>
  <c r="H45"/>
  <c r="G45"/>
  <c r="F45"/>
  <c r="E45"/>
  <c r="D45"/>
  <c r="C45"/>
  <c r="K44"/>
  <c r="J44"/>
  <c r="I44"/>
  <c r="H44"/>
  <c r="G44"/>
  <c r="F44"/>
  <c r="E44"/>
  <c r="D44"/>
  <c r="C44"/>
  <c r="K43"/>
  <c r="J43"/>
  <c r="I43"/>
  <c r="H43"/>
  <c r="G43"/>
  <c r="F43"/>
  <c r="E43"/>
  <c r="D43"/>
  <c r="C43"/>
  <c r="K42"/>
  <c r="J42"/>
  <c r="I42"/>
  <c r="H42"/>
  <c r="G42"/>
  <c r="F42"/>
  <c r="E42"/>
  <c r="D42"/>
  <c r="C42"/>
  <c r="K41"/>
  <c r="J41"/>
  <c r="I41"/>
  <c r="H41"/>
  <c r="G41"/>
  <c r="F41"/>
  <c r="E41"/>
  <c r="D41"/>
  <c r="C41"/>
  <c r="K40"/>
  <c r="J40"/>
  <c r="I40"/>
  <c r="H40"/>
  <c r="G40"/>
  <c r="F40"/>
  <c r="E40"/>
  <c r="D40"/>
  <c r="C40"/>
  <c r="K39"/>
  <c r="J39"/>
  <c r="I39"/>
  <c r="H39"/>
  <c r="G39"/>
  <c r="F39"/>
  <c r="E39"/>
  <c r="D39"/>
  <c r="C39"/>
  <c r="C18"/>
  <c r="C17"/>
  <c r="C16"/>
  <c r="C15"/>
  <c r="C14"/>
  <c r="C13"/>
  <c r="C12"/>
  <c r="C11"/>
  <c r="C10"/>
  <c r="C9"/>
  <c r="C8"/>
  <c r="CA36" i="116"/>
  <c r="BZ36"/>
  <c r="BX36"/>
  <c r="BW36"/>
  <c r="BV36"/>
  <c r="BU36"/>
  <c r="BT36"/>
  <c r="BS36"/>
  <c r="I36"/>
  <c r="H36"/>
  <c r="G36"/>
  <c r="F36"/>
  <c r="E36"/>
  <c r="D36"/>
  <c r="C36"/>
  <c r="B36"/>
  <c r="CA7"/>
  <c r="BZ7"/>
  <c r="BX7"/>
  <c r="BW7"/>
  <c r="BV7"/>
  <c r="BU7"/>
  <c r="BT7"/>
  <c r="BS7"/>
  <c r="I7"/>
  <c r="H7"/>
  <c r="G7"/>
  <c r="F7"/>
  <c r="E7"/>
  <c r="D7"/>
  <c r="C7"/>
  <c r="B7"/>
  <c r="B19" i="66"/>
  <c r="B18"/>
  <c r="B17"/>
  <c r="B16"/>
  <c r="B15"/>
  <c r="B14"/>
  <c r="B13"/>
  <c r="B12"/>
  <c r="B11"/>
  <c r="B10"/>
  <c r="B9"/>
  <c r="F36" i="13"/>
  <c r="E36"/>
  <c r="D36"/>
  <c r="C36"/>
  <c r="B36"/>
  <c r="F35"/>
  <c r="E35"/>
  <c r="D35"/>
  <c r="C35"/>
  <c r="B35"/>
  <c r="F34"/>
  <c r="E34"/>
  <c r="D34"/>
  <c r="C34"/>
  <c r="B34"/>
  <c r="F33"/>
  <c r="E33"/>
  <c r="D33"/>
  <c r="C33"/>
  <c r="B33"/>
  <c r="F32"/>
  <c r="E32"/>
  <c r="D32"/>
  <c r="C32"/>
  <c r="B32"/>
  <c r="F31"/>
  <c r="E31"/>
  <c r="D31"/>
  <c r="C31"/>
  <c r="B31"/>
  <c r="F30"/>
  <c r="E30"/>
  <c r="D30"/>
  <c r="C30"/>
  <c r="B30"/>
  <c r="F29"/>
  <c r="E29"/>
  <c r="D29"/>
  <c r="C29"/>
  <c r="B29"/>
  <c r="F28"/>
  <c r="E28"/>
  <c r="D28"/>
  <c r="C28"/>
  <c r="B28"/>
  <c r="F27"/>
  <c r="E27"/>
  <c r="D27"/>
  <c r="C27"/>
  <c r="B27"/>
  <c r="F26"/>
  <c r="E26"/>
  <c r="D26"/>
  <c r="C26"/>
  <c r="B26"/>
  <c r="F25"/>
  <c r="E25"/>
  <c r="D25"/>
  <c r="C25"/>
  <c r="B25"/>
  <c r="F24"/>
  <c r="E24"/>
  <c r="D24"/>
  <c r="C24"/>
  <c r="B24"/>
  <c r="F23"/>
  <c r="E23"/>
  <c r="D23"/>
  <c r="C23"/>
  <c r="B23"/>
  <c r="F22"/>
  <c r="E22"/>
  <c r="D22"/>
  <c r="C22"/>
  <c r="B22"/>
  <c r="F21"/>
  <c r="E21"/>
  <c r="D21"/>
  <c r="C21"/>
  <c r="B21"/>
  <c r="F20"/>
  <c r="E20"/>
  <c r="D20"/>
  <c r="C20"/>
  <c r="B20"/>
  <c r="F19"/>
  <c r="E19"/>
  <c r="D19"/>
  <c r="C19"/>
  <c r="B19"/>
  <c r="F18"/>
  <c r="E18"/>
  <c r="D18"/>
  <c r="C18"/>
  <c r="B18"/>
  <c r="F17"/>
  <c r="E17"/>
  <c r="D17"/>
  <c r="C17"/>
  <c r="B17"/>
  <c r="F16"/>
  <c r="E16"/>
  <c r="D16"/>
  <c r="C16"/>
  <c r="B16"/>
  <c r="F15"/>
  <c r="E15"/>
  <c r="D15"/>
  <c r="C15"/>
  <c r="B15"/>
  <c r="F14"/>
  <c r="E14"/>
  <c r="D14"/>
  <c r="C14"/>
  <c r="B14"/>
  <c r="F13"/>
  <c r="E13"/>
  <c r="D13"/>
  <c r="C13"/>
  <c r="B13"/>
  <c r="F12"/>
  <c r="E12"/>
  <c r="D12"/>
  <c r="C12"/>
  <c r="B12"/>
  <c r="F11"/>
  <c r="E11"/>
  <c r="D11"/>
  <c r="C11"/>
  <c r="B11"/>
  <c r="F10"/>
  <c r="E10"/>
  <c r="D10"/>
  <c r="C10"/>
  <c r="B10"/>
  <c r="F9"/>
  <c r="E9"/>
  <c r="D9"/>
  <c r="C9"/>
  <c r="B9"/>
  <c r="F8"/>
  <c r="E8"/>
  <c r="D8"/>
  <c r="C8"/>
  <c r="B8"/>
  <c r="F6"/>
  <c r="E6"/>
  <c r="D6"/>
  <c r="C6"/>
  <c r="B6"/>
  <c r="I35" i="69"/>
  <c r="H35"/>
  <c r="G35"/>
  <c r="F35"/>
  <c r="E35"/>
  <c r="D35"/>
  <c r="C35"/>
  <c r="B35"/>
  <c r="I8"/>
  <c r="H8"/>
  <c r="G8"/>
  <c r="F8"/>
  <c r="E8"/>
  <c r="D8"/>
  <c r="C8"/>
  <c r="B8"/>
  <c r="C36" i="14"/>
  <c r="B36"/>
  <c r="C35"/>
  <c r="B35"/>
  <c r="C34"/>
  <c r="B34"/>
  <c r="C33"/>
  <c r="B33"/>
  <c r="F32"/>
  <c r="E32"/>
  <c r="D32"/>
  <c r="C32"/>
  <c r="B32"/>
  <c r="F31"/>
  <c r="E31"/>
  <c r="D31"/>
  <c r="C31"/>
  <c r="B31"/>
  <c r="F30"/>
  <c r="E30"/>
  <c r="D30"/>
  <c r="C30"/>
  <c r="B30"/>
  <c r="F29"/>
  <c r="E29"/>
  <c r="D29"/>
  <c r="C29"/>
  <c r="B29"/>
  <c r="F28"/>
  <c r="E28"/>
  <c r="D28"/>
  <c r="C28"/>
  <c r="B28"/>
  <c r="F27"/>
  <c r="E27"/>
  <c r="D27"/>
  <c r="C27"/>
  <c r="B27"/>
  <c r="E26"/>
  <c r="D26"/>
  <c r="C26"/>
  <c r="B26"/>
  <c r="F25"/>
  <c r="E25"/>
  <c r="D25"/>
  <c r="C25"/>
  <c r="B25"/>
  <c r="F24"/>
  <c r="E24"/>
  <c r="D24"/>
  <c r="C24"/>
  <c r="B24"/>
  <c r="F23"/>
  <c r="E23"/>
  <c r="D23"/>
  <c r="C23"/>
  <c r="B23"/>
  <c r="F22"/>
  <c r="E22"/>
  <c r="D22"/>
  <c r="C22"/>
  <c r="B22"/>
  <c r="F21"/>
  <c r="E21"/>
  <c r="D21"/>
  <c r="C21"/>
  <c r="B21"/>
  <c r="F20"/>
  <c r="D20"/>
  <c r="C20"/>
  <c r="B20"/>
  <c r="C19"/>
  <c r="B19"/>
  <c r="F18"/>
  <c r="E18"/>
  <c r="D18"/>
  <c r="C18"/>
  <c r="B18"/>
  <c r="F17"/>
  <c r="C17"/>
  <c r="B17"/>
  <c r="F16"/>
  <c r="C16"/>
  <c r="B16"/>
  <c r="C15"/>
  <c r="B15"/>
  <c r="F14"/>
  <c r="C14"/>
  <c r="B14"/>
  <c r="F13"/>
  <c r="C13"/>
  <c r="B13"/>
  <c r="F12"/>
  <c r="C12"/>
  <c r="B12"/>
  <c r="F11"/>
  <c r="D11"/>
  <c r="C11"/>
  <c r="B11"/>
  <c r="C10"/>
  <c r="B10"/>
  <c r="F9"/>
  <c r="C9"/>
  <c r="B9"/>
  <c r="C8"/>
  <c r="B8"/>
  <c r="F6"/>
  <c r="E6"/>
  <c r="D6"/>
  <c r="C6"/>
  <c r="B6"/>
  <c r="H42" i="91"/>
  <c r="G42"/>
  <c r="H41"/>
  <c r="G41"/>
  <c r="H40"/>
  <c r="G40"/>
  <c r="H39"/>
  <c r="G39"/>
  <c r="H38"/>
  <c r="G38"/>
  <c r="H37"/>
  <c r="G37"/>
  <c r="H36"/>
  <c r="G36"/>
  <c r="H35"/>
  <c r="G35"/>
  <c r="H34"/>
  <c r="G34"/>
  <c r="H33"/>
  <c r="G33"/>
  <c r="H32"/>
  <c r="G32"/>
  <c r="H31"/>
  <c r="G31"/>
  <c r="H30"/>
  <c r="G30"/>
  <c r="F30"/>
  <c r="E30"/>
  <c r="D30"/>
  <c r="C30"/>
  <c r="B30"/>
  <c r="H42" i="92"/>
  <c r="G42"/>
  <c r="H41"/>
  <c r="G41"/>
  <c r="H40"/>
  <c r="G40"/>
  <c r="H39"/>
  <c r="G39"/>
  <c r="H38"/>
  <c r="G38"/>
  <c r="H37"/>
  <c r="G37"/>
  <c r="H36"/>
  <c r="G36"/>
  <c r="H35"/>
  <c r="G35"/>
  <c r="H34"/>
  <c r="G34"/>
  <c r="H33"/>
  <c r="G33"/>
  <c r="H32"/>
  <c r="G32"/>
  <c r="H31"/>
  <c r="G31"/>
  <c r="H30"/>
  <c r="G30"/>
  <c r="F30"/>
  <c r="E30"/>
  <c r="D30"/>
  <c r="C30"/>
  <c r="B30"/>
  <c r="H6"/>
  <c r="G6"/>
  <c r="F6"/>
  <c r="E6"/>
  <c r="D6"/>
  <c r="C6"/>
  <c r="B6"/>
  <c r="C32" i="15"/>
  <c r="C30"/>
  <c r="C28"/>
  <c r="C26"/>
  <c r="C23"/>
  <c r="O20"/>
  <c r="N20"/>
  <c r="M20"/>
  <c r="L20"/>
  <c r="K20"/>
  <c r="J20"/>
  <c r="I20"/>
  <c r="H20"/>
  <c r="G20"/>
  <c r="F20"/>
  <c r="E20"/>
  <c r="D20"/>
  <c r="C20"/>
  <c r="O19"/>
  <c r="N19"/>
  <c r="M19"/>
  <c r="L19"/>
  <c r="K19"/>
  <c r="J19"/>
  <c r="I19"/>
  <c r="H19"/>
  <c r="G19"/>
  <c r="F19"/>
  <c r="E19"/>
  <c r="D19"/>
  <c r="C19"/>
  <c r="O18"/>
  <c r="N18"/>
  <c r="M18"/>
  <c r="L18"/>
  <c r="K18"/>
  <c r="J18"/>
  <c r="I18"/>
  <c r="H18"/>
  <c r="G18"/>
  <c r="F18"/>
  <c r="E18"/>
  <c r="D18"/>
  <c r="C18"/>
  <c r="O17"/>
  <c r="N17"/>
  <c r="M17"/>
  <c r="L17"/>
  <c r="K17"/>
  <c r="J17"/>
  <c r="I17"/>
  <c r="H17"/>
  <c r="G17"/>
  <c r="F17"/>
  <c r="E17"/>
  <c r="D17"/>
  <c r="C17"/>
  <c r="C14"/>
  <c r="C13"/>
  <c r="C12"/>
  <c r="C11"/>
  <c r="C10"/>
  <c r="C9"/>
  <c r="C8"/>
  <c r="O6" i="117"/>
  <c r="N6"/>
  <c r="M6"/>
  <c r="L6"/>
  <c r="K6"/>
  <c r="J6"/>
  <c r="I6"/>
  <c r="H6"/>
  <c r="G6"/>
  <c r="F6"/>
  <c r="E6"/>
  <c r="D6"/>
  <c r="C6"/>
  <c r="B42" i="110"/>
  <c r="B41"/>
  <c r="B40"/>
  <c r="B39"/>
  <c r="N37"/>
  <c r="M37"/>
  <c r="L37"/>
  <c r="K37"/>
  <c r="J37"/>
  <c r="I37"/>
  <c r="H37"/>
  <c r="G37"/>
  <c r="F37"/>
  <c r="E37"/>
  <c r="D37"/>
  <c r="C37"/>
  <c r="B37"/>
  <c r="B35"/>
  <c r="B34"/>
  <c r="B33"/>
  <c r="B32"/>
  <c r="B31"/>
  <c r="B29"/>
  <c r="N27"/>
  <c r="M27"/>
  <c r="L27"/>
  <c r="K27"/>
  <c r="J27"/>
  <c r="I27"/>
  <c r="H27"/>
  <c r="G27"/>
  <c r="F27"/>
  <c r="E27"/>
  <c r="D27"/>
  <c r="C27"/>
  <c r="B27"/>
  <c r="B25"/>
  <c r="B24"/>
  <c r="B23"/>
  <c r="B22"/>
  <c r="B21"/>
  <c r="B20"/>
  <c r="B19"/>
  <c r="N17"/>
  <c r="M17"/>
  <c r="L17"/>
  <c r="K17"/>
  <c r="J17"/>
  <c r="I17"/>
  <c r="H17"/>
  <c r="G17"/>
  <c r="F17"/>
  <c r="E17"/>
  <c r="D17"/>
  <c r="C17"/>
  <c r="B17"/>
  <c r="B15"/>
  <c r="B14"/>
  <c r="B13"/>
  <c r="B12"/>
  <c r="B11"/>
  <c r="B10"/>
  <c r="N8"/>
  <c r="M8"/>
  <c r="L8"/>
  <c r="K8"/>
  <c r="J8"/>
  <c r="I8"/>
  <c r="H8"/>
  <c r="G8"/>
  <c r="F8"/>
  <c r="E8"/>
  <c r="D8"/>
  <c r="C8"/>
  <c r="B8"/>
  <c r="N6"/>
  <c r="M6"/>
  <c r="L6"/>
  <c r="K6"/>
  <c r="J6"/>
  <c r="I6"/>
  <c r="H6"/>
  <c r="G6"/>
  <c r="F6"/>
  <c r="E6"/>
  <c r="D6"/>
  <c r="C6"/>
  <c r="B6"/>
  <c r="B42" i="111"/>
  <c r="B41"/>
  <c r="B40"/>
  <c r="B39"/>
  <c r="N37"/>
  <c r="M37"/>
  <c r="L37"/>
  <c r="K37"/>
  <c r="J37"/>
  <c r="I37"/>
  <c r="H37"/>
  <c r="G37"/>
  <c r="F37"/>
  <c r="E37"/>
  <c r="D37"/>
  <c r="C37"/>
  <c r="B37"/>
  <c r="B35"/>
  <c r="B34"/>
  <c r="B33"/>
  <c r="B32"/>
  <c r="B31"/>
  <c r="B30"/>
  <c r="B29"/>
  <c r="N27"/>
  <c r="M27"/>
  <c r="L27"/>
  <c r="K27"/>
  <c r="J27"/>
  <c r="I27"/>
  <c r="H27"/>
  <c r="G27"/>
  <c r="F27"/>
  <c r="E27"/>
  <c r="D27"/>
  <c r="C27"/>
  <c r="B27"/>
  <c r="B25"/>
  <c r="B24"/>
  <c r="B23"/>
  <c r="B22"/>
  <c r="B21"/>
  <c r="B20"/>
  <c r="B19"/>
  <c r="N17"/>
  <c r="M17"/>
  <c r="L17"/>
  <c r="K17"/>
  <c r="J17"/>
  <c r="I17"/>
  <c r="H17"/>
  <c r="G17"/>
  <c r="F17"/>
  <c r="E17"/>
  <c r="D17"/>
  <c r="C17"/>
  <c r="B17"/>
  <c r="B15"/>
  <c r="B14"/>
  <c r="B13"/>
  <c r="B12"/>
  <c r="B11"/>
  <c r="B10"/>
  <c r="N8"/>
  <c r="M8"/>
  <c r="L8"/>
  <c r="K8"/>
  <c r="J8"/>
  <c r="I8"/>
  <c r="H8"/>
  <c r="G8"/>
  <c r="F8"/>
  <c r="E8"/>
  <c r="D8"/>
  <c r="C8"/>
  <c r="B8"/>
  <c r="N6"/>
  <c r="M6"/>
  <c r="L6"/>
  <c r="K6"/>
  <c r="J6"/>
  <c r="I6"/>
  <c r="H6"/>
  <c r="G6"/>
  <c r="F6"/>
  <c r="E6"/>
  <c r="D6"/>
  <c r="C6"/>
  <c r="B6"/>
  <c r="B42" i="112"/>
  <c r="B41"/>
  <c r="B40"/>
  <c r="B39"/>
  <c r="N37"/>
  <c r="M37"/>
  <c r="L37"/>
  <c r="K37"/>
  <c r="J37"/>
  <c r="I37"/>
  <c r="H37"/>
  <c r="G37"/>
  <c r="F37"/>
  <c r="E37"/>
  <c r="D37"/>
  <c r="C37"/>
  <c r="B37"/>
  <c r="B35"/>
  <c r="B34"/>
  <c r="B33"/>
  <c r="B32"/>
  <c r="B31"/>
  <c r="B30"/>
  <c r="B29"/>
  <c r="N27"/>
  <c r="M27"/>
  <c r="L27"/>
  <c r="K27"/>
  <c r="J27"/>
  <c r="I27"/>
  <c r="H27"/>
  <c r="G27"/>
  <c r="F27"/>
  <c r="E27"/>
  <c r="D27"/>
  <c r="C27"/>
  <c r="B27"/>
  <c r="B25"/>
  <c r="B24"/>
  <c r="B23"/>
  <c r="B22"/>
  <c r="B21"/>
  <c r="B20"/>
  <c r="B19"/>
  <c r="N17"/>
  <c r="M17"/>
  <c r="L17"/>
  <c r="K17"/>
  <c r="J17"/>
  <c r="I17"/>
  <c r="H17"/>
  <c r="G17"/>
  <c r="F17"/>
  <c r="E17"/>
  <c r="D17"/>
  <c r="C17"/>
  <c r="B17"/>
  <c r="B15"/>
  <c r="B14"/>
  <c r="B13"/>
  <c r="B12"/>
  <c r="B11"/>
  <c r="B10"/>
  <c r="N8"/>
  <c r="M8"/>
  <c r="L8"/>
  <c r="K8"/>
  <c r="J8"/>
  <c r="I8"/>
  <c r="H8"/>
  <c r="G8"/>
  <c r="F8"/>
  <c r="E8"/>
  <c r="D8"/>
  <c r="C8"/>
  <c r="B8"/>
  <c r="N6"/>
  <c r="M6"/>
  <c r="L6"/>
  <c r="K6"/>
  <c r="J6"/>
  <c r="I6"/>
  <c r="H6"/>
  <c r="G6"/>
  <c r="F6"/>
  <c r="E6"/>
  <c r="D6"/>
  <c r="C6"/>
  <c r="B6"/>
  <c r="O6" i="118"/>
  <c r="N6"/>
  <c r="M6"/>
  <c r="L6"/>
  <c r="K6"/>
  <c r="J6"/>
  <c r="I6"/>
  <c r="H6"/>
  <c r="G6"/>
  <c r="F6"/>
  <c r="E6"/>
  <c r="D6"/>
  <c r="C6"/>
  <c r="O44" i="113"/>
  <c r="N44"/>
  <c r="M44"/>
  <c r="L44"/>
  <c r="K44"/>
  <c r="J44"/>
  <c r="I44"/>
  <c r="H44"/>
  <c r="G44"/>
  <c r="F44"/>
  <c r="E44"/>
  <c r="D44"/>
  <c r="C44"/>
  <c r="C43"/>
  <c r="C42"/>
  <c r="O40"/>
  <c r="N40"/>
  <c r="M40"/>
  <c r="L40"/>
  <c r="K40"/>
  <c r="J40"/>
  <c r="I40"/>
  <c r="H40"/>
  <c r="G40"/>
  <c r="F40"/>
  <c r="E40"/>
  <c r="D40"/>
  <c r="C40"/>
  <c r="C39"/>
  <c r="C38"/>
  <c r="O36"/>
  <c r="C36"/>
  <c r="C35"/>
  <c r="C34"/>
  <c r="E32"/>
  <c r="C32"/>
  <c r="C31"/>
  <c r="C30"/>
  <c r="O28"/>
  <c r="N28"/>
  <c r="M28"/>
  <c r="L28"/>
  <c r="K28"/>
  <c r="J28"/>
  <c r="I28"/>
  <c r="H28"/>
  <c r="G28"/>
  <c r="F28"/>
  <c r="E28"/>
  <c r="D28"/>
  <c r="C28"/>
  <c r="C27"/>
  <c r="C26"/>
  <c r="C23"/>
  <c r="C22"/>
  <c r="C19"/>
  <c r="C18"/>
  <c r="O16"/>
  <c r="N16"/>
  <c r="M16"/>
  <c r="L16"/>
  <c r="K16"/>
  <c r="J16"/>
  <c r="I16"/>
  <c r="H16"/>
  <c r="G16"/>
  <c r="F16"/>
  <c r="E16"/>
  <c r="D16"/>
  <c r="C16"/>
  <c r="C15"/>
  <c r="C14"/>
  <c r="O12"/>
  <c r="N12"/>
  <c r="M12"/>
  <c r="L12"/>
  <c r="K12"/>
  <c r="J12"/>
  <c r="I12"/>
  <c r="H12"/>
  <c r="G12"/>
  <c r="F12"/>
  <c r="E12"/>
  <c r="D12"/>
  <c r="C12"/>
  <c r="C11"/>
  <c r="C10"/>
  <c r="O8"/>
  <c r="N8"/>
  <c r="M8"/>
  <c r="L8"/>
  <c r="K8"/>
  <c r="J8"/>
  <c r="I8"/>
  <c r="H8"/>
  <c r="G8"/>
  <c r="F8"/>
  <c r="E8"/>
  <c r="D8"/>
  <c r="C8"/>
  <c r="C7"/>
  <c r="C6"/>
  <c r="G48" i="114"/>
  <c r="D48"/>
  <c r="G47"/>
  <c r="D47"/>
  <c r="G46"/>
  <c r="D46"/>
  <c r="G45"/>
  <c r="D45"/>
  <c r="G44"/>
  <c r="D44"/>
  <c r="G43"/>
  <c r="D43"/>
  <c r="G42"/>
  <c r="D42"/>
  <c r="G41"/>
  <c r="D41"/>
  <c r="G40"/>
  <c r="D40"/>
  <c r="G39"/>
  <c r="D39"/>
  <c r="G38"/>
  <c r="D38"/>
  <c r="G37"/>
  <c r="D37"/>
  <c r="G35"/>
  <c r="F35"/>
  <c r="E35"/>
  <c r="D35"/>
  <c r="C35"/>
  <c r="B35"/>
  <c r="G20"/>
  <c r="D20"/>
  <c r="G19"/>
  <c r="D19"/>
  <c r="G18"/>
  <c r="D18"/>
  <c r="G17"/>
  <c r="D17"/>
  <c r="G16"/>
  <c r="D16"/>
  <c r="G15"/>
  <c r="D15"/>
  <c r="G14"/>
  <c r="D14"/>
  <c r="G13"/>
  <c r="D13"/>
  <c r="G12"/>
  <c r="D12"/>
  <c r="G11"/>
  <c r="D11"/>
  <c r="G10"/>
  <c r="D10"/>
  <c r="G9"/>
  <c r="D9"/>
  <c r="G7"/>
  <c r="F7"/>
  <c r="E7"/>
  <c r="D7"/>
  <c r="C7"/>
  <c r="B7"/>
  <c r="O6" i="119"/>
  <c r="N6"/>
  <c r="M6"/>
  <c r="L6"/>
  <c r="K6"/>
  <c r="J6"/>
  <c r="I6"/>
  <c r="H6"/>
  <c r="G6"/>
  <c r="F6"/>
  <c r="E6"/>
  <c r="D6"/>
  <c r="C6"/>
  <c r="O6" i="121"/>
  <c r="N6"/>
  <c r="M6"/>
  <c r="L6"/>
  <c r="K6"/>
  <c r="J6"/>
  <c r="I6"/>
  <c r="H6"/>
  <c r="G6"/>
  <c r="F6"/>
  <c r="E6"/>
  <c r="D6"/>
  <c r="C6"/>
  <c r="O6" i="122"/>
  <c r="N6"/>
  <c r="M6"/>
  <c r="L6"/>
  <c r="K6"/>
  <c r="J6"/>
  <c r="I6"/>
  <c r="H6"/>
  <c r="G6"/>
  <c r="F6"/>
  <c r="E6"/>
  <c r="D6"/>
  <c r="C6"/>
  <c r="O6" i="124"/>
  <c r="N6"/>
  <c r="M6"/>
  <c r="L6"/>
  <c r="K6"/>
  <c r="J6"/>
  <c r="I6"/>
  <c r="H6"/>
  <c r="G6"/>
  <c r="F6"/>
  <c r="E6"/>
  <c r="D6"/>
  <c r="C6"/>
  <c r="O6" i="125"/>
  <c r="N6"/>
  <c r="M6"/>
  <c r="L6"/>
  <c r="K6"/>
  <c r="J6"/>
  <c r="I6"/>
  <c r="H6"/>
  <c r="G6"/>
  <c r="F6"/>
  <c r="E6"/>
  <c r="D6"/>
  <c r="C6"/>
  <c r="O6" i="126"/>
  <c r="N6"/>
  <c r="M6"/>
  <c r="L6"/>
  <c r="K6"/>
  <c r="J6"/>
  <c r="I6"/>
  <c r="H6"/>
  <c r="G6"/>
  <c r="F6"/>
  <c r="E6"/>
  <c r="D6"/>
  <c r="C6"/>
  <c r="O6" i="128"/>
  <c r="N6"/>
  <c r="M6"/>
  <c r="L6"/>
  <c r="K6"/>
  <c r="J6"/>
  <c r="I6"/>
  <c r="H6"/>
  <c r="G6"/>
  <c r="F6"/>
  <c r="E6"/>
  <c r="D6"/>
  <c r="C6"/>
  <c r="O6" i="129"/>
  <c r="N6"/>
  <c r="M6"/>
  <c r="L6"/>
  <c r="K6"/>
  <c r="J6"/>
  <c r="I6"/>
  <c r="H6"/>
  <c r="G6"/>
  <c r="F6"/>
  <c r="E6"/>
  <c r="D6"/>
  <c r="C6"/>
  <c r="O6" i="130"/>
  <c r="N6"/>
  <c r="M6"/>
  <c r="L6"/>
  <c r="K6"/>
  <c r="J6"/>
  <c r="I6"/>
  <c r="H6"/>
  <c r="G6"/>
  <c r="F6"/>
  <c r="E6"/>
  <c r="D6"/>
  <c r="C6"/>
  <c r="O6" i="132"/>
  <c r="N6"/>
  <c r="M6"/>
  <c r="L6"/>
  <c r="K6"/>
  <c r="J6"/>
  <c r="I6"/>
  <c r="H6"/>
  <c r="G6"/>
  <c r="F6"/>
  <c r="E6"/>
  <c r="D6"/>
  <c r="C6"/>
  <c r="O6" i="133"/>
  <c r="N6"/>
  <c r="M6"/>
  <c r="L6"/>
  <c r="K6"/>
  <c r="J6"/>
  <c r="I6"/>
  <c r="H6"/>
  <c r="G6"/>
  <c r="F6"/>
  <c r="E6"/>
  <c r="D6"/>
  <c r="C6"/>
  <c r="O6" i="135"/>
  <c r="N6"/>
  <c r="M6"/>
  <c r="L6"/>
  <c r="K6"/>
  <c r="J6"/>
  <c r="I6"/>
  <c r="H6"/>
  <c r="G6"/>
  <c r="F6"/>
  <c r="E6"/>
  <c r="D6"/>
  <c r="C6"/>
  <c r="O6" i="136"/>
  <c r="N6"/>
  <c r="M6"/>
  <c r="L6"/>
  <c r="K6"/>
  <c r="J6"/>
  <c r="I6"/>
  <c r="H6"/>
  <c r="G6"/>
  <c r="F6"/>
  <c r="E6"/>
  <c r="D6"/>
  <c r="C6"/>
  <c r="O6" i="137"/>
  <c r="N6"/>
  <c r="M6"/>
  <c r="L6"/>
  <c r="K6"/>
  <c r="J6"/>
  <c r="I6"/>
  <c r="H6"/>
  <c r="G6"/>
  <c r="F6"/>
  <c r="E6"/>
  <c r="D6"/>
  <c r="C6"/>
  <c r="D6" i="139"/>
  <c r="C6"/>
  <c r="D6" i="140"/>
  <c r="C6"/>
  <c r="D6" i="141"/>
  <c r="C6"/>
  <c r="D6" i="143"/>
  <c r="C6"/>
  <c r="D6" i="144"/>
  <c r="C6"/>
  <c r="D6" i="146"/>
  <c r="C6"/>
  <c r="D6" i="147"/>
  <c r="C6"/>
  <c r="D6" i="148"/>
  <c r="C6"/>
  <c r="D6" i="150"/>
  <c r="C6"/>
  <c r="D6" i="151"/>
  <c r="C6"/>
  <c r="T71" i="7"/>
  <c r="S71"/>
  <c r="R71"/>
  <c r="Q71"/>
  <c r="P71"/>
  <c r="O71"/>
  <c r="N71"/>
  <c r="M71"/>
  <c r="L71"/>
  <c r="K71"/>
  <c r="J71"/>
  <c r="I71"/>
  <c r="H71"/>
  <c r="G71"/>
  <c r="F71"/>
  <c r="E71"/>
  <c r="D71"/>
  <c r="C71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T61"/>
  <c r="S61"/>
  <c r="R61"/>
  <c r="Q61"/>
  <c r="P61"/>
  <c r="O61"/>
  <c r="N61"/>
  <c r="M61"/>
  <c r="L61"/>
  <c r="K61"/>
  <c r="J61"/>
  <c r="I61"/>
  <c r="H61"/>
  <c r="G61"/>
  <c r="F61"/>
  <c r="E61"/>
  <c r="D61"/>
  <c r="C61"/>
  <c r="T56"/>
  <c r="S56"/>
  <c r="R56"/>
  <c r="Q56"/>
  <c r="P56"/>
  <c r="O56"/>
  <c r="N56"/>
  <c r="M56"/>
  <c r="L56"/>
  <c r="K56"/>
  <c r="J56"/>
  <c r="I56"/>
  <c r="H56"/>
  <c r="G56"/>
  <c r="F56"/>
  <c r="E56"/>
  <c r="D56"/>
  <c r="C56"/>
  <c r="T51"/>
  <c r="S51"/>
  <c r="R51"/>
  <c r="Q51"/>
  <c r="P51"/>
  <c r="O51"/>
  <c r="N51"/>
  <c r="M51"/>
  <c r="L51"/>
  <c r="K51"/>
  <c r="J51"/>
  <c r="I51"/>
  <c r="H51"/>
  <c r="G51"/>
  <c r="F51"/>
  <c r="E51"/>
  <c r="D51"/>
  <c r="C51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T34"/>
  <c r="S34"/>
  <c r="R34"/>
  <c r="Q34"/>
  <c r="P34"/>
  <c r="O34"/>
  <c r="N34"/>
  <c r="M34"/>
  <c r="L34"/>
  <c r="K34"/>
  <c r="J34"/>
  <c r="I34"/>
  <c r="H34"/>
  <c r="G34"/>
  <c r="F34"/>
  <c r="E34"/>
  <c r="D34"/>
  <c r="C34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H36" i="9"/>
  <c r="G36"/>
  <c r="F36"/>
  <c r="D36"/>
  <c r="C36"/>
  <c r="B36"/>
  <c r="H35"/>
  <c r="G35"/>
  <c r="F35"/>
  <c r="D35"/>
  <c r="C35"/>
  <c r="B35"/>
  <c r="H34"/>
  <c r="G34"/>
  <c r="F34"/>
  <c r="D34"/>
  <c r="C34"/>
  <c r="B34"/>
  <c r="H33"/>
  <c r="G33"/>
  <c r="F33"/>
  <c r="D33"/>
  <c r="C33"/>
  <c r="B33"/>
  <c r="H32"/>
  <c r="G32"/>
  <c r="F32"/>
  <c r="D32"/>
  <c r="C32"/>
  <c r="B32"/>
  <c r="H31"/>
  <c r="G31"/>
  <c r="F31"/>
  <c r="D31"/>
  <c r="C31"/>
  <c r="B31"/>
  <c r="H30"/>
  <c r="G30"/>
  <c r="F30"/>
  <c r="D30"/>
  <c r="C30"/>
  <c r="B30"/>
  <c r="H29"/>
  <c r="G29"/>
  <c r="F29"/>
  <c r="D29"/>
  <c r="C29"/>
  <c r="B29"/>
  <c r="H28"/>
  <c r="G28"/>
  <c r="F28"/>
  <c r="D28"/>
  <c r="C28"/>
  <c r="B28"/>
  <c r="H27"/>
  <c r="G27"/>
  <c r="F27"/>
  <c r="D27"/>
  <c r="C27"/>
  <c r="B27"/>
  <c r="H26"/>
  <c r="G26"/>
  <c r="F26"/>
  <c r="D26"/>
  <c r="C26"/>
  <c r="B26"/>
  <c r="H25"/>
  <c r="G25"/>
  <c r="F25"/>
  <c r="D25"/>
  <c r="C25"/>
  <c r="B25"/>
  <c r="H24"/>
  <c r="G24"/>
  <c r="F24"/>
  <c r="D24"/>
  <c r="C24"/>
  <c r="B24"/>
  <c r="H23"/>
  <c r="G23"/>
  <c r="F23"/>
  <c r="D23"/>
  <c r="C23"/>
  <c r="B23"/>
  <c r="H22"/>
  <c r="G22"/>
  <c r="F22"/>
  <c r="D22"/>
  <c r="C22"/>
  <c r="B22"/>
  <c r="H21"/>
  <c r="G21"/>
  <c r="F21"/>
  <c r="D21"/>
  <c r="C21"/>
  <c r="B21"/>
  <c r="H20"/>
  <c r="G20"/>
  <c r="F20"/>
  <c r="D20"/>
  <c r="C20"/>
  <c r="B20"/>
  <c r="H19"/>
  <c r="G19"/>
  <c r="F19"/>
  <c r="D19"/>
  <c r="C19"/>
  <c r="B19"/>
  <c r="H18"/>
  <c r="G18"/>
  <c r="F18"/>
  <c r="D18"/>
  <c r="C18"/>
  <c r="B18"/>
  <c r="H17"/>
  <c r="G17"/>
  <c r="F17"/>
  <c r="D17"/>
  <c r="C17"/>
  <c r="B17"/>
  <c r="H16"/>
  <c r="G16"/>
  <c r="F16"/>
  <c r="D16"/>
  <c r="C16"/>
  <c r="H15"/>
  <c r="G15"/>
  <c r="F15"/>
  <c r="D15"/>
  <c r="C15"/>
  <c r="B15"/>
  <c r="H14"/>
  <c r="G14"/>
  <c r="F14"/>
  <c r="D14"/>
  <c r="C14"/>
  <c r="B14"/>
  <c r="H13"/>
  <c r="G13"/>
  <c r="F13"/>
  <c r="D13"/>
  <c r="C13"/>
  <c r="B13"/>
  <c r="H12"/>
  <c r="G12"/>
  <c r="F12"/>
  <c r="D12"/>
  <c r="C12"/>
  <c r="B12"/>
  <c r="H11"/>
  <c r="G11"/>
  <c r="F11"/>
  <c r="D11"/>
  <c r="C11"/>
  <c r="B11"/>
  <c r="H10"/>
  <c r="G10"/>
  <c r="F10"/>
  <c r="D10"/>
  <c r="C10"/>
  <c r="B10"/>
  <c r="H9"/>
  <c r="G9"/>
  <c r="F9"/>
  <c r="D9"/>
  <c r="C9"/>
  <c r="B9"/>
  <c r="H8"/>
  <c r="G8"/>
  <c r="F8"/>
  <c r="D8"/>
  <c r="C8"/>
  <c r="B8"/>
  <c r="H6"/>
  <c r="G6"/>
  <c r="F6"/>
  <c r="E6"/>
  <c r="D6"/>
  <c r="C6"/>
  <c r="B6"/>
  <c r="H36" i="10"/>
  <c r="G36"/>
  <c r="F36"/>
  <c r="E36"/>
  <c r="D36"/>
  <c r="C36"/>
  <c r="B36"/>
  <c r="H35"/>
  <c r="G35"/>
  <c r="F35"/>
  <c r="E35"/>
  <c r="D35"/>
  <c r="C35"/>
  <c r="B35"/>
  <c r="H34"/>
  <c r="G34"/>
  <c r="F34"/>
  <c r="E34"/>
  <c r="D34"/>
  <c r="C34"/>
  <c r="B34"/>
  <c r="H33"/>
  <c r="G33"/>
  <c r="F33"/>
  <c r="E33"/>
  <c r="D33"/>
  <c r="C33"/>
  <c r="B33"/>
  <c r="H32"/>
  <c r="G32"/>
  <c r="F32"/>
  <c r="E32"/>
  <c r="D32"/>
  <c r="C32"/>
  <c r="B32"/>
  <c r="H31"/>
  <c r="G31"/>
  <c r="F31"/>
  <c r="E31"/>
  <c r="D31"/>
  <c r="C31"/>
  <c r="B31"/>
  <c r="H30"/>
  <c r="G30"/>
  <c r="F30"/>
  <c r="E30"/>
  <c r="D30"/>
  <c r="C30"/>
  <c r="B30"/>
  <c r="H29"/>
  <c r="G29"/>
  <c r="F29"/>
  <c r="E29"/>
  <c r="D29"/>
  <c r="C29"/>
  <c r="B29"/>
  <c r="H28"/>
  <c r="G28"/>
  <c r="F28"/>
  <c r="E28"/>
  <c r="D28"/>
  <c r="C28"/>
  <c r="B28"/>
  <c r="H27"/>
  <c r="G27"/>
  <c r="F27"/>
  <c r="E27"/>
  <c r="D27"/>
  <c r="C27"/>
  <c r="B27"/>
  <c r="H26"/>
  <c r="G26"/>
  <c r="F26"/>
  <c r="E26"/>
  <c r="D26"/>
  <c r="C26"/>
  <c r="B26"/>
  <c r="H25"/>
  <c r="G25"/>
  <c r="F25"/>
  <c r="E25"/>
  <c r="D25"/>
  <c r="C25"/>
  <c r="B25"/>
  <c r="H24"/>
  <c r="G24"/>
  <c r="F24"/>
  <c r="E24"/>
  <c r="D24"/>
  <c r="C24"/>
  <c r="B24"/>
  <c r="H23"/>
  <c r="G23"/>
  <c r="F23"/>
  <c r="E23"/>
  <c r="D23"/>
  <c r="C23"/>
  <c r="B23"/>
  <c r="H22"/>
  <c r="G22"/>
  <c r="F22"/>
  <c r="E22"/>
  <c r="D22"/>
  <c r="C22"/>
  <c r="B22"/>
  <c r="H21"/>
  <c r="G21"/>
  <c r="F21"/>
  <c r="E21"/>
  <c r="D21"/>
  <c r="C21"/>
  <c r="B21"/>
  <c r="H20"/>
  <c r="G20"/>
  <c r="F20"/>
  <c r="E20"/>
  <c r="D20"/>
  <c r="C20"/>
  <c r="B20"/>
  <c r="H19"/>
  <c r="G19"/>
  <c r="F19"/>
  <c r="E19"/>
  <c r="D19"/>
  <c r="C19"/>
  <c r="B19"/>
  <c r="H18"/>
  <c r="G18"/>
  <c r="F18"/>
  <c r="E18"/>
  <c r="D18"/>
  <c r="C18"/>
  <c r="B18"/>
  <c r="H17"/>
  <c r="G17"/>
  <c r="F17"/>
  <c r="E17"/>
  <c r="D17"/>
  <c r="C17"/>
  <c r="B17"/>
  <c r="H16"/>
  <c r="G16"/>
  <c r="F16"/>
  <c r="E16"/>
  <c r="D16"/>
  <c r="C16"/>
  <c r="B16"/>
  <c r="H15"/>
  <c r="G15"/>
  <c r="F15"/>
  <c r="E15"/>
  <c r="D15"/>
  <c r="C15"/>
  <c r="B15"/>
  <c r="H14"/>
  <c r="G14"/>
  <c r="F14"/>
  <c r="E14"/>
  <c r="D14"/>
  <c r="C14"/>
  <c r="B14"/>
  <c r="H13"/>
  <c r="G13"/>
  <c r="F13"/>
  <c r="E13"/>
  <c r="D13"/>
  <c r="C13"/>
  <c r="B13"/>
  <c r="H12"/>
  <c r="G12"/>
  <c r="F12"/>
  <c r="E12"/>
  <c r="D12"/>
  <c r="C12"/>
  <c r="B12"/>
  <c r="H11"/>
  <c r="G11"/>
  <c r="F11"/>
  <c r="E11"/>
  <c r="D11"/>
  <c r="C11"/>
  <c r="B11"/>
  <c r="H10"/>
  <c r="G10"/>
  <c r="F10"/>
  <c r="E10"/>
  <c r="D10"/>
  <c r="C10"/>
  <c r="B10"/>
  <c r="H9"/>
  <c r="G9"/>
  <c r="F9"/>
  <c r="E9"/>
  <c r="D9"/>
  <c r="C9"/>
  <c r="B9"/>
  <c r="H8"/>
  <c r="G8"/>
  <c r="F8"/>
  <c r="E8"/>
  <c r="D8"/>
  <c r="C8"/>
  <c r="B8"/>
  <c r="H6"/>
  <c r="G6"/>
  <c r="F6"/>
  <c r="E6"/>
  <c r="D6"/>
  <c r="C6"/>
  <c r="B6"/>
  <c r="J44" i="52"/>
  <c r="I44"/>
  <c r="H44"/>
  <c r="G44"/>
  <c r="F44"/>
  <c r="E44"/>
  <c r="D44"/>
  <c r="C44"/>
  <c r="J40"/>
  <c r="I40"/>
  <c r="H40"/>
  <c r="G40"/>
  <c r="F40"/>
  <c r="E40"/>
  <c r="D40"/>
  <c r="C40"/>
  <c r="J36"/>
  <c r="I36"/>
  <c r="H36"/>
  <c r="G36"/>
  <c r="F36"/>
  <c r="E36"/>
  <c r="D36"/>
  <c r="C36"/>
  <c r="J17"/>
  <c r="I17"/>
  <c r="H17"/>
  <c r="G17"/>
  <c r="F17"/>
  <c r="E17"/>
  <c r="D17"/>
  <c r="C17"/>
  <c r="J13"/>
  <c r="I13"/>
  <c r="H13"/>
  <c r="G13"/>
  <c r="F13"/>
  <c r="E13"/>
  <c r="D13"/>
  <c r="C13"/>
  <c r="J9"/>
  <c r="I9"/>
  <c r="H9"/>
  <c r="G9"/>
  <c r="F9"/>
  <c r="E9"/>
  <c r="D9"/>
  <c r="C9"/>
  <c r="E36" i="11"/>
  <c r="D36"/>
  <c r="C36"/>
  <c r="B36"/>
  <c r="E35"/>
  <c r="D35"/>
  <c r="C35"/>
  <c r="B35"/>
  <c r="E34"/>
  <c r="D34"/>
  <c r="C34"/>
  <c r="B34"/>
  <c r="E33"/>
  <c r="D33"/>
  <c r="C33"/>
  <c r="B33"/>
  <c r="H32"/>
  <c r="G32"/>
  <c r="E32"/>
  <c r="D32"/>
  <c r="C32"/>
  <c r="B32"/>
  <c r="H31"/>
  <c r="G31"/>
  <c r="F31"/>
  <c r="E31"/>
  <c r="D31"/>
  <c r="C31"/>
  <c r="B31"/>
  <c r="H30"/>
  <c r="G30"/>
  <c r="F30"/>
  <c r="E30"/>
  <c r="D30"/>
  <c r="C30"/>
  <c r="B30"/>
  <c r="H29"/>
  <c r="G29"/>
  <c r="F29"/>
  <c r="E29"/>
  <c r="D29"/>
  <c r="C29"/>
  <c r="B29"/>
  <c r="H28"/>
  <c r="G28"/>
  <c r="F28"/>
  <c r="E28"/>
  <c r="D28"/>
  <c r="C28"/>
  <c r="B28"/>
  <c r="H27"/>
  <c r="G27"/>
  <c r="F27"/>
  <c r="E27"/>
  <c r="D27"/>
  <c r="C27"/>
  <c r="B27"/>
  <c r="H26"/>
  <c r="G26"/>
  <c r="F26"/>
  <c r="E26"/>
  <c r="D26"/>
  <c r="C26"/>
  <c r="B26"/>
  <c r="H25"/>
  <c r="G25"/>
  <c r="F25"/>
  <c r="E25"/>
  <c r="D25"/>
  <c r="C25"/>
  <c r="B25"/>
  <c r="H24"/>
  <c r="G24"/>
  <c r="F24"/>
  <c r="E24"/>
  <c r="D24"/>
  <c r="C24"/>
  <c r="B24"/>
  <c r="H23"/>
  <c r="G23"/>
  <c r="F23"/>
  <c r="E23"/>
  <c r="D23"/>
  <c r="C23"/>
  <c r="B23"/>
  <c r="H22"/>
  <c r="G22"/>
  <c r="F22"/>
  <c r="E22"/>
  <c r="D22"/>
  <c r="C22"/>
  <c r="B22"/>
  <c r="H21"/>
  <c r="G21"/>
  <c r="F21"/>
  <c r="E21"/>
  <c r="D21"/>
  <c r="C21"/>
  <c r="B21"/>
  <c r="H20"/>
  <c r="G20"/>
  <c r="F20"/>
  <c r="E20"/>
  <c r="D20"/>
  <c r="C20"/>
  <c r="B20"/>
  <c r="F19"/>
  <c r="E19"/>
  <c r="D19"/>
  <c r="C19"/>
  <c r="B19"/>
  <c r="H18"/>
  <c r="G18"/>
  <c r="F18"/>
  <c r="E18"/>
  <c r="D18"/>
  <c r="C18"/>
  <c r="B18"/>
  <c r="G17"/>
  <c r="F17"/>
  <c r="E17"/>
  <c r="D17"/>
  <c r="C17"/>
  <c r="B17"/>
  <c r="F16"/>
  <c r="E16"/>
  <c r="D16"/>
  <c r="C16"/>
  <c r="B16"/>
  <c r="F15"/>
  <c r="E15"/>
  <c r="D15"/>
  <c r="C15"/>
  <c r="B15"/>
  <c r="F14"/>
  <c r="E14"/>
  <c r="D14"/>
  <c r="C14"/>
  <c r="B14"/>
  <c r="F13"/>
  <c r="E13"/>
  <c r="D13"/>
  <c r="C13"/>
  <c r="B13"/>
  <c r="F12"/>
  <c r="E12"/>
  <c r="D12"/>
  <c r="C12"/>
  <c r="B12"/>
  <c r="G11"/>
  <c r="F11"/>
  <c r="E11"/>
  <c r="D11"/>
  <c r="C11"/>
  <c r="B11"/>
  <c r="F10"/>
  <c r="E10"/>
  <c r="D10"/>
  <c r="C10"/>
  <c r="B10"/>
  <c r="F9"/>
  <c r="E9"/>
  <c r="D9"/>
  <c r="C9"/>
  <c r="B9"/>
  <c r="F8"/>
  <c r="E8"/>
  <c r="D8"/>
  <c r="C8"/>
  <c r="B8"/>
  <c r="H6"/>
  <c r="G6"/>
  <c r="F6"/>
  <c r="E6"/>
  <c r="D6"/>
  <c r="C6"/>
  <c r="B6"/>
  <c r="G37" i="55"/>
  <c r="D37"/>
  <c r="G36"/>
  <c r="D36"/>
  <c r="G35"/>
  <c r="D35"/>
  <c r="G34"/>
  <c r="D34"/>
  <c r="G33"/>
  <c r="D33"/>
  <c r="G32"/>
  <c r="D32"/>
  <c r="G31"/>
  <c r="D31"/>
  <c r="G30"/>
  <c r="D30"/>
  <c r="G29"/>
  <c r="D29"/>
  <c r="G28"/>
  <c r="D28"/>
  <c r="G27"/>
  <c r="D27"/>
  <c r="G26"/>
  <c r="D26"/>
  <c r="G25"/>
  <c r="D25"/>
  <c r="G24"/>
  <c r="D24"/>
  <c r="G23"/>
  <c r="D23"/>
  <c r="G22"/>
  <c r="D22"/>
  <c r="G21"/>
  <c r="D21"/>
  <c r="G20"/>
  <c r="D20"/>
  <c r="G19"/>
  <c r="D19"/>
  <c r="G18"/>
  <c r="D18"/>
  <c r="G17"/>
  <c r="D17"/>
  <c r="G16"/>
  <c r="D16"/>
  <c r="G15"/>
  <c r="D15"/>
  <c r="G14"/>
  <c r="D14"/>
  <c r="G13"/>
  <c r="D13"/>
  <c r="G12"/>
  <c r="D12"/>
  <c r="G11"/>
  <c r="D11"/>
  <c r="G10"/>
  <c r="D10"/>
  <c r="G9"/>
  <c r="D9"/>
  <c r="G7"/>
  <c r="F7"/>
  <c r="E7"/>
  <c r="D7"/>
  <c r="C7"/>
  <c r="B7"/>
  <c r="ED36" i="56"/>
  <c r="EC36"/>
  <c r="EB36"/>
  <c r="EA36"/>
  <c r="DZ36"/>
  <c r="DY36"/>
  <c r="DX36"/>
  <c r="DW36"/>
  <c r="DV36"/>
  <c r="DU36"/>
  <c r="DT36"/>
  <c r="DS36"/>
  <c r="DR36"/>
  <c r="DC36"/>
  <c r="CN36"/>
  <c r="ED35"/>
  <c r="EC35"/>
  <c r="EB35"/>
  <c r="EA35"/>
  <c r="DZ35"/>
  <c r="DY35"/>
  <c r="DX35"/>
  <c r="DW35"/>
  <c r="DV35"/>
  <c r="DU35"/>
  <c r="DT35"/>
  <c r="DS35"/>
  <c r="DR35"/>
  <c r="DC35"/>
  <c r="CN35"/>
  <c r="CK35"/>
  <c r="CJ35"/>
  <c r="CI35"/>
  <c r="CH35"/>
  <c r="CG35"/>
  <c r="CF35"/>
  <c r="CE35"/>
  <c r="CD35"/>
  <c r="CC35"/>
  <c r="CB35"/>
  <c r="CA35"/>
  <c r="BZ35"/>
  <c r="BY35"/>
  <c r="BJ35"/>
  <c r="AU35"/>
  <c r="AR35"/>
  <c r="AQ35"/>
  <c r="AP35"/>
  <c r="AO35"/>
  <c r="AN35"/>
  <c r="AM35"/>
  <c r="AL35"/>
  <c r="AK35"/>
  <c r="AJ35"/>
  <c r="AI35"/>
  <c r="AH35"/>
  <c r="AG35"/>
  <c r="AF35"/>
  <c r="Q35"/>
  <c r="B35"/>
  <c r="ED34"/>
  <c r="EC34"/>
  <c r="EB34"/>
  <c r="EA34"/>
  <c r="DZ34"/>
  <c r="DY34"/>
  <c r="DX34"/>
  <c r="DW34"/>
  <c r="DV34"/>
  <c r="DU34"/>
  <c r="DT34"/>
  <c r="DS34"/>
  <c r="DR34"/>
  <c r="DC34"/>
  <c r="CN34"/>
  <c r="CK34"/>
  <c r="CJ34"/>
  <c r="CI34"/>
  <c r="CH34"/>
  <c r="CG34"/>
  <c r="CF34"/>
  <c r="CE34"/>
  <c r="CD34"/>
  <c r="CC34"/>
  <c r="CB34"/>
  <c r="CA34"/>
  <c r="BZ34"/>
  <c r="BY34"/>
  <c r="BJ34"/>
  <c r="AU34"/>
  <c r="AR34"/>
  <c r="AQ34"/>
  <c r="AP34"/>
  <c r="AO34"/>
  <c r="AN34"/>
  <c r="AM34"/>
  <c r="AL34"/>
  <c r="AK34"/>
  <c r="AJ34"/>
  <c r="AI34"/>
  <c r="AH34"/>
  <c r="AG34"/>
  <c r="AF34"/>
  <c r="Q34"/>
  <c r="B34"/>
  <c r="ED33"/>
  <c r="EC33"/>
  <c r="EB33"/>
  <c r="EA33"/>
  <c r="DZ33"/>
  <c r="DY33"/>
  <c r="DX33"/>
  <c r="DW33"/>
  <c r="DV33"/>
  <c r="DU33"/>
  <c r="DT33"/>
  <c r="DS33"/>
  <c r="DR33"/>
  <c r="DC33"/>
  <c r="CN33"/>
  <c r="CK33"/>
  <c r="CJ33"/>
  <c r="CI33"/>
  <c r="CH33"/>
  <c r="CG33"/>
  <c r="CF33"/>
  <c r="CE33"/>
  <c r="CD33"/>
  <c r="CC33"/>
  <c r="CB33"/>
  <c r="CA33"/>
  <c r="BZ33"/>
  <c r="BY33"/>
  <c r="BJ33"/>
  <c r="AU33"/>
  <c r="AR33"/>
  <c r="AQ33"/>
  <c r="AP33"/>
  <c r="AO33"/>
  <c r="AN33"/>
  <c r="AM33"/>
  <c r="AL33"/>
  <c r="AK33"/>
  <c r="AJ33"/>
  <c r="AI33"/>
  <c r="AH33"/>
  <c r="AG33"/>
  <c r="AF33"/>
  <c r="Q33"/>
  <c r="B33"/>
  <c r="ED32"/>
  <c r="EC32"/>
  <c r="EB32"/>
  <c r="EA32"/>
  <c r="DZ32"/>
  <c r="DY32"/>
  <c r="DX32"/>
  <c r="DW32"/>
  <c r="DV32"/>
  <c r="DU32"/>
  <c r="DT32"/>
  <c r="DS32"/>
  <c r="DR32"/>
  <c r="DC32"/>
  <c r="CN32"/>
  <c r="CK32"/>
  <c r="CJ32"/>
  <c r="CI32"/>
  <c r="CH32"/>
  <c r="CG32"/>
  <c r="CF32"/>
  <c r="CE32"/>
  <c r="CD32"/>
  <c r="CC32"/>
  <c r="CB32"/>
  <c r="CA32"/>
  <c r="BZ32"/>
  <c r="BY32"/>
  <c r="BJ32"/>
  <c r="AU32"/>
  <c r="AR32"/>
  <c r="AQ32"/>
  <c r="AP32"/>
  <c r="AO32"/>
  <c r="AN32"/>
  <c r="AM32"/>
  <c r="AL32"/>
  <c r="AK32"/>
  <c r="AJ32"/>
  <c r="AI32"/>
  <c r="AH32"/>
  <c r="AG32"/>
  <c r="AF32"/>
  <c r="Q32"/>
  <c r="B32"/>
  <c r="ED31"/>
  <c r="EC31"/>
  <c r="EB31"/>
  <c r="EA31"/>
  <c r="DZ31"/>
  <c r="DY31"/>
  <c r="DX31"/>
  <c r="DW31"/>
  <c r="DV31"/>
  <c r="DU31"/>
  <c r="DT31"/>
  <c r="DS31"/>
  <c r="DR31"/>
  <c r="DC31"/>
  <c r="CN31"/>
  <c r="AR31"/>
  <c r="AQ31"/>
  <c r="AP31"/>
  <c r="AO31"/>
  <c r="AN31"/>
  <c r="AM31"/>
  <c r="AL31"/>
  <c r="AK31"/>
  <c r="AJ31"/>
  <c r="AI31"/>
  <c r="AH31"/>
  <c r="AG31"/>
  <c r="AF31"/>
  <c r="Q31"/>
  <c r="B31"/>
  <c r="ED30"/>
  <c r="EC30"/>
  <c r="EB30"/>
  <c r="EA30"/>
  <c r="DZ30"/>
  <c r="DY30"/>
  <c r="DX30"/>
  <c r="DW30"/>
  <c r="DV30"/>
  <c r="DU30"/>
  <c r="DT30"/>
  <c r="DS30"/>
  <c r="DR30"/>
  <c r="DC30"/>
  <c r="CN30"/>
  <c r="CK30"/>
  <c r="CJ30"/>
  <c r="CI30"/>
  <c r="CH30"/>
  <c r="CG30"/>
  <c r="CF30"/>
  <c r="CE30"/>
  <c r="CD30"/>
  <c r="CC30"/>
  <c r="CB30"/>
  <c r="CA30"/>
  <c r="BZ30"/>
  <c r="BY30"/>
  <c r="BJ30"/>
  <c r="AU30"/>
  <c r="AR30"/>
  <c r="AQ30"/>
  <c r="AP30"/>
  <c r="AO30"/>
  <c r="AN30"/>
  <c r="AM30"/>
  <c r="AL30"/>
  <c r="AK30"/>
  <c r="AJ30"/>
  <c r="AI30"/>
  <c r="AH30"/>
  <c r="AG30"/>
  <c r="AF30"/>
  <c r="Q30"/>
  <c r="B30"/>
  <c r="ED29"/>
  <c r="EC29"/>
  <c r="EB29"/>
  <c r="EA29"/>
  <c r="DZ29"/>
  <c r="DY29"/>
  <c r="DX29"/>
  <c r="DW29"/>
  <c r="DV29"/>
  <c r="DU29"/>
  <c r="DT29"/>
  <c r="DS29"/>
  <c r="DR29"/>
  <c r="DC29"/>
  <c r="CN29"/>
  <c r="CK29"/>
  <c r="CJ29"/>
  <c r="CI29"/>
  <c r="CH29"/>
  <c r="CG29"/>
  <c r="CF29"/>
  <c r="CE29"/>
  <c r="CD29"/>
  <c r="CC29"/>
  <c r="CB29"/>
  <c r="CA29"/>
  <c r="BZ29"/>
  <c r="BY29"/>
  <c r="BJ29"/>
  <c r="AU29"/>
  <c r="AR29"/>
  <c r="AQ29"/>
  <c r="AP29"/>
  <c r="AO29"/>
  <c r="AN29"/>
  <c r="AM29"/>
  <c r="AL29"/>
  <c r="AK29"/>
  <c r="AJ29"/>
  <c r="AI29"/>
  <c r="AH29"/>
  <c r="AG29"/>
  <c r="AF29"/>
  <c r="Q29"/>
  <c r="B29"/>
  <c r="ED28"/>
  <c r="EC28"/>
  <c r="EB28"/>
  <c r="EA28"/>
  <c r="DZ28"/>
  <c r="DY28"/>
  <c r="DX28"/>
  <c r="DW28"/>
  <c r="DV28"/>
  <c r="DU28"/>
  <c r="DT28"/>
  <c r="DS28"/>
  <c r="DR28"/>
  <c r="DC28"/>
  <c r="CN28"/>
  <c r="CK28"/>
  <c r="CJ28"/>
  <c r="CI28"/>
  <c r="CH28"/>
  <c r="CG28"/>
  <c r="CF28"/>
  <c r="CE28"/>
  <c r="CD28"/>
  <c r="CC28"/>
  <c r="CB28"/>
  <c r="CA28"/>
  <c r="BZ28"/>
  <c r="BY28"/>
  <c r="BJ28"/>
  <c r="AU28"/>
  <c r="AR28"/>
  <c r="AQ28"/>
  <c r="AP28"/>
  <c r="AO28"/>
  <c r="AN28"/>
  <c r="AM28"/>
  <c r="AL28"/>
  <c r="AK28"/>
  <c r="AJ28"/>
  <c r="AI28"/>
  <c r="AH28"/>
  <c r="AG28"/>
  <c r="AF28"/>
  <c r="Q28"/>
  <c r="B28"/>
  <c r="ED27"/>
  <c r="EC27"/>
  <c r="EB27"/>
  <c r="EA27"/>
  <c r="DZ27"/>
  <c r="DY27"/>
  <c r="DX27"/>
  <c r="DW27"/>
  <c r="DV27"/>
  <c r="DU27"/>
  <c r="DT27"/>
  <c r="DS27"/>
  <c r="DR27"/>
  <c r="DC27"/>
  <c r="CN27"/>
  <c r="CK27"/>
  <c r="CJ27"/>
  <c r="CI27"/>
  <c r="CH27"/>
  <c r="CG27"/>
  <c r="CF27"/>
  <c r="CE27"/>
  <c r="CD27"/>
  <c r="CC27"/>
  <c r="CB27"/>
  <c r="CA27"/>
  <c r="BZ27"/>
  <c r="BY27"/>
  <c r="BJ27"/>
  <c r="AU27"/>
  <c r="AR27"/>
  <c r="AQ27"/>
  <c r="AP27"/>
  <c r="AO27"/>
  <c r="AN27"/>
  <c r="AM27"/>
  <c r="AL27"/>
  <c r="AK27"/>
  <c r="AJ27"/>
  <c r="AI27"/>
  <c r="AH27"/>
  <c r="AG27"/>
  <c r="AF27"/>
  <c r="Q27"/>
  <c r="B27"/>
  <c r="ED26"/>
  <c r="EC26"/>
  <c r="EB26"/>
  <c r="EA26"/>
  <c r="DZ26"/>
  <c r="DY26"/>
  <c r="DX26"/>
  <c r="DW26"/>
  <c r="DV26"/>
  <c r="DU26"/>
  <c r="DT26"/>
  <c r="DS26"/>
  <c r="DR26"/>
  <c r="DC26"/>
  <c r="CN26"/>
  <c r="CK26"/>
  <c r="CJ26"/>
  <c r="CI26"/>
  <c r="CH26"/>
  <c r="CG26"/>
  <c r="CF26"/>
  <c r="CE26"/>
  <c r="CD26"/>
  <c r="CC26"/>
  <c r="CB26"/>
  <c r="CA26"/>
  <c r="BZ26"/>
  <c r="BY26"/>
  <c r="BJ26"/>
  <c r="AU26"/>
  <c r="AR26"/>
  <c r="AQ26"/>
  <c r="AP26"/>
  <c r="AO26"/>
  <c r="AN26"/>
  <c r="AM26"/>
  <c r="AL26"/>
  <c r="AK26"/>
  <c r="AJ26"/>
  <c r="AI26"/>
  <c r="AH26"/>
  <c r="AG26"/>
  <c r="AF26"/>
  <c r="Q26"/>
  <c r="B26"/>
  <c r="ED25"/>
  <c r="EC25"/>
  <c r="EB25"/>
  <c r="EA25"/>
  <c r="DZ25"/>
  <c r="DY25"/>
  <c r="DX25"/>
  <c r="DW25"/>
  <c r="DV25"/>
  <c r="DU25"/>
  <c r="DT25"/>
  <c r="DS25"/>
  <c r="DR25"/>
  <c r="DC25"/>
  <c r="CN25"/>
  <c r="CK25"/>
  <c r="CJ25"/>
  <c r="CI25"/>
  <c r="CH25"/>
  <c r="CG25"/>
  <c r="CF25"/>
  <c r="CE25"/>
  <c r="CD25"/>
  <c r="CC25"/>
  <c r="CB25"/>
  <c r="CA25"/>
  <c r="BZ25"/>
  <c r="BY25"/>
  <c r="BJ25"/>
  <c r="AU25"/>
  <c r="AR25"/>
  <c r="AQ25"/>
  <c r="AP25"/>
  <c r="AO25"/>
  <c r="AN25"/>
  <c r="AM25"/>
  <c r="AL25"/>
  <c r="AK25"/>
  <c r="AJ25"/>
  <c r="AI25"/>
  <c r="AH25"/>
  <c r="AG25"/>
  <c r="AF25"/>
  <c r="Q25"/>
  <c r="B25"/>
  <c r="ED24"/>
  <c r="EC24"/>
  <c r="EB24"/>
  <c r="EA24"/>
  <c r="DZ24"/>
  <c r="DY24"/>
  <c r="DX24"/>
  <c r="DW24"/>
  <c r="DV24"/>
  <c r="DU24"/>
  <c r="DT24"/>
  <c r="DS24"/>
  <c r="DR24"/>
  <c r="DC24"/>
  <c r="CN24"/>
  <c r="CK24"/>
  <c r="CJ24"/>
  <c r="CI24"/>
  <c r="CH24"/>
  <c r="CG24"/>
  <c r="CF24"/>
  <c r="CE24"/>
  <c r="CD24"/>
  <c r="CC24"/>
  <c r="CB24"/>
  <c r="CA24"/>
  <c r="BZ24"/>
  <c r="BY24"/>
  <c r="BJ24"/>
  <c r="AU24"/>
  <c r="AR24"/>
  <c r="AQ24"/>
  <c r="AP24"/>
  <c r="AO24"/>
  <c r="AN24"/>
  <c r="AM24"/>
  <c r="AL24"/>
  <c r="AK24"/>
  <c r="AJ24"/>
  <c r="AI24"/>
  <c r="AH24"/>
  <c r="AG24"/>
  <c r="AF24"/>
  <c r="Q24"/>
  <c r="B24"/>
  <c r="ED23"/>
  <c r="EC23"/>
  <c r="EB23"/>
  <c r="EA23"/>
  <c r="DZ23"/>
  <c r="DY23"/>
  <c r="DX23"/>
  <c r="DW23"/>
  <c r="DV23"/>
  <c r="DU23"/>
  <c r="DT23"/>
  <c r="DS23"/>
  <c r="DR23"/>
  <c r="DC23"/>
  <c r="CN23"/>
  <c r="CK23"/>
  <c r="CJ23"/>
  <c r="CI23"/>
  <c r="CH23"/>
  <c r="CG23"/>
  <c r="CF23"/>
  <c r="CE23"/>
  <c r="CD23"/>
  <c r="CC23"/>
  <c r="CB23"/>
  <c r="CA23"/>
  <c r="BZ23"/>
  <c r="BY23"/>
  <c r="BJ23"/>
  <c r="AU23"/>
  <c r="AR23"/>
  <c r="AQ23"/>
  <c r="AP23"/>
  <c r="AO23"/>
  <c r="AN23"/>
  <c r="AM23"/>
  <c r="AL23"/>
  <c r="AK23"/>
  <c r="AJ23"/>
  <c r="AI23"/>
  <c r="AH23"/>
  <c r="AG23"/>
  <c r="AF23"/>
  <c r="Q23"/>
  <c r="B23"/>
  <c r="ED22"/>
  <c r="EC22"/>
  <c r="EB22"/>
  <c r="EA22"/>
  <c r="DZ22"/>
  <c r="DY22"/>
  <c r="DX22"/>
  <c r="DW22"/>
  <c r="DV22"/>
  <c r="DU22"/>
  <c r="DT22"/>
  <c r="DS22"/>
  <c r="DR22"/>
  <c r="DC22"/>
  <c r="CN22"/>
  <c r="CK22"/>
  <c r="CJ22"/>
  <c r="CI22"/>
  <c r="CH22"/>
  <c r="CG22"/>
  <c r="CF22"/>
  <c r="CE22"/>
  <c r="CD22"/>
  <c r="CC22"/>
  <c r="CB22"/>
  <c r="CA22"/>
  <c r="BZ22"/>
  <c r="BY22"/>
  <c r="BJ22"/>
  <c r="AU22"/>
  <c r="AR22"/>
  <c r="AQ22"/>
  <c r="AP22"/>
  <c r="AO22"/>
  <c r="AN22"/>
  <c r="AM22"/>
  <c r="AL22"/>
  <c r="AK22"/>
  <c r="AJ22"/>
  <c r="AI22"/>
  <c r="AH22"/>
  <c r="AG22"/>
  <c r="AF22"/>
  <c r="Q22"/>
  <c r="B22"/>
  <c r="ED21"/>
  <c r="EC21"/>
  <c r="EB21"/>
  <c r="EA21"/>
  <c r="DZ21"/>
  <c r="DY21"/>
  <c r="DX21"/>
  <c r="DW21"/>
  <c r="DV21"/>
  <c r="DU21"/>
  <c r="DT21"/>
  <c r="DS21"/>
  <c r="DR21"/>
  <c r="DC21"/>
  <c r="CN21"/>
  <c r="CK21"/>
  <c r="CJ21"/>
  <c r="CI21"/>
  <c r="CH21"/>
  <c r="CG21"/>
  <c r="CF21"/>
  <c r="CE21"/>
  <c r="CD21"/>
  <c r="CC21"/>
  <c r="CB21"/>
  <c r="CA21"/>
  <c r="BZ21"/>
  <c r="BY21"/>
  <c r="BJ21"/>
  <c r="AU21"/>
  <c r="AR21"/>
  <c r="AQ21"/>
  <c r="AP21"/>
  <c r="AO21"/>
  <c r="AN21"/>
  <c r="AM21"/>
  <c r="AL21"/>
  <c r="AK21"/>
  <c r="AJ21"/>
  <c r="AI21"/>
  <c r="AH21"/>
  <c r="AG21"/>
  <c r="AF21"/>
  <c r="Q21"/>
  <c r="B21"/>
  <c r="ED20"/>
  <c r="EC20"/>
  <c r="EB20"/>
  <c r="EA20"/>
  <c r="DZ20"/>
  <c r="DY20"/>
  <c r="DX20"/>
  <c r="DW20"/>
  <c r="DV20"/>
  <c r="DU20"/>
  <c r="DT20"/>
  <c r="DS20"/>
  <c r="DR20"/>
  <c r="DC20"/>
  <c r="CN20"/>
  <c r="CK20"/>
  <c r="CJ20"/>
  <c r="CI20"/>
  <c r="CH20"/>
  <c r="CG20"/>
  <c r="CF20"/>
  <c r="CE20"/>
  <c r="CD20"/>
  <c r="CC20"/>
  <c r="CB20"/>
  <c r="CA20"/>
  <c r="BZ20"/>
  <c r="BY20"/>
  <c r="BJ20"/>
  <c r="AU20"/>
  <c r="AR20"/>
  <c r="AQ20"/>
  <c r="AP20"/>
  <c r="AO20"/>
  <c r="AN20"/>
  <c r="AM20"/>
  <c r="AL20"/>
  <c r="AK20"/>
  <c r="AJ20"/>
  <c r="AI20"/>
  <c r="AH20"/>
  <c r="AG20"/>
  <c r="AF20"/>
  <c r="Q20"/>
  <c r="B20"/>
  <c r="ED19"/>
  <c r="EC19"/>
  <c r="EB19"/>
  <c r="EA19"/>
  <c r="DZ19"/>
  <c r="DY19"/>
  <c r="DX19"/>
  <c r="DW19"/>
  <c r="DV19"/>
  <c r="DU19"/>
  <c r="DT19"/>
  <c r="DS19"/>
  <c r="DR19"/>
  <c r="DC19"/>
  <c r="CN19"/>
  <c r="CK19"/>
  <c r="CJ19"/>
  <c r="CI19"/>
  <c r="CH19"/>
  <c r="CG19"/>
  <c r="CF19"/>
  <c r="CE19"/>
  <c r="CD19"/>
  <c r="CC19"/>
  <c r="CB19"/>
  <c r="CA19"/>
  <c r="BZ19"/>
  <c r="BY19"/>
  <c r="BJ19"/>
  <c r="AU19"/>
  <c r="AR19"/>
  <c r="AQ19"/>
  <c r="AP19"/>
  <c r="AO19"/>
  <c r="AN19"/>
  <c r="AM19"/>
  <c r="AL19"/>
  <c r="AK19"/>
  <c r="AJ19"/>
  <c r="AI19"/>
  <c r="AH19"/>
  <c r="AG19"/>
  <c r="AF19"/>
  <c r="Q19"/>
  <c r="B19"/>
  <c r="ED18"/>
  <c r="EC18"/>
  <c r="EB18"/>
  <c r="EA18"/>
  <c r="DZ18"/>
  <c r="DY18"/>
  <c r="DX18"/>
  <c r="DW18"/>
  <c r="DV18"/>
  <c r="DU18"/>
  <c r="DT18"/>
  <c r="DS18"/>
  <c r="DR18"/>
  <c r="DC18"/>
  <c r="CN18"/>
  <c r="CK18"/>
  <c r="CJ18"/>
  <c r="CI18"/>
  <c r="CH18"/>
  <c r="CG18"/>
  <c r="CF18"/>
  <c r="CE18"/>
  <c r="CD18"/>
  <c r="CC18"/>
  <c r="CB18"/>
  <c r="CA18"/>
  <c r="BZ18"/>
  <c r="BY18"/>
  <c r="BJ18"/>
  <c r="AU18"/>
  <c r="AR18"/>
  <c r="AQ18"/>
  <c r="AP18"/>
  <c r="AO18"/>
  <c r="AN18"/>
  <c r="AM18"/>
  <c r="AL18"/>
  <c r="AK18"/>
  <c r="AJ18"/>
  <c r="AI18"/>
  <c r="AH18"/>
  <c r="AG18"/>
  <c r="AF18"/>
  <c r="Q18"/>
  <c r="B18"/>
  <c r="ED17"/>
  <c r="EC17"/>
  <c r="EB17"/>
  <c r="EA17"/>
  <c r="DZ17"/>
  <c r="DY17"/>
  <c r="DX17"/>
  <c r="DW17"/>
  <c r="DV17"/>
  <c r="DU17"/>
  <c r="DT17"/>
  <c r="DS17"/>
  <c r="DR17"/>
  <c r="DC17"/>
  <c r="CN17"/>
  <c r="CK17"/>
  <c r="CJ17"/>
  <c r="CI17"/>
  <c r="CH17"/>
  <c r="CG17"/>
  <c r="CF17"/>
  <c r="CE17"/>
  <c r="CD17"/>
  <c r="CC17"/>
  <c r="CB17"/>
  <c r="CA17"/>
  <c r="BZ17"/>
  <c r="BY17"/>
  <c r="BJ17"/>
  <c r="AU17"/>
  <c r="AR17"/>
  <c r="AQ17"/>
  <c r="AP17"/>
  <c r="AO17"/>
  <c r="AN17"/>
  <c r="AM17"/>
  <c r="AL17"/>
  <c r="AK17"/>
  <c r="AJ17"/>
  <c r="AI17"/>
  <c r="AH17"/>
  <c r="AG17"/>
  <c r="AF17"/>
  <c r="Q17"/>
  <c r="B17"/>
  <c r="ED16"/>
  <c r="EC16"/>
  <c r="EB16"/>
  <c r="EA16"/>
  <c r="DZ16"/>
  <c r="DY16"/>
  <c r="DX16"/>
  <c r="DW16"/>
  <c r="DV16"/>
  <c r="DU16"/>
  <c r="DT16"/>
  <c r="DS16"/>
  <c r="DR16"/>
  <c r="DC16"/>
  <c r="CN16"/>
  <c r="CK16"/>
  <c r="CJ16"/>
  <c r="CI16"/>
  <c r="CH16"/>
  <c r="CG16"/>
  <c r="CF16"/>
  <c r="CE16"/>
  <c r="CD16"/>
  <c r="CC16"/>
  <c r="CB16"/>
  <c r="CA16"/>
  <c r="BZ16"/>
  <c r="BY16"/>
  <c r="BJ16"/>
  <c r="AU16"/>
  <c r="AR16"/>
  <c r="AQ16"/>
  <c r="AP16"/>
  <c r="AO16"/>
  <c r="AN16"/>
  <c r="AM16"/>
  <c r="AL16"/>
  <c r="AK16"/>
  <c r="AJ16"/>
  <c r="AI16"/>
  <c r="AH16"/>
  <c r="AG16"/>
  <c r="AF16"/>
  <c r="Q16"/>
  <c r="B16"/>
  <c r="ED15"/>
  <c r="EC15"/>
  <c r="EB15"/>
  <c r="EA15"/>
  <c r="DZ15"/>
  <c r="DY15"/>
  <c r="DX15"/>
  <c r="DW15"/>
  <c r="DV15"/>
  <c r="DU15"/>
  <c r="DT15"/>
  <c r="DS15"/>
  <c r="DR15"/>
  <c r="DC15"/>
  <c r="CN15"/>
  <c r="CK15"/>
  <c r="CJ15"/>
  <c r="CI15"/>
  <c r="CH15"/>
  <c r="CG15"/>
  <c r="CF15"/>
  <c r="CE15"/>
  <c r="CD15"/>
  <c r="CC15"/>
  <c r="CB15"/>
  <c r="CA15"/>
  <c r="BZ15"/>
  <c r="BY15"/>
  <c r="BJ15"/>
  <c r="AU15"/>
  <c r="AR15"/>
  <c r="AQ15"/>
  <c r="AP15"/>
  <c r="AO15"/>
  <c r="AN15"/>
  <c r="AM15"/>
  <c r="AL15"/>
  <c r="AK15"/>
  <c r="AJ15"/>
  <c r="AI15"/>
  <c r="AH15"/>
  <c r="AG15"/>
  <c r="AF15"/>
  <c r="Q15"/>
  <c r="B15"/>
  <c r="ED14"/>
  <c r="EC14"/>
  <c r="EB14"/>
  <c r="EA14"/>
  <c r="DZ14"/>
  <c r="DY14"/>
  <c r="DX14"/>
  <c r="DW14"/>
  <c r="DV14"/>
  <c r="DU14"/>
  <c r="DT14"/>
  <c r="DS14"/>
  <c r="DR14"/>
  <c r="DC14"/>
  <c r="CN14"/>
  <c r="CK14"/>
  <c r="CJ14"/>
  <c r="CI14"/>
  <c r="CH14"/>
  <c r="CG14"/>
  <c r="CF14"/>
  <c r="CE14"/>
  <c r="CD14"/>
  <c r="CC14"/>
  <c r="CB14"/>
  <c r="CA14"/>
  <c r="BZ14"/>
  <c r="BY14"/>
  <c r="BJ14"/>
  <c r="AU14"/>
  <c r="AR14"/>
  <c r="AQ14"/>
  <c r="AP14"/>
  <c r="AO14"/>
  <c r="AN14"/>
  <c r="AM14"/>
  <c r="AL14"/>
  <c r="AK14"/>
  <c r="AJ14"/>
  <c r="AI14"/>
  <c r="AH14"/>
  <c r="AG14"/>
  <c r="AF14"/>
  <c r="Q14"/>
  <c r="B14"/>
  <c r="ED13"/>
  <c r="EC13"/>
  <c r="EB13"/>
  <c r="EA13"/>
  <c r="DZ13"/>
  <c r="DY13"/>
  <c r="DX13"/>
  <c r="DW13"/>
  <c r="DV13"/>
  <c r="DU13"/>
  <c r="DT13"/>
  <c r="DS13"/>
  <c r="DR13"/>
  <c r="DC13"/>
  <c r="CN13"/>
  <c r="CK13"/>
  <c r="CJ13"/>
  <c r="CI13"/>
  <c r="CH13"/>
  <c r="CG13"/>
  <c r="CF13"/>
  <c r="CE13"/>
  <c r="CD13"/>
  <c r="CC13"/>
  <c r="CB13"/>
  <c r="CA13"/>
  <c r="BZ13"/>
  <c r="BY13"/>
  <c r="BJ13"/>
  <c r="AU13"/>
  <c r="AR13"/>
  <c r="AQ13"/>
  <c r="AP13"/>
  <c r="AO13"/>
  <c r="AN13"/>
  <c r="AM13"/>
  <c r="AL13"/>
  <c r="AK13"/>
  <c r="AJ13"/>
  <c r="AI13"/>
  <c r="AH13"/>
  <c r="AG13"/>
  <c r="AF13"/>
  <c r="Q13"/>
  <c r="B13"/>
  <c r="ED12"/>
  <c r="EC12"/>
  <c r="EB12"/>
  <c r="EA12"/>
  <c r="DZ12"/>
  <c r="DY12"/>
  <c r="DX12"/>
  <c r="DW12"/>
  <c r="DV12"/>
  <c r="DU12"/>
  <c r="DT12"/>
  <c r="DS12"/>
  <c r="DR12"/>
  <c r="DC12"/>
  <c r="CN12"/>
  <c r="CK12"/>
  <c r="CJ12"/>
  <c r="CI12"/>
  <c r="CH12"/>
  <c r="CG12"/>
  <c r="CF12"/>
  <c r="CE12"/>
  <c r="CD12"/>
  <c r="CC12"/>
  <c r="CB12"/>
  <c r="CA12"/>
  <c r="BZ12"/>
  <c r="BY12"/>
  <c r="BJ12"/>
  <c r="AU12"/>
  <c r="AR12"/>
  <c r="AQ12"/>
  <c r="AP12"/>
  <c r="AO12"/>
  <c r="AN12"/>
  <c r="AM12"/>
  <c r="AL12"/>
  <c r="AK12"/>
  <c r="AJ12"/>
  <c r="AI12"/>
  <c r="AH12"/>
  <c r="AG12"/>
  <c r="AF12"/>
  <c r="Q12"/>
  <c r="B12"/>
  <c r="ED11"/>
  <c r="EC11"/>
  <c r="EB11"/>
  <c r="EA11"/>
  <c r="DZ11"/>
  <c r="DY11"/>
  <c r="DX11"/>
  <c r="DW11"/>
  <c r="DV11"/>
  <c r="DU11"/>
  <c r="DT11"/>
  <c r="DS11"/>
  <c r="DR11"/>
  <c r="DC11"/>
  <c r="CN11"/>
  <c r="CK11"/>
  <c r="CJ11"/>
  <c r="CI11"/>
  <c r="CH11"/>
  <c r="CG11"/>
  <c r="CF11"/>
  <c r="CE11"/>
  <c r="CD11"/>
  <c r="CC11"/>
  <c r="CB11"/>
  <c r="CA11"/>
  <c r="BZ11"/>
  <c r="BY11"/>
  <c r="BJ11"/>
  <c r="AU11"/>
  <c r="AR11"/>
  <c r="AQ11"/>
  <c r="AP11"/>
  <c r="AO11"/>
  <c r="AN11"/>
  <c r="AM11"/>
  <c r="AL11"/>
  <c r="AK11"/>
  <c r="AJ11"/>
  <c r="AI11"/>
  <c r="AH11"/>
  <c r="AG11"/>
  <c r="AF11"/>
  <c r="Q11"/>
  <c r="B11"/>
  <c r="ED10"/>
  <c r="EC10"/>
  <c r="EB10"/>
  <c r="EA10"/>
  <c r="DZ10"/>
  <c r="DY10"/>
  <c r="DX10"/>
  <c r="DW10"/>
  <c r="DV10"/>
  <c r="DU10"/>
  <c r="DT10"/>
  <c r="DS10"/>
  <c r="DR10"/>
  <c r="DC10"/>
  <c r="CN10"/>
  <c r="CK10"/>
  <c r="CJ10"/>
  <c r="CI10"/>
  <c r="CH10"/>
  <c r="CG10"/>
  <c r="CF10"/>
  <c r="CE10"/>
  <c r="CD10"/>
  <c r="CC10"/>
  <c r="CB10"/>
  <c r="CA10"/>
  <c r="BZ10"/>
  <c r="BY10"/>
  <c r="BJ10"/>
  <c r="AU10"/>
  <c r="AR10"/>
  <c r="AQ10"/>
  <c r="AP10"/>
  <c r="AO10"/>
  <c r="AN10"/>
  <c r="AM10"/>
  <c r="AL10"/>
  <c r="AK10"/>
  <c r="AJ10"/>
  <c r="AI10"/>
  <c r="AH10"/>
  <c r="AG10"/>
  <c r="AF10"/>
  <c r="Q10"/>
  <c r="B10"/>
  <c r="ED9"/>
  <c r="EC9"/>
  <c r="EB9"/>
  <c r="EA9"/>
  <c r="DZ9"/>
  <c r="DY9"/>
  <c r="DX9"/>
  <c r="DW9"/>
  <c r="DV9"/>
  <c r="DU9"/>
  <c r="DT9"/>
  <c r="DS9"/>
  <c r="DR9"/>
  <c r="DC9"/>
  <c r="CN9"/>
  <c r="CK9"/>
  <c r="CJ9"/>
  <c r="CI9"/>
  <c r="CH9"/>
  <c r="CG9"/>
  <c r="CF9"/>
  <c r="CE9"/>
  <c r="CD9"/>
  <c r="CC9"/>
  <c r="CB9"/>
  <c r="CA9"/>
  <c r="BZ9"/>
  <c r="BY9"/>
  <c r="BJ9"/>
  <c r="AU9"/>
  <c r="AR9"/>
  <c r="AQ9"/>
  <c r="AP9"/>
  <c r="AO9"/>
  <c r="AN9"/>
  <c r="AM9"/>
  <c r="AL9"/>
  <c r="AK9"/>
  <c r="AJ9"/>
  <c r="AI9"/>
  <c r="AH9"/>
  <c r="AG9"/>
  <c r="AF9"/>
  <c r="Q9"/>
  <c r="B9"/>
  <c r="ED8"/>
  <c r="EC8"/>
  <c r="EB8"/>
  <c r="EA8"/>
  <c r="DZ8"/>
  <c r="DY8"/>
  <c r="DX8"/>
  <c r="DW8"/>
  <c r="DV8"/>
  <c r="DU8"/>
  <c r="DT8"/>
  <c r="DS8"/>
  <c r="DR8"/>
  <c r="DC8"/>
  <c r="CN8"/>
  <c r="CK8"/>
  <c r="CJ8"/>
  <c r="CI8"/>
  <c r="CH8"/>
  <c r="CG8"/>
  <c r="CF8"/>
  <c r="CE8"/>
  <c r="CD8"/>
  <c r="CC8"/>
  <c r="CB8"/>
  <c r="CA8"/>
  <c r="BZ8"/>
  <c r="BY8"/>
  <c r="BJ8"/>
  <c r="AU8"/>
  <c r="AR8"/>
  <c r="AQ8"/>
  <c r="AP8"/>
  <c r="AO8"/>
  <c r="AN8"/>
  <c r="AM8"/>
  <c r="AL8"/>
  <c r="AK8"/>
  <c r="AJ8"/>
  <c r="AI8"/>
  <c r="AH8"/>
  <c r="AG8"/>
  <c r="AF8"/>
  <c r="Q8"/>
  <c r="B8"/>
  <c r="ED6"/>
  <c r="EC6"/>
  <c r="EB6"/>
  <c r="EA6"/>
  <c r="DZ6"/>
  <c r="DY6"/>
  <c r="DX6"/>
  <c r="DW6"/>
  <c r="DV6"/>
  <c r="DU6"/>
  <c r="DT6"/>
  <c r="DS6"/>
  <c r="DR6"/>
  <c r="DC6"/>
  <c r="CN6"/>
  <c r="CK6"/>
  <c r="CJ6"/>
  <c r="CI6"/>
  <c r="CH6"/>
  <c r="CG6"/>
  <c r="CF6"/>
  <c r="CE6"/>
  <c r="CD6"/>
  <c r="CC6"/>
  <c r="CB6"/>
  <c r="CA6"/>
  <c r="BZ6"/>
  <c r="BY6"/>
  <c r="BJ6"/>
  <c r="AU6"/>
  <c r="AR6"/>
  <c r="AQ6"/>
  <c r="AP6"/>
  <c r="AO6"/>
  <c r="AN6"/>
  <c r="AM6"/>
  <c r="AL6"/>
  <c r="AK6"/>
  <c r="AJ6"/>
  <c r="AI6"/>
  <c r="AH6"/>
  <c r="AG6"/>
  <c r="AF6"/>
  <c r="Q6"/>
  <c r="B6"/>
  <c r="U18" i="86"/>
  <c r="T18"/>
  <c r="S18"/>
  <c r="R18"/>
  <c r="Q18"/>
  <c r="E18"/>
  <c r="D18"/>
  <c r="D6" i="153"/>
  <c r="C6"/>
  <c r="D6" i="154"/>
  <c r="C6"/>
  <c r="D6" i="155"/>
  <c r="C6"/>
  <c r="D6" i="158"/>
  <c r="C6"/>
  <c r="E12" i="6"/>
  <c r="I6"/>
  <c r="H6"/>
  <c r="G6"/>
  <c r="F6"/>
  <c r="E6"/>
  <c r="D6"/>
  <c r="C6"/>
  <c r="B6"/>
  <c r="N35" i="16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17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18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19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20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21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22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23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24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25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26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27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28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29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0" i="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31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32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1" i="33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0"/>
  <c r="M10"/>
  <c r="L10"/>
  <c r="K10"/>
  <c r="J10"/>
  <c r="I10"/>
  <c r="H10"/>
  <c r="G10"/>
  <c r="F10"/>
  <c r="C10"/>
  <c r="B10"/>
  <c r="N6"/>
  <c r="M6"/>
  <c r="L6"/>
  <c r="K6"/>
  <c r="J6"/>
  <c r="I6"/>
  <c r="H6"/>
  <c r="G6"/>
  <c r="F6"/>
  <c r="E6"/>
  <c r="D6"/>
  <c r="C6"/>
  <c r="B6"/>
  <c r="N35" i="34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35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1" i="36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7"/>
  <c r="M17"/>
  <c r="L17"/>
  <c r="K17"/>
  <c r="J17"/>
  <c r="I17"/>
  <c r="H17"/>
  <c r="G17"/>
  <c r="F17"/>
  <c r="E17"/>
  <c r="D17"/>
  <c r="C17"/>
  <c r="B17"/>
  <c r="N6"/>
  <c r="M6"/>
  <c r="L6"/>
  <c r="K6"/>
  <c r="J6"/>
  <c r="I6"/>
  <c r="H6"/>
  <c r="G6"/>
  <c r="F6"/>
  <c r="E6"/>
  <c r="D6"/>
  <c r="C6"/>
  <c r="B6"/>
  <c r="N35" i="37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38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39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40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41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N35" i="42"/>
  <c r="M35"/>
  <c r="L35"/>
  <c r="K35"/>
  <c r="J35"/>
  <c r="I35"/>
  <c r="H35"/>
  <c r="G35"/>
  <c r="F35"/>
  <c r="E35"/>
  <c r="D35"/>
  <c r="C35"/>
  <c r="B35"/>
  <c r="N34"/>
  <c r="M34"/>
  <c r="L34"/>
  <c r="K34"/>
  <c r="J34"/>
  <c r="I34"/>
  <c r="H34"/>
  <c r="G34"/>
  <c r="F34"/>
  <c r="E34"/>
  <c r="D34"/>
  <c r="C34"/>
  <c r="B34"/>
  <c r="N33"/>
  <c r="M33"/>
  <c r="L33"/>
  <c r="K33"/>
  <c r="J33"/>
  <c r="I33"/>
  <c r="H33"/>
  <c r="G33"/>
  <c r="F33"/>
  <c r="E33"/>
  <c r="D33"/>
  <c r="C33"/>
  <c r="B33"/>
  <c r="N32"/>
  <c r="M32"/>
  <c r="L32"/>
  <c r="K32"/>
  <c r="J32"/>
  <c r="I32"/>
  <c r="H32"/>
  <c r="G32"/>
  <c r="F32"/>
  <c r="E32"/>
  <c r="D32"/>
  <c r="C32"/>
  <c r="B32"/>
  <c r="N31"/>
  <c r="M31"/>
  <c r="L31"/>
  <c r="K31"/>
  <c r="J31"/>
  <c r="I31"/>
  <c r="H31"/>
  <c r="G31"/>
  <c r="F31"/>
  <c r="E31"/>
  <c r="D31"/>
  <c r="C31"/>
  <c r="B31"/>
  <c r="N30"/>
  <c r="M30"/>
  <c r="L30"/>
  <c r="K30"/>
  <c r="J30"/>
  <c r="I30"/>
  <c r="H30"/>
  <c r="G30"/>
  <c r="F30"/>
  <c r="E30"/>
  <c r="D30"/>
  <c r="C30"/>
  <c r="B30"/>
  <c r="N29"/>
  <c r="M29"/>
  <c r="L29"/>
  <c r="K29"/>
  <c r="J29"/>
  <c r="I29"/>
  <c r="H29"/>
  <c r="G29"/>
  <c r="F29"/>
  <c r="E29"/>
  <c r="D29"/>
  <c r="C29"/>
  <c r="B29"/>
  <c r="N28"/>
  <c r="M28"/>
  <c r="L28"/>
  <c r="K28"/>
  <c r="J28"/>
  <c r="I28"/>
  <c r="H28"/>
  <c r="G28"/>
  <c r="F28"/>
  <c r="E28"/>
  <c r="D28"/>
  <c r="C28"/>
  <c r="B28"/>
  <c r="N27"/>
  <c r="M27"/>
  <c r="L27"/>
  <c r="K27"/>
  <c r="J27"/>
  <c r="I27"/>
  <c r="H27"/>
  <c r="G27"/>
  <c r="F27"/>
  <c r="E27"/>
  <c r="D27"/>
  <c r="C27"/>
  <c r="B27"/>
  <c r="N26"/>
  <c r="M26"/>
  <c r="L26"/>
  <c r="K26"/>
  <c r="J26"/>
  <c r="I26"/>
  <c r="H26"/>
  <c r="G26"/>
  <c r="F26"/>
  <c r="E26"/>
  <c r="D26"/>
  <c r="C26"/>
  <c r="B26"/>
  <c r="N25"/>
  <c r="M25"/>
  <c r="L25"/>
  <c r="K25"/>
  <c r="J25"/>
  <c r="I25"/>
  <c r="H25"/>
  <c r="G25"/>
  <c r="F25"/>
  <c r="E25"/>
  <c r="D25"/>
  <c r="C25"/>
  <c r="B25"/>
  <c r="N24"/>
  <c r="M24"/>
  <c r="L24"/>
  <c r="K24"/>
  <c r="J24"/>
  <c r="I24"/>
  <c r="H24"/>
  <c r="G24"/>
  <c r="F24"/>
  <c r="E24"/>
  <c r="D24"/>
  <c r="C24"/>
  <c r="B24"/>
  <c r="N23"/>
  <c r="M23"/>
  <c r="L23"/>
  <c r="K23"/>
  <c r="J23"/>
  <c r="I23"/>
  <c r="H23"/>
  <c r="G23"/>
  <c r="F23"/>
  <c r="E23"/>
  <c r="D23"/>
  <c r="C23"/>
  <c r="B23"/>
  <c r="N22"/>
  <c r="M22"/>
  <c r="L22"/>
  <c r="K22"/>
  <c r="J22"/>
  <c r="I22"/>
  <c r="H22"/>
  <c r="G22"/>
  <c r="F22"/>
  <c r="E22"/>
  <c r="D22"/>
  <c r="C22"/>
  <c r="B22"/>
  <c r="N21"/>
  <c r="M21"/>
  <c r="L21"/>
  <c r="K21"/>
  <c r="J21"/>
  <c r="I21"/>
  <c r="H21"/>
  <c r="G21"/>
  <c r="F21"/>
  <c r="E21"/>
  <c r="D21"/>
  <c r="C21"/>
  <c r="B21"/>
  <c r="N20"/>
  <c r="M20"/>
  <c r="L20"/>
  <c r="K20"/>
  <c r="J20"/>
  <c r="I20"/>
  <c r="H20"/>
  <c r="G20"/>
  <c r="F20"/>
  <c r="E20"/>
  <c r="D20"/>
  <c r="C20"/>
  <c r="B20"/>
  <c r="N19"/>
  <c r="M19"/>
  <c r="L19"/>
  <c r="K19"/>
  <c r="J19"/>
  <c r="I19"/>
  <c r="H19"/>
  <c r="G19"/>
  <c r="F19"/>
  <c r="E19"/>
  <c r="D19"/>
  <c r="C19"/>
  <c r="B19"/>
  <c r="N18"/>
  <c r="M18"/>
  <c r="L18"/>
  <c r="K18"/>
  <c r="J18"/>
  <c r="I18"/>
  <c r="H18"/>
  <c r="G18"/>
  <c r="F18"/>
  <c r="E18"/>
  <c r="D18"/>
  <c r="C18"/>
  <c r="B18"/>
  <c r="N17"/>
  <c r="M17"/>
  <c r="L17"/>
  <c r="K17"/>
  <c r="J17"/>
  <c r="I17"/>
  <c r="H17"/>
  <c r="G17"/>
  <c r="F17"/>
  <c r="E17"/>
  <c r="D17"/>
  <c r="C17"/>
  <c r="B17"/>
  <c r="N16"/>
  <c r="M16"/>
  <c r="L16"/>
  <c r="K16"/>
  <c r="J16"/>
  <c r="I16"/>
  <c r="H16"/>
  <c r="G16"/>
  <c r="F16"/>
  <c r="E16"/>
  <c r="D16"/>
  <c r="C16"/>
  <c r="B16"/>
  <c r="N15"/>
  <c r="M15"/>
  <c r="L15"/>
  <c r="K15"/>
  <c r="J15"/>
  <c r="I15"/>
  <c r="H15"/>
  <c r="G15"/>
  <c r="F15"/>
  <c r="E15"/>
  <c r="D15"/>
  <c r="C15"/>
  <c r="B15"/>
  <c r="N14"/>
  <c r="M14"/>
  <c r="L14"/>
  <c r="K14"/>
  <c r="J14"/>
  <c r="I14"/>
  <c r="H14"/>
  <c r="G14"/>
  <c r="F14"/>
  <c r="E14"/>
  <c r="D14"/>
  <c r="C14"/>
  <c r="B14"/>
  <c r="N13"/>
  <c r="M13"/>
  <c r="L13"/>
  <c r="K13"/>
  <c r="J13"/>
  <c r="I13"/>
  <c r="H13"/>
  <c r="G13"/>
  <c r="F13"/>
  <c r="E13"/>
  <c r="D13"/>
  <c r="C13"/>
  <c r="B13"/>
  <c r="N12"/>
  <c r="M12"/>
  <c r="L12"/>
  <c r="K12"/>
  <c r="J12"/>
  <c r="I12"/>
  <c r="H12"/>
  <c r="G12"/>
  <c r="F12"/>
  <c r="E12"/>
  <c r="D12"/>
  <c r="C12"/>
  <c r="B12"/>
  <c r="N11"/>
  <c r="M11"/>
  <c r="L11"/>
  <c r="K11"/>
  <c r="J11"/>
  <c r="I11"/>
  <c r="H11"/>
  <c r="G11"/>
  <c r="F11"/>
  <c r="E11"/>
  <c r="D11"/>
  <c r="C11"/>
  <c r="B11"/>
  <c r="N10"/>
  <c r="M10"/>
  <c r="L10"/>
  <c r="K10"/>
  <c r="J10"/>
  <c r="I10"/>
  <c r="H10"/>
  <c r="G10"/>
  <c r="F10"/>
  <c r="E10"/>
  <c r="D10"/>
  <c r="C10"/>
  <c r="B10"/>
  <c r="N9"/>
  <c r="M9"/>
  <c r="L9"/>
  <c r="K9"/>
  <c r="J9"/>
  <c r="I9"/>
  <c r="H9"/>
  <c r="G9"/>
  <c r="F9"/>
  <c r="E9"/>
  <c r="D9"/>
  <c r="C9"/>
  <c r="B9"/>
  <c r="N8"/>
  <c r="M8"/>
  <c r="L8"/>
  <c r="K8"/>
  <c r="J8"/>
  <c r="I8"/>
  <c r="H8"/>
  <c r="G8"/>
  <c r="F8"/>
  <c r="E8"/>
  <c r="D8"/>
  <c r="C8"/>
  <c r="B8"/>
  <c r="N7"/>
  <c r="M7"/>
  <c r="L7"/>
  <c r="K7"/>
  <c r="J7"/>
  <c r="I7"/>
  <c r="H7"/>
  <c r="G7"/>
  <c r="F7"/>
  <c r="E7"/>
  <c r="D7"/>
  <c r="C7"/>
  <c r="B7"/>
  <c r="N6"/>
  <c r="M6"/>
  <c r="L6"/>
  <c r="K6"/>
  <c r="J6"/>
  <c r="I6"/>
  <c r="H6"/>
  <c r="G6"/>
  <c r="F6"/>
  <c r="E6"/>
  <c r="D6"/>
  <c r="C6"/>
  <c r="B6"/>
  <c r="B31" i="47"/>
  <c r="B30"/>
  <c r="B29"/>
  <c r="B28"/>
  <c r="B27"/>
  <c r="B26"/>
  <c r="B25"/>
  <c r="B24"/>
  <c r="B23"/>
  <c r="B22"/>
  <c r="B21"/>
  <c r="B20"/>
  <c r="B17"/>
  <c r="B6"/>
  <c r="G36" i="53"/>
  <c r="D36"/>
  <c r="G35"/>
  <c r="D35"/>
  <c r="G33"/>
  <c r="D33"/>
  <c r="G31"/>
  <c r="D31"/>
  <c r="G30"/>
  <c r="D30"/>
  <c r="G29"/>
  <c r="D29"/>
  <c r="G28"/>
  <c r="D28"/>
  <c r="G27"/>
  <c r="D27"/>
  <c r="G26"/>
  <c r="D26"/>
  <c r="G25"/>
  <c r="D25"/>
  <c r="G24"/>
  <c r="D24"/>
  <c r="G23"/>
  <c r="D23"/>
  <c r="G22"/>
  <c r="D22"/>
  <c r="G21"/>
  <c r="D21"/>
  <c r="G20"/>
  <c r="D20"/>
  <c r="G19"/>
  <c r="D19"/>
  <c r="G18"/>
  <c r="D18"/>
  <c r="G17"/>
  <c r="D17"/>
  <c r="G16"/>
  <c r="D16"/>
  <c r="G15"/>
  <c r="D15"/>
  <c r="G14"/>
  <c r="D14"/>
  <c r="G13"/>
  <c r="D13"/>
  <c r="G12"/>
  <c r="D12"/>
  <c r="G11"/>
  <c r="D11"/>
  <c r="G10"/>
  <c r="D10"/>
  <c r="G9"/>
  <c r="D9"/>
  <c r="G7"/>
  <c r="F7"/>
  <c r="E7"/>
  <c r="D7"/>
  <c r="C7"/>
  <c r="B7"/>
  <c r="G36" i="54"/>
  <c r="D36"/>
  <c r="G35"/>
  <c r="D35"/>
  <c r="G34"/>
  <c r="D34"/>
  <c r="G33"/>
  <c r="D33"/>
  <c r="G31"/>
  <c r="D31"/>
  <c r="G30"/>
  <c r="D30"/>
  <c r="G29"/>
  <c r="D29"/>
  <c r="G28"/>
  <c r="D28"/>
  <c r="G27"/>
  <c r="D27"/>
  <c r="G26"/>
  <c r="D26"/>
  <c r="G25"/>
  <c r="D25"/>
  <c r="G24"/>
  <c r="D24"/>
  <c r="G23"/>
  <c r="D23"/>
  <c r="G22"/>
  <c r="D22"/>
  <c r="G21"/>
  <c r="D21"/>
  <c r="G20"/>
  <c r="D20"/>
  <c r="G19"/>
  <c r="D19"/>
  <c r="G18"/>
  <c r="D18"/>
  <c r="G17"/>
  <c r="D17"/>
  <c r="G16"/>
  <c r="D16"/>
  <c r="G15"/>
  <c r="D15"/>
  <c r="G14"/>
  <c r="D14"/>
  <c r="G13"/>
  <c r="D13"/>
  <c r="G12"/>
  <c r="D12"/>
  <c r="G11"/>
  <c r="D11"/>
  <c r="G10"/>
  <c r="D10"/>
  <c r="G9"/>
  <c r="D9"/>
  <c r="G7"/>
  <c r="F7"/>
  <c r="E7"/>
  <c r="D7"/>
  <c r="C7"/>
  <c r="B7"/>
</calcChain>
</file>

<file path=xl/sharedStrings.xml><?xml version="1.0" encoding="utf-8"?>
<sst xmlns="http://schemas.openxmlformats.org/spreadsheetml/2006/main" count="11978" uniqueCount="765">
  <si>
    <t>C.142   PERÚ: PRODUCCIÓN DE POLLAS "BB" LÍNEA POSTURA, SEGÚN MES, 2007-17.</t>
  </si>
  <si>
    <t>C.143    PERÚ: COLOCACIÓN DE POLLAS "BB" LÍNEA POSTURA, SEGÚN MES, 2007-17.</t>
  </si>
  <si>
    <t>Fuente:  1) Centros de Acopio.        2) Avinka S.A.          3) INEI  -Dirección Técnica de Indicadores  Económicos. Dirección Ejecutiva de Indices.</t>
    <phoneticPr fontId="54" type="noConversion"/>
  </si>
  <si>
    <t xml:space="preserve">              (Toneladas)</t>
    <phoneticPr fontId="54" type="noConversion"/>
  </si>
  <si>
    <t>CARNES</t>
    <phoneticPr fontId="54" type="noConversion"/>
  </si>
  <si>
    <t>Jul</t>
    <phoneticPr fontId="54" type="noConversion"/>
  </si>
  <si>
    <t>Ago</t>
    <phoneticPr fontId="54" type="noConversion"/>
  </si>
  <si>
    <t>Oct</t>
    <phoneticPr fontId="54" type="noConversion"/>
  </si>
  <si>
    <t>Nov</t>
    <phoneticPr fontId="54" type="noConversion"/>
  </si>
  <si>
    <t>Dic</t>
    <phoneticPr fontId="54" type="noConversion"/>
  </si>
  <si>
    <t>HUEVO</t>
    <phoneticPr fontId="54" type="noConversion"/>
  </si>
  <si>
    <t>CARNE</t>
    <phoneticPr fontId="54" type="noConversion"/>
  </si>
  <si>
    <t>Año</t>
    <phoneticPr fontId="54" type="noConversion"/>
  </si>
  <si>
    <t>Pob/Hab.</t>
    <phoneticPr fontId="54" type="noConversion"/>
  </si>
  <si>
    <r>
      <t>Ave</t>
    </r>
    <r>
      <rPr>
        <b/>
        <vertAlign val="superscript"/>
        <sz val="8"/>
        <rFont val="Arial Narrow"/>
      </rPr>
      <t>1</t>
    </r>
    <phoneticPr fontId="54" type="noConversion"/>
  </si>
  <si>
    <r>
      <t>Pollo</t>
    </r>
    <r>
      <rPr>
        <b/>
        <vertAlign val="superscript"/>
        <sz val="8"/>
        <rFont val="Arial Narrow"/>
      </rPr>
      <t>1</t>
    </r>
    <phoneticPr fontId="54" type="noConversion"/>
  </si>
  <si>
    <r>
      <t>C.119   PERÚ: PRECIOS PROMEDIO PAGADOS AL PRODUCTOR DE LLAMAS,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</si>
  <si>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Oct</t>
    <phoneticPr fontId="54" type="noConversion"/>
  </si>
  <si>
    <t>Nov</t>
    <phoneticPr fontId="54" type="noConversion"/>
  </si>
  <si>
    <t>C.152   PERÚ: PRODUCCIÓN DE HUEVO DE GALLINA SEGÚN REGIÓN, 2007-2017.</t>
  </si>
  <si>
    <r>
      <t>C. 51   PERÚ: PRODUCCIÓN DE CARNE AVE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</si>
  <si>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C. 52   PERÚ: RENDIMIENTO DE CARNE AVE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</si>
  <si>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C. 53   PERÚ: PRODUCCIÓN DE OVINOS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</si>
  <si>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C. 55  PERÚ: RENDIMIENTO DE CARNE OVINO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</si>
  <si>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C.131   PERÚ: EXPORTACIÓN DE PADRES LÍNEA CARNE (HEMBRAS), SEGÚN MES. 2007-17.</t>
    <phoneticPr fontId="54" type="noConversion"/>
  </si>
  <si>
    <t xml:space="preserve">            (Unidades)</t>
    <phoneticPr fontId="54" type="noConversion"/>
  </si>
  <si>
    <t>C.110   LIMA METROPOLITANA: PRECIOS PROMEDIO* DEL POLLO POR NIVELES DE COMERCIALIZACIÓN,</t>
    <phoneticPr fontId="54" type="noConversion"/>
  </si>
  <si>
    <t xml:space="preserve">            SEGÚN MES, 2016-17.</t>
    <phoneticPr fontId="54" type="noConversion"/>
  </si>
  <si>
    <t>C.111   LIMA METROPOLITANA: PRECIOS PROMEDIO  DEL POLLO POR NIVELES DE COMERCIALIZACIÓN,</t>
    <phoneticPr fontId="54" type="noConversion"/>
  </si>
  <si>
    <t xml:space="preserve">            SEGÚN MES, 2014-15.</t>
    <phoneticPr fontId="54" type="noConversion"/>
  </si>
  <si>
    <t xml:space="preserve">            (Soles/kg)</t>
    <phoneticPr fontId="54" type="noConversion"/>
  </si>
  <si>
    <t>Región</t>
    <phoneticPr fontId="54" type="noConversion"/>
  </si>
  <si>
    <t xml:space="preserve">            (Soles/lb)</t>
    <phoneticPr fontId="54" type="noConversion"/>
  </si>
  <si>
    <r>
      <t>C.122   PERÚ: PRECIOS PROMEDIO PAGADOS AL PRODUCTOR DE FIBRA DE ALPACA,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</si>
  <si>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C.123   PERÚ: PRECIOS PROMEDIO PAGADOS AL PRODUCTOR DE FIBRA DE LLAMA,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</si>
  <si>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C.124   PERÚ: PRECIOS PROMEDIO PAGADOS AL PRODUCTOR DE LANA DE OVINO,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</si>
  <si>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Grandes ciudades</t>
    </r>
    <r>
      <rPr>
        <vertAlign val="superscript"/>
        <sz val="8"/>
        <rFont val="Arial Narrow"/>
      </rPr>
      <t>4</t>
    </r>
    <phoneticPr fontId="54" type="noConversion"/>
  </si>
  <si>
    <r>
      <t>Fibra</t>
    </r>
    <r>
      <rPr>
        <b/>
        <vertAlign val="superscript"/>
        <sz val="8"/>
        <rFont val="Arial Narrow"/>
      </rPr>
      <t>2</t>
    </r>
    <phoneticPr fontId="54" type="noConversion"/>
  </si>
  <si>
    <r>
      <t>Ovino</t>
    </r>
    <r>
      <rPr>
        <b/>
        <vertAlign val="superscript"/>
        <sz val="8"/>
        <rFont val="Arial Narrow"/>
      </rPr>
      <t>2</t>
    </r>
    <phoneticPr fontId="54" type="noConversion"/>
  </si>
  <si>
    <r>
      <t>C.120   PERÚ: PRECIOS PROMEDIO PAGADOS AL PRODUCTOR DE HUEVOS DE GALLINA,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</si>
  <si>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C.151   PERÚ: GALLINAS EN PRODUCCIÓN SEGÚN REGIÓN, 2007-2017.</t>
  </si>
  <si>
    <t>C.150   PERÚ: PRECIO RECIBIDO POR EL PRODUCTOR DE AVES SEGÚN REGIÓN, 2007-2017.</t>
  </si>
  <si>
    <t>C.149   PERÚ: PRODUCCIÓN DE CARNE DE AVE SEGÚN REGIÓN, 2007-2017.</t>
  </si>
  <si>
    <t>C.148   PERÚ: PRODUCCIÓN DE AVES SEGÚN REGIÓN, 2007-2017.</t>
  </si>
  <si>
    <t>C.147   PERÚ: POBLACIÓN DE AVES SEGÚN REGIÓN, 2007-2017.</t>
  </si>
  <si>
    <t>C.128    PERÚ: COLOCACIÓN DE ABUELOS (HLH) LÍNEA CARNE, SEGÚN MES, 2007-17.</t>
    <phoneticPr fontId="54" type="noConversion"/>
  </si>
  <si>
    <r>
      <t>C.118   PERÚ: PRECIOS PROMEDIO PAGADOS AL PRODUCTOR DE ALPACAS,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</si>
  <si>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C.102   PERÚ:ABASTECIMIENTO DE CARNE Y PESCADO SEGÚN MES,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</si>
  <si>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 xml:space="preserve"> Huevo</t>
  </si>
  <si>
    <t>C. 25   PERÚ: POBLACIÓN DE OVINOS SEGÚN REGIÓN, 2007-2017.</t>
  </si>
  <si>
    <t>C. 24   PERÚ: PRECIO RECIBIDO POR EL PRODUCTOR DE CAPRINOS SEGÚN REGIÓN, 2007-2017.</t>
  </si>
  <si>
    <t>C. 23   PERÚ: PRODUCCIÓN DE CARNE DE CAPRINO SEGÚN REGIÓN, 2007-2017.</t>
  </si>
  <si>
    <r>
      <t>C. 59   PERÚ: PRODUCCIÓN DE VACUNOS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</si>
  <si>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Ovino</t>
    </r>
    <r>
      <rPr>
        <b/>
        <vertAlign val="superscript"/>
        <sz val="8"/>
        <rFont val="Arial Narrow"/>
      </rPr>
      <t>1</t>
    </r>
    <phoneticPr fontId="54" type="noConversion"/>
  </si>
  <si>
    <r>
      <t>Porcino</t>
    </r>
    <r>
      <rPr>
        <b/>
        <vertAlign val="superscript"/>
        <sz val="8"/>
        <rFont val="Arial Narrow"/>
      </rPr>
      <t>1</t>
    </r>
    <phoneticPr fontId="54" type="noConversion"/>
  </si>
  <si>
    <r>
      <t>Vacuno</t>
    </r>
    <r>
      <rPr>
        <b/>
        <vertAlign val="superscript"/>
        <sz val="8"/>
        <rFont val="Arial Narrow"/>
      </rPr>
      <t>1</t>
    </r>
    <phoneticPr fontId="54" type="noConversion"/>
  </si>
  <si>
    <r>
      <t>Pescado</t>
    </r>
    <r>
      <rPr>
        <b/>
        <vertAlign val="superscript"/>
        <sz val="8"/>
        <rFont val="Arial Narrow"/>
      </rPr>
      <t>2</t>
    </r>
    <phoneticPr fontId="54" type="noConversion"/>
  </si>
  <si>
    <t>CARNE</t>
    <phoneticPr fontId="54" type="noConversion"/>
  </si>
  <si>
    <t>HUEVO</t>
    <phoneticPr fontId="54" type="noConversion"/>
  </si>
  <si>
    <t xml:space="preserve">            (Kg/Unidad)</t>
    <phoneticPr fontId="54" type="noConversion"/>
  </si>
  <si>
    <t>ANUAL</t>
    <phoneticPr fontId="54" type="noConversion"/>
  </si>
  <si>
    <r>
      <t>C.113   PERÚ: PRECIOS PROMEDIO PAGADOS AL PRODUCTOR DE AVES,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 xml:space="preserve"> .</t>
    </r>
    <phoneticPr fontId="54" type="noConversion"/>
  </si>
  <si>
    <t>Huancavelica</t>
    <phoneticPr fontId="54" type="noConversion"/>
  </si>
  <si>
    <t>C.127   PERÚ: IMPORTACIÓN DE ABUELOS (HLH) LíNEA CARNE, SEGÚN MES, 2007-17.</t>
    <phoneticPr fontId="54" type="noConversion"/>
  </si>
  <si>
    <t xml:space="preserve">             (Unidades) </t>
    <phoneticPr fontId="54" type="noConversion"/>
  </si>
  <si>
    <r>
      <t>C.106   LIMA: ABASTECIMIENTO DE CARNE Y PESCADO SEGÚN MES,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</si>
  <si>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Ene</t>
    <phoneticPr fontId="54" type="noConversion"/>
  </si>
  <si>
    <t>Feb</t>
    <phoneticPr fontId="54" type="noConversion"/>
  </si>
  <si>
    <t>Mar</t>
    <phoneticPr fontId="54" type="noConversion"/>
  </si>
  <si>
    <t>Abr</t>
    <phoneticPr fontId="54" type="noConversion"/>
  </si>
  <si>
    <t>May</t>
    <phoneticPr fontId="54" type="noConversion"/>
  </si>
  <si>
    <t>Jun</t>
    <phoneticPr fontId="54" type="noConversion"/>
  </si>
  <si>
    <t>Jul</t>
    <phoneticPr fontId="54" type="noConversion"/>
  </si>
  <si>
    <t>Ago</t>
    <phoneticPr fontId="54" type="noConversion"/>
  </si>
  <si>
    <t>Set</t>
    <phoneticPr fontId="54" type="noConversion"/>
  </si>
  <si>
    <t>Oct</t>
    <phoneticPr fontId="54" type="noConversion"/>
  </si>
  <si>
    <t>Nov</t>
    <phoneticPr fontId="54" type="noConversion"/>
  </si>
  <si>
    <t>Dic</t>
    <phoneticPr fontId="54" type="noConversion"/>
  </si>
  <si>
    <t xml:space="preserve">              (Unidades)</t>
    <phoneticPr fontId="54" type="noConversion"/>
  </si>
  <si>
    <t>Dic</t>
    <phoneticPr fontId="54" type="noConversion"/>
  </si>
  <si>
    <r>
      <t>C.144   PERÚ: COLOCACIÓN DE PADRES BB LÍNEA CARNE (HEMBRAS),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</si>
  <si>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Leche</t>
    </r>
    <r>
      <rPr>
        <b/>
        <vertAlign val="superscript"/>
        <sz val="8"/>
        <rFont val="Arial Narrow"/>
      </rPr>
      <t>1</t>
    </r>
    <phoneticPr fontId="54" type="noConversion"/>
  </si>
  <si>
    <t>Granja1</t>
    <phoneticPr fontId="54" type="noConversion"/>
  </si>
  <si>
    <r>
      <t>Centro Acopio</t>
    </r>
    <r>
      <rPr>
        <b/>
        <vertAlign val="superscript"/>
        <sz val="8"/>
        <rFont val="Arial Narrow"/>
      </rPr>
      <t>1</t>
    </r>
    <phoneticPr fontId="54" type="noConversion"/>
  </si>
  <si>
    <r>
      <t>Camal</t>
    </r>
    <r>
      <rPr>
        <b/>
        <vertAlign val="superscript"/>
        <sz val="8"/>
        <rFont val="Arial Narrow"/>
      </rPr>
      <t>2</t>
    </r>
    <phoneticPr fontId="54" type="noConversion"/>
  </si>
  <si>
    <r>
      <t>Público</t>
    </r>
    <r>
      <rPr>
        <b/>
        <vertAlign val="superscript"/>
        <sz val="8"/>
        <rFont val="Arial Narrow"/>
      </rPr>
      <t>3</t>
    </r>
    <phoneticPr fontId="54" type="noConversion"/>
  </si>
  <si>
    <r>
      <t>2017</t>
    </r>
    <r>
      <rPr>
        <b/>
        <vertAlign val="superscript"/>
        <sz val="8"/>
        <rFont val="Arial Narrow"/>
      </rPr>
      <t>P</t>
    </r>
    <phoneticPr fontId="54" type="noConversion"/>
  </si>
  <si>
    <r>
      <t>Evaporada</t>
    </r>
    <r>
      <rPr>
        <b/>
        <vertAlign val="superscript"/>
        <sz val="8"/>
        <rFont val="Arial Narrow"/>
      </rPr>
      <t>2</t>
    </r>
    <phoneticPr fontId="54" type="noConversion"/>
  </si>
  <si>
    <r>
      <t xml:space="preserve"> (LPD)</t>
    </r>
    <r>
      <rPr>
        <b/>
        <vertAlign val="superscript"/>
        <sz val="8"/>
        <rFont val="Arial Narrow"/>
      </rPr>
      <t>1</t>
    </r>
    <phoneticPr fontId="54" type="noConversion"/>
  </si>
  <si>
    <r>
      <t xml:space="preserve"> (LEP)</t>
    </r>
    <r>
      <rPr>
        <b/>
        <vertAlign val="superscript"/>
        <sz val="8"/>
        <rFont val="Arial Narrow"/>
      </rPr>
      <t>2</t>
    </r>
    <phoneticPr fontId="54" type="noConversion"/>
  </si>
  <si>
    <r>
      <t xml:space="preserve"> (GAL)</t>
    </r>
    <r>
      <rPr>
        <b/>
        <vertAlign val="superscript"/>
        <sz val="8"/>
        <rFont val="Arial Narrow"/>
      </rPr>
      <t>1</t>
    </r>
    <phoneticPr fontId="54" type="noConversion"/>
  </si>
  <si>
    <t>TOTAL</t>
    <phoneticPr fontId="54" type="noConversion"/>
  </si>
  <si>
    <t>en Polvo</t>
    <phoneticPr fontId="54" type="noConversion"/>
  </si>
  <si>
    <r>
      <t>C.146   PERÚ: COLOCACIÓN DE POLLAS BB LINEA POSTURA, POR MES SEGÚN ZONA GEOGRÁFICA,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</si>
  <si>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 xml:space="preserve">             (Unidades)</t>
    <phoneticPr fontId="54" type="noConversion"/>
  </si>
  <si>
    <r>
      <t>Carne ave</t>
    </r>
    <r>
      <rPr>
        <vertAlign val="superscript"/>
        <sz val="8"/>
        <rFont val="Arial Narrow"/>
      </rPr>
      <t>1</t>
    </r>
    <phoneticPr fontId="54" type="noConversion"/>
  </si>
  <si>
    <t>Unidad   Medida</t>
    <phoneticPr fontId="54" type="noConversion"/>
  </si>
  <si>
    <t>C.153   PERÚ: PRECIO RECIBIDO POR EL PRODUCTOR DE HUEVO DE GALLINA SEGÚN REGIÓN, 2007-2017.</t>
  </si>
  <si>
    <t xml:space="preserve">Población de Habitantes Nacional </t>
    <phoneticPr fontId="54" type="noConversion"/>
  </si>
  <si>
    <t xml:space="preserve">Población de Habitantes Lima </t>
    <phoneticPr fontId="54" type="noConversion"/>
  </si>
  <si>
    <t>Jul</t>
    <phoneticPr fontId="54" type="noConversion"/>
  </si>
  <si>
    <t>Ago</t>
    <phoneticPr fontId="54" type="noConversion"/>
  </si>
  <si>
    <t>Ago</t>
    <phoneticPr fontId="54" type="noConversion"/>
  </si>
  <si>
    <t>Set</t>
    <phoneticPr fontId="54" type="noConversion"/>
  </si>
  <si>
    <t>Set</t>
    <phoneticPr fontId="54" type="noConversion"/>
  </si>
  <si>
    <t>Set</t>
    <phoneticPr fontId="54" type="noConversion"/>
  </si>
  <si>
    <t>Oct</t>
    <phoneticPr fontId="54" type="noConversion"/>
  </si>
  <si>
    <t>Nov</t>
    <phoneticPr fontId="54" type="noConversion"/>
  </si>
  <si>
    <t>Dic</t>
    <phoneticPr fontId="54" type="noConversion"/>
  </si>
  <si>
    <t>Dic</t>
    <phoneticPr fontId="54" type="noConversion"/>
  </si>
  <si>
    <t xml:space="preserve"> ( t )</t>
  </si>
  <si>
    <t>C. 15   PERÚ: PRODUCCIÓN DE VACUNOS SEGÚN REGIÓN, 2007-2017.</t>
  </si>
  <si>
    <t>Elaboración: MINAGRI-DGESEP-Dirección  de  Estadística  Agraria.</t>
  </si>
  <si>
    <t>Elaboración: MInisterio de Agricultura y Riego-DEGESEP.</t>
  </si>
  <si>
    <r>
      <t>C. 56   PERÚ: PRODUCCIÓN DE PORCINOS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</si>
  <si>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C.140   PERÚ: IMPORTACIÓN DE PADRES (HEMBRAS) LÍNEA POSTURA, SEGÚN MES, 2007-17.</t>
  </si>
  <si>
    <r>
      <t>Carne ave</t>
    </r>
    <r>
      <rPr>
        <vertAlign val="superscript"/>
        <sz val="8"/>
        <rFont val="Arial Narrow"/>
      </rPr>
      <t>1</t>
    </r>
    <phoneticPr fontId="54" type="noConversion"/>
  </si>
  <si>
    <r>
      <t>En granja</t>
    </r>
    <r>
      <rPr>
        <vertAlign val="superscript"/>
        <sz val="8"/>
        <rFont val="Arial Narrow"/>
      </rPr>
      <t>2</t>
    </r>
    <phoneticPr fontId="54" type="noConversion"/>
  </si>
  <si>
    <r>
      <t>En centro de acopio</t>
    </r>
    <r>
      <rPr>
        <vertAlign val="superscript"/>
        <sz val="8"/>
        <rFont val="Arial Narrow"/>
      </rPr>
      <t>2</t>
    </r>
    <phoneticPr fontId="54" type="noConversion"/>
  </si>
  <si>
    <r>
      <t>En camal</t>
    </r>
    <r>
      <rPr>
        <vertAlign val="superscript"/>
        <sz val="8"/>
        <rFont val="Arial Narrow"/>
      </rPr>
      <t>3</t>
    </r>
    <phoneticPr fontId="54" type="noConversion"/>
  </si>
  <si>
    <r>
      <t>Al consumidor</t>
    </r>
    <r>
      <rPr>
        <vertAlign val="superscript"/>
        <sz val="8"/>
        <rFont val="Arial Narrow"/>
      </rPr>
      <t>3</t>
    </r>
    <phoneticPr fontId="54" type="noConversion"/>
  </si>
  <si>
    <r>
      <t>C.121   PERÚ: PRECIOS PROMEDIO PAGADOS AL PRODUCTOR DE LECHE FRESCA DE VACA,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</si>
  <si>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 xml:space="preserve">            (Soles/lt)</t>
    <phoneticPr fontId="54" type="noConversion"/>
  </si>
  <si>
    <t>C.141    PERÚ: COLOCACIÓN DE PADRES  (HEMBRAS) LÍNEA POSTURA SEGÚN MES, 2007-17.</t>
  </si>
  <si>
    <t>C.138   PERÚ: IMPORTACIÓN DE HUEVOS FÉRTILES POLLOS, SEGÚN MES, 2007-17.</t>
  </si>
  <si>
    <t>C.139    PERÚ: EXPORTACIÓN DE HUEVOS FÉRTILES POLLOS, SEGÚN MES, 2007-17.</t>
  </si>
  <si>
    <t>C.136   PERÚ: EXPORTACIÓN DE POLLOS "BB" LÍNEA CARNE, SEGÚN MES, 2007-17.</t>
  </si>
  <si>
    <r>
      <t>C.114   PERÚ: PRECIOS PROMEDIO PAGADOS AL PRODUCTOR DE OVINOS,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</si>
  <si>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C.115   PERÚ: PRECIOS PROMEDIO PAGADOS AL PRODUCTOR DE PORCINOS,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</si>
  <si>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C.112   PERÚ: PRECIOS PROMEDIO PAGADOS AL PRODUCTOR POR PRINCIPALES ESPCECIES Y PRODUCTOS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 xml:space="preserve">. </t>
    </r>
    <phoneticPr fontId="54" type="noConversion"/>
  </si>
  <si>
    <t>PROMEDIO</t>
    <phoneticPr fontId="54" type="noConversion"/>
  </si>
  <si>
    <t>ANUAL</t>
    <phoneticPr fontId="54" type="noConversion"/>
  </si>
  <si>
    <t>LINEA POSTURA</t>
    <phoneticPr fontId="54" type="noConversion"/>
  </si>
  <si>
    <t>Variable</t>
    <phoneticPr fontId="54" type="noConversion"/>
  </si>
  <si>
    <t>LINEA CARNE</t>
    <phoneticPr fontId="54" type="noConversion"/>
  </si>
  <si>
    <t>Mes</t>
    <phoneticPr fontId="54" type="noConversion"/>
  </si>
  <si>
    <t>Mes</t>
    <phoneticPr fontId="54" type="noConversion"/>
  </si>
  <si>
    <t>Mes</t>
    <phoneticPr fontId="54" type="noConversion"/>
  </si>
  <si>
    <t xml:space="preserve">             (Unidades)</t>
    <phoneticPr fontId="54" type="noConversion"/>
  </si>
  <si>
    <t>C. 104   LIMA METROPOLITANA: ABASTECIMIENTO DE PRINCIPALES PRODUCTOS PECUARIOS,</t>
    <phoneticPr fontId="54" type="noConversion"/>
  </si>
  <si>
    <t>C. 42   PERÚ: PRECIO RECIBIDO POR EL PRODUCTOR DE FIBRA DE ALPACA SEGÚN REGIÓN, 2007-2017.</t>
  </si>
  <si>
    <t>C. 41   PERÚ: PRODUCCIÓN DE FIBRA DE ALPACA SEGÚN REGIÓN, 2007-2017.</t>
  </si>
  <si>
    <t xml:space="preserve">C. 2   PERÚ: PARTICIPACIÓN SEGÚN SUBSECTORES Y PRINCIPALES ESPECIES Y PRODUCTOS </t>
  </si>
  <si>
    <t xml:space="preserve">  Arequipa </t>
  </si>
  <si>
    <t xml:space="preserve">  Tacna</t>
  </si>
  <si>
    <t xml:space="preserve">  San Martín</t>
  </si>
  <si>
    <t xml:space="preserve">  Madre de Dios</t>
  </si>
  <si>
    <t xml:space="preserve"> Ave</t>
  </si>
  <si>
    <t>Pato</t>
  </si>
  <si>
    <t>Gallo</t>
  </si>
  <si>
    <t>Miles</t>
  </si>
  <si>
    <t>Fuente:Direcciones Regionales de Agricultura.</t>
  </si>
  <si>
    <t>Var. % 17/16</t>
  </si>
  <si>
    <t>Fuente:Sunat-Aduanas</t>
  </si>
  <si>
    <r>
      <t>C. 60   PERÚ: PRODUCCIÓN DE CARNE VACUNO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</si>
  <si>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C. 61   PERÚ: RENDIMIENTO DE CARNE VACUNO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</si>
  <si>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 xml:space="preserve">            (Toneladas)</t>
    <phoneticPr fontId="54" type="noConversion"/>
  </si>
  <si>
    <t xml:space="preserve">            (Soles x kg)</t>
    <phoneticPr fontId="54" type="noConversion"/>
  </si>
  <si>
    <t xml:space="preserve">-  </t>
  </si>
  <si>
    <t xml:space="preserve">-    </t>
  </si>
  <si>
    <t xml:space="preserve"> -     </t>
  </si>
  <si>
    <t xml:space="preserve"> -      </t>
  </si>
  <si>
    <t>LECHE  FLUÍDA</t>
    <phoneticPr fontId="54" type="noConversion"/>
  </si>
  <si>
    <t xml:space="preserve">            (Soles/kg)</t>
    <phoneticPr fontId="54" type="noConversion"/>
  </si>
  <si>
    <t>C.109    PERÚ: EVOLUCIÓN DE CONSUMO PERCÁPITA DE LECHE FRESCA DE VACA Y FLUIDA SEGÚN AÑO, 2007-2017.</t>
  </si>
  <si>
    <t>C. 100   PERÚ: EVOLUCIÓN DEL ABASTECIMIENTO DE PRINCIPALES PRODUCTOS PECUARIOS SEGÚN AÑO, 2007-17.</t>
    <phoneticPr fontId="54" type="noConversion"/>
  </si>
  <si>
    <t xml:space="preserve">             (Tonelada)</t>
    <phoneticPr fontId="54" type="noConversion"/>
  </si>
  <si>
    <t xml:space="preserve"> 2 Incluye fresco, congelado, curado y enlatado.</t>
  </si>
  <si>
    <t>TOTAL</t>
    <phoneticPr fontId="54" type="noConversion"/>
  </si>
  <si>
    <t>TOTAL</t>
    <phoneticPr fontId="54" type="noConversion"/>
  </si>
  <si>
    <r>
      <t>PESCADO</t>
    </r>
    <r>
      <rPr>
        <b/>
        <vertAlign val="superscript"/>
        <sz val="8"/>
        <rFont val="Arial Narrow"/>
      </rPr>
      <t>2</t>
    </r>
    <phoneticPr fontId="54" type="noConversion"/>
  </si>
  <si>
    <r>
      <t>Ave</t>
    </r>
    <r>
      <rPr>
        <b/>
        <vertAlign val="superscript"/>
        <sz val="8"/>
        <rFont val="Arial Narrow"/>
      </rPr>
      <t>1</t>
    </r>
    <phoneticPr fontId="54" type="noConversion"/>
  </si>
  <si>
    <r>
      <t>Pollo</t>
    </r>
    <r>
      <rPr>
        <b/>
        <vertAlign val="superscript"/>
        <sz val="8"/>
        <rFont val="Arial Narrow"/>
      </rPr>
      <t>1</t>
    </r>
    <phoneticPr fontId="54" type="noConversion"/>
  </si>
  <si>
    <r>
      <t>Ovino</t>
    </r>
    <r>
      <rPr>
        <b/>
        <vertAlign val="superscript"/>
        <sz val="8"/>
        <rFont val="Arial Narrow"/>
      </rPr>
      <t>1</t>
    </r>
    <phoneticPr fontId="54" type="noConversion"/>
  </si>
  <si>
    <r>
      <t>Porcino</t>
    </r>
    <r>
      <rPr>
        <b/>
        <vertAlign val="superscript"/>
        <sz val="8"/>
        <rFont val="Arial Narrow"/>
      </rPr>
      <t>1</t>
    </r>
    <phoneticPr fontId="54" type="noConversion"/>
  </si>
  <si>
    <t>C.107   LIMA: ABASTECIMIENTO DE CARNE Y PESCADO SEGÚN MES, 2016.</t>
    <phoneticPr fontId="54" type="noConversion"/>
  </si>
  <si>
    <t>CARNES</t>
    <phoneticPr fontId="54" type="noConversion"/>
  </si>
  <si>
    <r>
      <t>PESCADO</t>
    </r>
    <r>
      <rPr>
        <b/>
        <vertAlign val="superscript"/>
        <sz val="8"/>
        <rFont val="Arial Narrow"/>
      </rPr>
      <t>2</t>
    </r>
    <phoneticPr fontId="54" type="noConversion"/>
  </si>
  <si>
    <r>
      <t>Ave</t>
    </r>
    <r>
      <rPr>
        <b/>
        <vertAlign val="superscript"/>
        <sz val="8"/>
        <rFont val="Arial Narrow"/>
      </rPr>
      <t>1</t>
    </r>
    <phoneticPr fontId="54" type="noConversion"/>
  </si>
  <si>
    <r>
      <t>Pollo</t>
    </r>
    <r>
      <rPr>
        <b/>
        <vertAlign val="superscript"/>
        <sz val="8"/>
        <rFont val="Arial Narrow"/>
      </rPr>
      <t>1</t>
    </r>
    <phoneticPr fontId="54" type="noConversion"/>
  </si>
  <si>
    <r>
      <t>Ovino</t>
    </r>
    <r>
      <rPr>
        <b/>
        <vertAlign val="superscript"/>
        <sz val="8"/>
        <rFont val="Arial Narrow"/>
      </rPr>
      <t>1</t>
    </r>
    <phoneticPr fontId="54" type="noConversion"/>
  </si>
  <si>
    <r>
      <t>Porcino</t>
    </r>
    <r>
      <rPr>
        <b/>
        <vertAlign val="superscript"/>
        <sz val="8"/>
        <rFont val="Arial Narrow"/>
      </rPr>
      <t>1</t>
    </r>
    <phoneticPr fontId="54" type="noConversion"/>
  </si>
  <si>
    <r>
      <t>Vacuno</t>
    </r>
    <r>
      <rPr>
        <b/>
        <vertAlign val="superscript"/>
        <sz val="8"/>
        <rFont val="Arial Narrow"/>
      </rPr>
      <t>1</t>
    </r>
    <phoneticPr fontId="54" type="noConversion"/>
  </si>
  <si>
    <t>Descremada</t>
    <phoneticPr fontId="54" type="noConversion"/>
  </si>
  <si>
    <t>1) Incluye carne pollo,gallina pato y pavo.        2)  Animal vivo.          3) En carcasa.          4) Consicera: Chiclayo, La Libertad, Huancayo, Lima, Ica y Arequipa.</t>
    <phoneticPr fontId="54" type="noConversion"/>
  </si>
  <si>
    <t>Elaboración: Ministerio de Agricultura y Riego  -DGESEP-DEA.</t>
    <phoneticPr fontId="54" type="noConversion"/>
  </si>
  <si>
    <t>C.126   PERÚ: MOVIMIENTO DE POLLOS "BB" SEGÚN LINEA DE PRODUCCION, 2009-17.</t>
  </si>
  <si>
    <t xml:space="preserve">           (Soles/kg)</t>
  </si>
  <si>
    <t xml:space="preserve">            (Unidades)</t>
  </si>
  <si>
    <t xml:space="preserve">           (Kg/Unidad)</t>
  </si>
  <si>
    <t xml:space="preserve">           (Unidades )</t>
  </si>
  <si>
    <t>Fibra Alpaca</t>
  </si>
  <si>
    <t>Fibra Llama</t>
  </si>
  <si>
    <t>Lana</t>
  </si>
  <si>
    <t>Leche fresca vaca</t>
  </si>
  <si>
    <t>Ovino 1/</t>
  </si>
  <si>
    <t>Vacuno 1/</t>
  </si>
  <si>
    <t>Huevo</t>
  </si>
  <si>
    <t>Región</t>
  </si>
  <si>
    <r>
      <t>C. 65   PERÚ: PRODUCCIÓN DE ALPACAS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</si>
  <si>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Mes</t>
  </si>
  <si>
    <t>C A R N E</t>
  </si>
  <si>
    <t>Lima Metropolitana</t>
  </si>
  <si>
    <t>Leche fresca</t>
  </si>
  <si>
    <r>
      <t>C. 4   PERÚ: POBLACIÓN PECUARIA POR ESPECIE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</si>
  <si>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 xml:space="preserve">2017 </t>
    </r>
    <r>
      <rPr>
        <b/>
        <vertAlign val="superscript"/>
        <sz val="8"/>
        <rFont val="Arial Narrow"/>
      </rPr>
      <t>P</t>
    </r>
  </si>
  <si>
    <t>Ene</t>
    <phoneticPr fontId="54" type="noConversion"/>
  </si>
  <si>
    <t>Ene</t>
    <phoneticPr fontId="54" type="noConversion"/>
  </si>
  <si>
    <t>C. 14   PERÚ: POBLACIÓN DE VACUNOS SEGÚN REGIÓN, 2007-2017.</t>
  </si>
  <si>
    <t xml:space="preserve">          (%)</t>
  </si>
  <si>
    <t xml:space="preserve">          (Millones de soles a precios 2007)</t>
  </si>
  <si>
    <t xml:space="preserve">           (Miles de toneladas)</t>
  </si>
  <si>
    <t>Rdto. (kg/gallina)</t>
  </si>
  <si>
    <t>Rdto. (kg/vaca/día)</t>
  </si>
  <si>
    <t>Rdto. (kg/alpaca)</t>
  </si>
  <si>
    <r>
      <t>C. 57   PERÚ: PRODUCCIÓN DE CARNE PORCINO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</si>
  <si>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C. 58   PERÚ: RENDIMIENTO DE CARNE PORCINO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</si>
  <si>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 xml:space="preserve">            (Soles x kg)</t>
    <phoneticPr fontId="54" type="noConversion"/>
  </si>
  <si>
    <t xml:space="preserve">-      </t>
  </si>
  <si>
    <t>Piura</t>
    <phoneticPr fontId="54" type="noConversion"/>
  </si>
  <si>
    <t>La Libertad</t>
    <phoneticPr fontId="54" type="noConversion"/>
  </si>
  <si>
    <t xml:space="preserve">            (Unidades)</t>
    <phoneticPr fontId="54" type="noConversion"/>
  </si>
  <si>
    <t xml:space="preserve">            (Soles x kg)</t>
    <phoneticPr fontId="54" type="noConversion"/>
  </si>
  <si>
    <t xml:space="preserve">Precio (S/. litro) </t>
  </si>
  <si>
    <t xml:space="preserve">   </t>
  </si>
  <si>
    <t>Producción (t)</t>
  </si>
  <si>
    <t>C.137    PERÚ: COLOCACIÓN DE POLLOS  "BB" LÍNEA CARNE, SEGÚN MES, 2007-17.</t>
  </si>
  <si>
    <t>C.135   PERÚ: PRODUCCIÓN DE POLLOS "BB" LÍNEA CARNE, SEGÚN MES, 2007-17.</t>
  </si>
  <si>
    <t>C.133   PERÚ: IMPORTACIÓN DE HUEVOS FÉRTILES PADRES, SEGÚN MES, 2007-17.</t>
  </si>
  <si>
    <t>C.134    PERÚ: EXPORTACIÓN DE HUEVOS FÉRTILES PADRES, SEGÚN MES, 2007-17.</t>
  </si>
  <si>
    <r>
      <t>C.116   PERÚ: PRECIOS PROMEDIO PAGADOS AL PRODUCTOR DE VACUNOS,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</si>
  <si>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C.117   PERÚ: PRECIOS PROMEDIO PAGADOS AL PRODUCTOR DE CAPRINOS, POR MES SEGÚN REGIÓN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</si>
  <si>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C.145   PERÚ: COLOCACIÓN DE POLLOS BB LÍNEA CARNE,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</si>
  <si>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ZONA GEOGRÁFICA</t>
    <phoneticPr fontId="54" type="noConversion"/>
  </si>
  <si>
    <t>C. 105   LIMA METROPOLITANA: CONSUMO PERCÁPITA DE PRINCIPALES PRODUCTOS PECUARIOS,</t>
    <phoneticPr fontId="54" type="noConversion"/>
  </si>
  <si>
    <t xml:space="preserve"> 2  Incluye fresco, congelado, curado y enlatado.</t>
  </si>
  <si>
    <t xml:space="preserve">          Y PRINCIPALES ESPECIES Y PRODUCTOS, 2007-17.</t>
  </si>
  <si>
    <t>Gallina Blanca</t>
  </si>
  <si>
    <r>
      <t>C. 68   PERÚ: PRODUCCIÓN DE LLAMAS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</si>
  <si>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 xml:space="preserve">            (Unidades)</t>
    <phoneticPr fontId="54" type="noConversion"/>
  </si>
  <si>
    <t>Ovino</t>
    <phoneticPr fontId="54" type="noConversion"/>
  </si>
  <si>
    <t xml:space="preserve"> -    </t>
  </si>
  <si>
    <t xml:space="preserve">  -      </t>
  </si>
  <si>
    <t>Huancavelica</t>
  </si>
  <si>
    <t>Arequipa</t>
  </si>
  <si>
    <t>Moquegua</t>
  </si>
  <si>
    <t>Tacna</t>
  </si>
  <si>
    <t>1  Incluye nacional e importada.</t>
  </si>
  <si>
    <t>1 Soles por litro.</t>
  </si>
  <si>
    <t>2 Soles por libra.</t>
  </si>
  <si>
    <t>Tasa</t>
  </si>
  <si>
    <t>Línea carne</t>
  </si>
  <si>
    <t>(Miles)</t>
  </si>
  <si>
    <t>Línea postura</t>
  </si>
  <si>
    <t xml:space="preserve">Carne pollo </t>
  </si>
  <si>
    <t>Huevo gallina</t>
  </si>
  <si>
    <t>Alpacas esquiladas</t>
  </si>
  <si>
    <t>Lana ovino</t>
  </si>
  <si>
    <t>Ayacucho</t>
  </si>
  <si>
    <t>1 Considera ave y huevo.</t>
  </si>
  <si>
    <t>C. 27   PERÚ: PRODUCCIÓN DE CARNE DE OVINO SEGÚN REGIÓN, 2007-2017.</t>
  </si>
  <si>
    <r>
      <t>C. 62   PERÚ: PRODUCCIÓN DE CARNE CAPRINO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</si>
  <si>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Mar</t>
    <phoneticPr fontId="54" type="noConversion"/>
  </si>
  <si>
    <t>Abr</t>
    <phoneticPr fontId="54" type="noConversion"/>
  </si>
  <si>
    <t xml:space="preserve">  Huancavelica</t>
  </si>
  <si>
    <t xml:space="preserve">  Junín</t>
  </si>
  <si>
    <t xml:space="preserve"> 1  Incluye  nacional  e importada.</t>
  </si>
  <si>
    <t xml:space="preserve">C. 1   PERÚ: EVOLUCIÓN DEL VALOR BRUTO DE LA PRODUCCIÓN (VBP) AGROPECUARIA SEGÚN SUBSECTORES </t>
  </si>
  <si>
    <t xml:space="preserve">           (Toneladas)</t>
  </si>
  <si>
    <t xml:space="preserve">           (Soles x kg)</t>
  </si>
  <si>
    <t xml:space="preserve">           (Unidades)</t>
  </si>
  <si>
    <t xml:space="preserve">          EN EL VALOR BRUTO DE LA PRODUCCIÓN AGROPECUARIA, 2007-17.</t>
  </si>
  <si>
    <r>
      <t>Vacuno</t>
    </r>
    <r>
      <rPr>
        <b/>
        <vertAlign val="superscript"/>
        <sz val="8"/>
        <rFont val="Arial Narrow"/>
      </rPr>
      <t>1</t>
    </r>
    <phoneticPr fontId="54" type="noConversion"/>
  </si>
  <si>
    <r>
      <t>2017</t>
    </r>
    <r>
      <rPr>
        <vertAlign val="superscript"/>
        <sz val="8"/>
        <rFont val="Arial Narrow"/>
      </rPr>
      <t>P</t>
    </r>
    <phoneticPr fontId="54" type="noConversion"/>
  </si>
  <si>
    <t>TOTAL</t>
    <phoneticPr fontId="54" type="noConversion"/>
  </si>
  <si>
    <t>C. 101  PERÚ: EVOLUCIÓN DEL CONSUMO PERCÁPITA DE PRINCIPALES PRODUCTOS PECUARIOS SEGÚN AÑO, 2007-2017.</t>
    <phoneticPr fontId="54" type="noConversion"/>
  </si>
  <si>
    <t xml:space="preserve">            (Kg/hab/año)</t>
    <phoneticPr fontId="54" type="noConversion"/>
  </si>
  <si>
    <t>C.108   PERÚ: EVOLUCIÓN DEL ABASTECIMIENTO DE LECHE FRESCA DE VACA Y FLUIDA SEGÚN AÑO, 2007-2017</t>
    <phoneticPr fontId="54" type="noConversion"/>
  </si>
  <si>
    <t>SUB TOTAL</t>
    <phoneticPr fontId="54" type="noConversion"/>
  </si>
  <si>
    <t>LECHE</t>
    <phoneticPr fontId="54" type="noConversion"/>
  </si>
  <si>
    <t>Descremada</t>
    <phoneticPr fontId="54" type="noConversion"/>
  </si>
  <si>
    <t>Leche</t>
    <phoneticPr fontId="54" type="noConversion"/>
  </si>
  <si>
    <t>C.130    PERÚ: PRODUCCIÓN DE PADRES LÍNEA CARNE, SEGÚN MES, 2007-17.</t>
  </si>
  <si>
    <t>May</t>
    <phoneticPr fontId="54" type="noConversion"/>
  </si>
  <si>
    <t>Jun</t>
    <phoneticPr fontId="54" type="noConversion"/>
  </si>
  <si>
    <t>Jun</t>
    <phoneticPr fontId="54" type="noConversion"/>
  </si>
  <si>
    <t>Jun</t>
    <phoneticPr fontId="54" type="noConversion"/>
  </si>
  <si>
    <t>Jun</t>
    <phoneticPr fontId="54" type="noConversion"/>
  </si>
  <si>
    <t>Jun</t>
    <phoneticPr fontId="54" type="noConversion"/>
  </si>
  <si>
    <t>Jun</t>
    <phoneticPr fontId="54" type="noConversion"/>
  </si>
  <si>
    <t>Jun</t>
    <phoneticPr fontId="54" type="noConversion"/>
  </si>
  <si>
    <t>Jun</t>
    <phoneticPr fontId="54" type="noConversion"/>
  </si>
  <si>
    <t>Jun</t>
    <phoneticPr fontId="54" type="noConversion"/>
  </si>
  <si>
    <t>Jun</t>
    <phoneticPr fontId="54" type="noConversion"/>
  </si>
  <si>
    <t>Jun</t>
    <phoneticPr fontId="54" type="noConversion"/>
  </si>
  <si>
    <t>Jul</t>
    <phoneticPr fontId="54" type="noConversion"/>
  </si>
  <si>
    <t>Jul</t>
    <phoneticPr fontId="54" type="noConversion"/>
  </si>
  <si>
    <t>C. 16   PERÚ: PRODUCCIÓN DE CARNE DE VACUNO SEGÚN REGIÓN, 2007-2017.</t>
  </si>
  <si>
    <t>Llama</t>
  </si>
  <si>
    <t>Fuente: Gerencias/Direcciones  Regionales de Agricultura-Sub Gerencia/ Dirección de Estadística /Direccion de Informacion Agraria- (EMDP)</t>
    <phoneticPr fontId="54" type="noConversion"/>
  </si>
  <si>
    <t xml:space="preserve">            (Toneladas)</t>
    <phoneticPr fontId="54" type="noConversion"/>
  </si>
  <si>
    <t xml:space="preserve">           (Soles x kg)</t>
    <phoneticPr fontId="54" type="noConversion"/>
  </si>
  <si>
    <r>
      <t>2017</t>
    </r>
    <r>
      <rPr>
        <b/>
        <vertAlign val="superscript"/>
        <sz val="8"/>
        <color indexed="8"/>
        <rFont val="Arial Narrow"/>
      </rPr>
      <t>P</t>
    </r>
    <phoneticPr fontId="54" type="noConversion"/>
  </si>
  <si>
    <t xml:space="preserve">            (Toneladas)</t>
    <phoneticPr fontId="54" type="noConversion"/>
  </si>
  <si>
    <r>
      <t>C. 69   PERÚ: PRODUCCIÓN DE CARNE LLAMA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</si>
  <si>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 xml:space="preserve">            (Kg/Unidad)</t>
    <phoneticPr fontId="54" type="noConversion"/>
  </si>
  <si>
    <t>ANUAL</t>
    <phoneticPr fontId="54" type="noConversion"/>
  </si>
  <si>
    <t>Ene</t>
    <phoneticPr fontId="54" type="noConversion"/>
  </si>
  <si>
    <t>Feb</t>
    <phoneticPr fontId="54" type="noConversion"/>
  </si>
  <si>
    <t>Mar</t>
    <phoneticPr fontId="54" type="noConversion"/>
  </si>
  <si>
    <t>Abr</t>
    <phoneticPr fontId="54" type="noConversion"/>
  </si>
  <si>
    <t>May</t>
    <phoneticPr fontId="54" type="noConversion"/>
  </si>
  <si>
    <t>Jun</t>
    <phoneticPr fontId="54" type="noConversion"/>
  </si>
  <si>
    <t>Jul</t>
    <phoneticPr fontId="54" type="noConversion"/>
  </si>
  <si>
    <t>Ago</t>
    <phoneticPr fontId="54" type="noConversion"/>
  </si>
  <si>
    <t>Set</t>
    <phoneticPr fontId="54" type="noConversion"/>
  </si>
  <si>
    <t>Oct</t>
    <phoneticPr fontId="54" type="noConversion"/>
  </si>
  <si>
    <t>Nov</t>
    <phoneticPr fontId="54" type="noConversion"/>
  </si>
  <si>
    <t>Elaboración: MInisterio de Agricultura y Riego-DGESEP-DEA.</t>
  </si>
  <si>
    <r>
      <t>C. 63   PERÚ: PRODUCCIÓN DE CARNE CAPRINO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</si>
  <si>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 xml:space="preserve"> C. 3   PERÚ: EVOLUCIÓN DE LA PRODUCCIÓN PECUARIA SEGÚN PEINCIPALES ESPECIES Y PRODUCTOS, 2007-17.</t>
  </si>
  <si>
    <t>C. 40   PERÚ: ALPACAS ESQUILADAS SEGÚN REGIÓN, 2007-2017.</t>
  </si>
  <si>
    <t>C. 39   PERÚ: PRECIO RECIBIDO POR EL PRODUCTOR DE ALPACAS SEGÚN REGIÓN, 2007-2017.</t>
  </si>
  <si>
    <t>C. 38   PERÚ: PRODUCCIÓN DE CARNE DE ALPACA SEGÚN REGIÓN, 2007-2017.</t>
  </si>
  <si>
    <r>
      <t>C. 50   PERÚ: PRODUCCIÓN DE AVES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</si>
  <si>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NAClONAL</t>
  </si>
  <si>
    <t>TOTAL NAClONAL</t>
  </si>
  <si>
    <t>Ene</t>
    <phoneticPr fontId="54" type="noConversion"/>
  </si>
  <si>
    <t>Ene</t>
    <phoneticPr fontId="54" type="noConversion"/>
  </si>
  <si>
    <t>Ene</t>
    <phoneticPr fontId="54" type="noConversion"/>
  </si>
  <si>
    <t>Ene</t>
    <phoneticPr fontId="54" type="noConversion"/>
  </si>
  <si>
    <t>Ene</t>
    <phoneticPr fontId="54" type="noConversion"/>
  </si>
  <si>
    <t>Ene</t>
    <phoneticPr fontId="54" type="noConversion"/>
  </si>
  <si>
    <t>Ene</t>
    <phoneticPr fontId="54" type="noConversion"/>
  </si>
  <si>
    <t>Ene</t>
    <phoneticPr fontId="54" type="noConversion"/>
  </si>
  <si>
    <t>C.132  PERÚ:COLOCACION DE PADRES LÍNEA CARNE (HEMBRAS) , SEGÚN MES, 2007-17.</t>
  </si>
  <si>
    <t>C.129   PERÚ: IMPORTACIÓN DE PADRES LÍNEA CARNE (HEMBRAS), SEGÚN MES.</t>
  </si>
  <si>
    <t xml:space="preserve">             SEGÚN AÑO, 2007-2017.</t>
    <phoneticPr fontId="54" type="noConversion"/>
  </si>
  <si>
    <t xml:space="preserve">              SEGÚN AÑO, 2007-2017.</t>
    <phoneticPr fontId="54" type="noConversion"/>
  </si>
  <si>
    <t xml:space="preserve">              (Kg/hab/año)</t>
    <phoneticPr fontId="54" type="noConversion"/>
  </si>
  <si>
    <t>C. 46   PERÚ: PRECIO RECIBIDO POR EL PRODUCTOR DE LLAMAS SEGÚN REGIÓN, 2005-2016.</t>
  </si>
  <si>
    <t>C. 45   PERÚ: PRODUCCIÓN DE CARNE DE LLAMA SEGÚN REGIÓN, 2005-2016.</t>
  </si>
  <si>
    <t>C. 44   PERÚ: PRODUCCIÓN DE LLAMAS SEGÚN REGIÓN, 2007-2017.</t>
  </si>
  <si>
    <t>C. 43   PERÚ: POBLACIÓN DE LLAMAS SEGÚN REGIÓN, 2007-2017.</t>
  </si>
  <si>
    <r>
      <t xml:space="preserve"> C. 93    PERÚ: RENDIMIENTO  DE GANADO OVINO EN CENTROS DE BENEFICIO POR MES SEGÚN REGION, 2017</t>
    </r>
    <r>
      <rPr>
        <b/>
        <vertAlign val="superscript"/>
        <sz val="9"/>
        <color indexed="8"/>
        <rFont val="Arial Narrow"/>
      </rPr>
      <t>P</t>
    </r>
    <r>
      <rPr>
        <b/>
        <sz val="9"/>
        <color indexed="8"/>
        <rFont val="Arial Narrow"/>
        <family val="2"/>
      </rPr>
      <t xml:space="preserve">. </t>
    </r>
    <phoneticPr fontId="54" type="noConversion"/>
  </si>
  <si>
    <t xml:space="preserve">             (Unidades)</t>
    <phoneticPr fontId="54" type="noConversion"/>
  </si>
  <si>
    <r>
      <t>C. 94    PERÚ: BENEFICIO DE GANADO PORCINO EN CENTROS DE BENEFICIO POR MES  SEGÚN REGIÓN, 2017</t>
    </r>
    <r>
      <rPr>
        <b/>
        <vertAlign val="superscript"/>
        <sz val="9"/>
        <color indexed="8"/>
        <rFont val="Arial Narrow"/>
      </rPr>
      <t>P</t>
    </r>
    <r>
      <rPr>
        <b/>
        <sz val="9"/>
        <color indexed="8"/>
        <rFont val="Arial Narrow"/>
        <family val="2"/>
      </rPr>
      <t>.</t>
    </r>
    <phoneticPr fontId="54" type="noConversion"/>
  </si>
  <si>
    <t xml:space="preserve">           SEGÚN REGIÓN, 2016-17.</t>
    <phoneticPr fontId="54" type="noConversion"/>
  </si>
  <si>
    <t>NAClONAL</t>
    <phoneticPr fontId="54" type="noConversion"/>
  </si>
  <si>
    <t>TOTAL NACIONAL</t>
    <phoneticPr fontId="54" type="noConversion"/>
  </si>
  <si>
    <t>TOTAL NACIONAL</t>
    <phoneticPr fontId="54" type="noConversion"/>
  </si>
  <si>
    <t xml:space="preserve"> -    </t>
    <phoneticPr fontId="54" type="noConversion"/>
  </si>
  <si>
    <t xml:space="preserve"> -   </t>
  </si>
  <si>
    <r>
      <t>C. 13   PERÚ: PRODUCCIÓN PECUARIA POR MES SEGÚN PRINCIPALES PRODUCTOS,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</si>
  <si>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Ovinos esquilados</t>
  </si>
  <si>
    <r>
      <t>C. 9   PERÚ: RENDIMIENTO DE CARNE POR ESPECIE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</si>
  <si>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 xml:space="preserve">         (Unidades)</t>
    <phoneticPr fontId="54" type="noConversion"/>
  </si>
  <si>
    <t>C. 26   PERÚ: PRODUCCIÓN DE OVINOS SEGÚN REGIÓN, 2007-2017.</t>
  </si>
  <si>
    <t xml:space="preserve">  Amazonas</t>
  </si>
  <si>
    <t xml:space="preserve">  Ancash </t>
  </si>
  <si>
    <t xml:space="preserve">  Lima</t>
  </si>
  <si>
    <t xml:space="preserve">  Ica </t>
  </si>
  <si>
    <t xml:space="preserve">  Huánuco</t>
  </si>
  <si>
    <t xml:space="preserve"> Abancay</t>
  </si>
  <si>
    <t xml:space="preserve"> Subsector pecuario</t>
  </si>
  <si>
    <t>1 Peso de animal vivo.</t>
  </si>
  <si>
    <t>Volumen</t>
  </si>
  <si>
    <t>Rendimiento</t>
  </si>
  <si>
    <t>Producción huevo (t)</t>
  </si>
  <si>
    <t>Producción leche (t)</t>
  </si>
  <si>
    <t>Producción fibra (t)</t>
  </si>
  <si>
    <t>Producción lana (t)</t>
  </si>
  <si>
    <t xml:space="preserve">Precio (S/ libra) </t>
  </si>
  <si>
    <t>Rendimiento (kg/unidad)</t>
  </si>
  <si>
    <t>Rendimiento (kg/gallina)</t>
  </si>
  <si>
    <t>Rendimiento (kg/vaca/año)</t>
  </si>
  <si>
    <t>Vacas (unidades)</t>
  </si>
  <si>
    <t>Gallinas (unidades)</t>
  </si>
  <si>
    <t>Saca (miles)</t>
  </si>
  <si>
    <t>Población (miles)</t>
  </si>
  <si>
    <t xml:space="preserve">Precio (S/. x kg) </t>
  </si>
  <si>
    <t>Precio (S/. x kg)</t>
  </si>
  <si>
    <t>Población (unidades)</t>
  </si>
  <si>
    <t xml:space="preserve">             (Toneladas)</t>
    <phoneticPr fontId="54" type="noConversion"/>
  </si>
  <si>
    <t>Abr</t>
    <phoneticPr fontId="54" type="noConversion"/>
  </si>
  <si>
    <t>Abr</t>
    <phoneticPr fontId="54" type="noConversion"/>
  </si>
  <si>
    <t>Abr</t>
    <phoneticPr fontId="54" type="noConversion"/>
  </si>
  <si>
    <t>May</t>
    <phoneticPr fontId="54" type="noConversion"/>
  </si>
  <si>
    <t>May</t>
    <phoneticPr fontId="54" type="noConversion"/>
  </si>
  <si>
    <t>May</t>
    <phoneticPr fontId="54" type="noConversion"/>
  </si>
  <si>
    <t xml:space="preserve">            (Toneladas)</t>
    <phoneticPr fontId="54" type="noConversion"/>
  </si>
  <si>
    <r>
      <t>C. 78   PERÚ: PRODUCCIÓN DE FIBRA DE ALPACA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</si>
  <si>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C. 64   PERÚ: RENDIMIENTO DE CARNE CAPRINO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</si>
  <si>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C. 19   PERÚ: PRODUCCIÓN DE LECHE FRESCA DE VACA SEGÚN REGIÓN, 2007-2017.</t>
  </si>
  <si>
    <t>C. 18   PERÚ: VACAS EN ORDEÑO SEGÚN REGIÓN, 2007-2017.</t>
  </si>
  <si>
    <t>C. 17   PERÚ: PRECIO RECIBIDO POR EL PRODUCTOR DE VACUNO SEGÚN REGIÓN, 2007-2017.</t>
  </si>
  <si>
    <t>C. 103    PERÚ: ABASTECIMIENTO DE CARNE Y PESCADO SEGÚN MES, 2016.</t>
  </si>
  <si>
    <t>Porcino</t>
  </si>
  <si>
    <t>Vacuno</t>
  </si>
  <si>
    <t>Caprino</t>
  </si>
  <si>
    <t>Alpaca</t>
  </si>
  <si>
    <t>C. 86   PERÚ: EVOLUCIÓN DEL BENEFICIO DE GANADO EN CENTROS DE BENEFICIO POR AÑO,</t>
    <phoneticPr fontId="54" type="noConversion"/>
  </si>
  <si>
    <t xml:space="preserve">            SEGÚN PRINCIPALES ESPECIES, 2017.</t>
    <phoneticPr fontId="54" type="noConversion"/>
  </si>
  <si>
    <t xml:space="preserve">             (Miles de unidades)</t>
    <phoneticPr fontId="54" type="noConversion"/>
  </si>
  <si>
    <t xml:space="preserve">            (Miles de unidades)</t>
    <phoneticPr fontId="54" type="noConversion"/>
  </si>
  <si>
    <t xml:space="preserve">            (Miles de unidades)</t>
    <phoneticPr fontId="54" type="noConversion"/>
  </si>
  <si>
    <r>
      <t>C.154   LIMA METROPOLITANA: VENTA DE AVES, POR MES SEGÚN ESPECIE,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</si>
  <si>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Kg/Unidad</t>
    <phoneticPr fontId="54" type="noConversion"/>
  </si>
  <si>
    <r>
      <t>C. 70   PERÚ: RENDIMIENTO DE CARNE LLAMA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</si>
  <si>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C. 71   PERÚ: GALLINAS EN POSTURA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</si>
  <si>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Dic</t>
    <phoneticPr fontId="54" type="noConversion"/>
  </si>
  <si>
    <t>Madre de Dios</t>
    <phoneticPr fontId="54" type="noConversion"/>
  </si>
  <si>
    <t>Madre de Dios</t>
    <phoneticPr fontId="54" type="noConversion"/>
  </si>
  <si>
    <t xml:space="preserve">          (Toneladas)</t>
    <phoneticPr fontId="54" type="noConversion"/>
  </si>
  <si>
    <t>NORTE</t>
  </si>
  <si>
    <t xml:space="preserve">  Producción</t>
  </si>
  <si>
    <t xml:space="preserve">  Colocación</t>
  </si>
  <si>
    <t>C. 37   PERÚ: PRODUCCIÓN DE ALPACAS SEGÚN REGIÓN, 2007-2017.</t>
  </si>
  <si>
    <t>C. 36   PERÚ: POBLACIÓN DE ALPACAS SEGÚN REGIÓN, 2007-2017.</t>
  </si>
  <si>
    <t>C. 35   PERÚ: PRECIO RECIBIDO POR EL PRODUCTOR DE PORCINOS SEGÚN REGIÓN, 2007-2017.</t>
  </si>
  <si>
    <t>C. 34   PERÚ: PRODUCCIÓN DE CARNE DE PORCINO SEGÚN REGIÓN, 2007-2017.</t>
  </si>
  <si>
    <t>C. 31   PERÚ: PRECIO RECIBIDO POR EL PRODUCTOR DE LANA DE OVINO SEGÚN REGIÓN, 2007-2017.</t>
  </si>
  <si>
    <t xml:space="preserve">  Chota</t>
  </si>
  <si>
    <t xml:space="preserve">  Jaén</t>
  </si>
  <si>
    <t xml:space="preserve">  Abancay</t>
  </si>
  <si>
    <t xml:space="preserve">  Andahuaylas</t>
  </si>
  <si>
    <t>Ene</t>
    <phoneticPr fontId="54" type="noConversion"/>
  </si>
  <si>
    <t>Ene</t>
    <phoneticPr fontId="54" type="noConversion"/>
  </si>
  <si>
    <t>Ene</t>
    <phoneticPr fontId="54" type="noConversion"/>
  </si>
  <si>
    <t>Ene</t>
    <phoneticPr fontId="54" type="noConversion"/>
  </si>
  <si>
    <t>Ene</t>
    <phoneticPr fontId="54" type="noConversion"/>
  </si>
  <si>
    <t>Feb</t>
    <phoneticPr fontId="54" type="noConversion"/>
  </si>
  <si>
    <t>Feb</t>
    <phoneticPr fontId="54" type="noConversion"/>
  </si>
  <si>
    <t>Mar</t>
    <phoneticPr fontId="54" type="noConversion"/>
  </si>
  <si>
    <t>Mar</t>
    <phoneticPr fontId="54" type="noConversion"/>
  </si>
  <si>
    <t>Mar</t>
    <phoneticPr fontId="54" type="noConversion"/>
  </si>
  <si>
    <t>Mar</t>
    <phoneticPr fontId="54" type="noConversion"/>
  </si>
  <si>
    <t>C. 49   PERÚ: PRECIO RECIBIDO POR EL PRODUCTOR DE FIBRA DE LLAMA SEGÚN REGIÓN, 2007-2017.</t>
  </si>
  <si>
    <t>C. 28   PERÚ: PRECIO RECIBIDO POR EL PRODUCTOR DE OVINOS SEGÚN REGIÓN, 2007-2017.</t>
  </si>
  <si>
    <t>Cuadro    87  .  Perú:Abastecimiento de carne y</t>
  </si>
  <si>
    <t xml:space="preserve">            1/Incleye nacional e importada</t>
  </si>
  <si>
    <t>Cuadro  88    .    PERÚ: Abastecimiento de carne y</t>
  </si>
  <si>
    <r>
      <t>Industria avícola</t>
    </r>
    <r>
      <rPr>
        <vertAlign val="superscript"/>
        <sz val="8"/>
        <color indexed="8"/>
        <rFont val="Arial Narrow"/>
      </rPr>
      <t>1</t>
    </r>
  </si>
  <si>
    <r>
      <t>2017</t>
    </r>
    <r>
      <rPr>
        <b/>
        <vertAlign val="superscript"/>
        <sz val="8"/>
        <rFont val="Arial Narrow"/>
      </rPr>
      <t>P</t>
    </r>
  </si>
  <si>
    <r>
      <t>Ave</t>
    </r>
    <r>
      <rPr>
        <vertAlign val="superscript"/>
        <sz val="8"/>
        <color indexed="8"/>
        <rFont val="Arial Narrow"/>
      </rPr>
      <t>1</t>
    </r>
  </si>
  <si>
    <r>
      <t>Ovino</t>
    </r>
    <r>
      <rPr>
        <vertAlign val="superscript"/>
        <sz val="8"/>
        <color indexed="8"/>
        <rFont val="Arial Narrow"/>
      </rPr>
      <t>1</t>
    </r>
  </si>
  <si>
    <r>
      <t>Porcino</t>
    </r>
    <r>
      <rPr>
        <vertAlign val="superscript"/>
        <sz val="8"/>
        <color indexed="8"/>
        <rFont val="Arial Narrow"/>
      </rPr>
      <t>1</t>
    </r>
  </si>
  <si>
    <r>
      <t>Vacuno</t>
    </r>
    <r>
      <rPr>
        <vertAlign val="superscript"/>
        <sz val="8"/>
        <color indexed="8"/>
        <rFont val="Arial Narrow"/>
      </rPr>
      <t>1</t>
    </r>
  </si>
  <si>
    <r>
      <t>Caprino</t>
    </r>
    <r>
      <rPr>
        <vertAlign val="superscript"/>
        <sz val="8"/>
        <color indexed="8"/>
        <rFont val="Arial Narrow"/>
      </rPr>
      <t>1</t>
    </r>
  </si>
  <si>
    <r>
      <t>Alpaca</t>
    </r>
    <r>
      <rPr>
        <vertAlign val="superscript"/>
        <sz val="8"/>
        <color indexed="8"/>
        <rFont val="Arial Narrow"/>
      </rPr>
      <t>1</t>
    </r>
  </si>
  <si>
    <r>
      <t>Llama</t>
    </r>
    <r>
      <rPr>
        <vertAlign val="superscript"/>
        <sz val="8"/>
        <color indexed="8"/>
        <rFont val="Arial Narrow"/>
      </rPr>
      <t>1</t>
    </r>
  </si>
  <si>
    <t xml:space="preserve">          (Unidades)</t>
  </si>
  <si>
    <t xml:space="preserve">             (Toneladas)</t>
    <phoneticPr fontId="54" type="noConversion"/>
  </si>
  <si>
    <t>ABASTECIMIENTO A NIVEL NACIONAL</t>
    <phoneticPr fontId="54" type="noConversion"/>
  </si>
  <si>
    <t>CONSUMO PERCÁPITA A NIVEL NACIONAL</t>
    <phoneticPr fontId="54" type="noConversion"/>
  </si>
  <si>
    <t>ABASTECIMIENTO (Lima Metropolitana)</t>
    <phoneticPr fontId="54" type="noConversion"/>
  </si>
  <si>
    <t>CONSUMO PERCÁPITA (Lima Metropolitana)</t>
    <phoneticPr fontId="54" type="noConversion"/>
  </si>
  <si>
    <t>TIPO DE CAMBIO</t>
    <phoneticPr fontId="54" type="noConversion"/>
  </si>
  <si>
    <t>Miles</t>
    <phoneticPr fontId="54" type="noConversion"/>
  </si>
  <si>
    <t>Toneladas</t>
  </si>
  <si>
    <t>S/. x Kg</t>
  </si>
  <si>
    <t>Kg/Hab/Año</t>
  </si>
  <si>
    <t>C. 90  PERÚ:BENEFICIO DE GANADO VACUNO EN CENTROS DE BENEFICIO,</t>
    <phoneticPr fontId="54" type="noConversion"/>
  </si>
  <si>
    <t>C. 88   PERÚ:BENEFICIO DE GANADO OVINO EN CENTROS DE BENEFICIO,</t>
    <phoneticPr fontId="54" type="noConversion"/>
  </si>
  <si>
    <r>
      <t>C. 7   PERÚ: PRODUCCIÓN PECUARIA POR ESPECIE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</si>
  <si>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 xml:space="preserve"> Andahuaylas</t>
    <phoneticPr fontId="54" type="noConversion"/>
  </si>
  <si>
    <t xml:space="preserve">  Pasco</t>
  </si>
  <si>
    <t xml:space="preserve">  Arequipa</t>
  </si>
  <si>
    <t xml:space="preserve">  Moquegua</t>
  </si>
  <si>
    <t xml:space="preserve">  Tacna </t>
  </si>
  <si>
    <t xml:space="preserve">  Ayacucho</t>
  </si>
  <si>
    <t xml:space="preserve">  Apurímac</t>
  </si>
  <si>
    <t xml:space="preserve">  Cusco</t>
  </si>
  <si>
    <t xml:space="preserve"> Cajamarca</t>
  </si>
  <si>
    <t xml:space="preserve"> Chota</t>
  </si>
  <si>
    <t xml:space="preserve"> Jaén</t>
  </si>
  <si>
    <t>C. 21   PERÚ: POBLACIÓN DE CAPRINOS SEGÚN REGIÓN, 2007-2017.</t>
  </si>
  <si>
    <t>C. 48   PERÚ: PRODUCCIÓN DE FIBRA DE LLAMA SEGÚN REGIÓN, 2007-2017.</t>
  </si>
  <si>
    <t>Rdto. (kg/llama)</t>
  </si>
  <si>
    <t>Rdto. (kg/ovino)</t>
  </si>
  <si>
    <t>1 Incluye Lima Metropolitana y grandes ciudades (Arequipa, Chiclayo,Huancayo, Ica y Trujillo).</t>
  </si>
  <si>
    <t>C. 47   PERÚ: LLAMAS ESQUILADAS SEGÚN REGIÓN, 2007-2017.</t>
  </si>
  <si>
    <r>
      <t>Precio (S/. kg)</t>
    </r>
    <r>
      <rPr>
        <vertAlign val="superscript"/>
        <sz val="7"/>
        <rFont val="Arial Narrow"/>
      </rPr>
      <t>1/</t>
    </r>
  </si>
  <si>
    <r>
      <t>Gallinas en producción</t>
    </r>
    <r>
      <rPr>
        <vertAlign val="superscript"/>
        <sz val="7"/>
        <rFont val="Arial Narrow"/>
      </rPr>
      <t>3/</t>
    </r>
  </si>
  <si>
    <r>
      <t>Vacas en producción</t>
    </r>
    <r>
      <rPr>
        <vertAlign val="superscript"/>
        <sz val="7"/>
        <rFont val="Arial Narrow"/>
      </rPr>
      <t>3/</t>
    </r>
  </si>
  <si>
    <t>Ave</t>
  </si>
  <si>
    <t>LLama</t>
  </si>
  <si>
    <t>Vacas en ordeño</t>
  </si>
  <si>
    <t>Tumbes</t>
  </si>
  <si>
    <t>Saca (unidades)</t>
  </si>
  <si>
    <t>Esquilados (unidades)</t>
  </si>
  <si>
    <t>Esquilados (unidad)</t>
  </si>
  <si>
    <t>Precio (S./ litro)</t>
  </si>
  <si>
    <t>Rendimiento (kg/alpaca)</t>
  </si>
  <si>
    <t>Precio (S/. libra)</t>
  </si>
  <si>
    <t>Rendimiento (kg/llama)</t>
  </si>
  <si>
    <t xml:space="preserve">Precio (S/. libra) </t>
  </si>
  <si>
    <t>C. 20   PERÚ: PRECIO RECIBIDO POR EL PRODUCTOR DE LECHE FRESCA DE VACA SEGÚN REGIÓN, 2007-2017.</t>
  </si>
  <si>
    <t>Llamas esquiladas</t>
  </si>
  <si>
    <t xml:space="preserve"> 1/ Precio en chacra de animales en pie.</t>
  </si>
  <si>
    <t>Kg/Unidad</t>
  </si>
  <si>
    <t>Ene-Dic</t>
  </si>
  <si>
    <t xml:space="preserve">          POR EL PRODUCTOR POR AÑO, SEGÚN PRINCIPALES ESPECIES Y PRODUCTOS PECUARIOS, 2007-17. </t>
    <phoneticPr fontId="54" type="noConversion"/>
  </si>
  <si>
    <t xml:space="preserve">C. 5   PERÚ: EVOLUCIÓN DE LA POBLACIÓN, SACA, PRODUCCIÓN, RENDIMIENTO Y PRECIOS RECIBIDOS </t>
    <phoneticPr fontId="54" type="noConversion"/>
  </si>
  <si>
    <t>C.125   PRINCIPALES INDICADORES DE LA ACTIVIDAD AVÍCOLA, 2007-17.</t>
    <phoneticPr fontId="54" type="noConversion"/>
  </si>
  <si>
    <t>COLOCACIÓN DE POLLO "bb"A NIVEL NACIONAL</t>
    <phoneticPr fontId="54" type="noConversion"/>
  </si>
  <si>
    <t>Rendimiento (kg/ovino)</t>
    <phoneticPr fontId="54" type="noConversion"/>
  </si>
  <si>
    <t xml:space="preserve">C. 6   PERÚ: POBLACIÓN, SACA, PRODUCCIÓN, RENDIMIENTO Y PRECIOS RECIBIDOS POR EL PRODUCTOR, </t>
    <phoneticPr fontId="54" type="noConversion"/>
  </si>
  <si>
    <t>ANUAL</t>
    <phoneticPr fontId="54" type="noConversion"/>
  </si>
  <si>
    <t>Unidad Medida</t>
    <phoneticPr fontId="54" type="noConversion"/>
  </si>
  <si>
    <t>Gallina Minidoble</t>
    <phoneticPr fontId="54" type="noConversion"/>
  </si>
  <si>
    <r>
      <t>C. 73   PERÚ: RENDIMIENTO DE PRODUCCIÓN DE HUEVO DE GALLINA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</si>
  <si>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C. 72   PERÚ: PRODUCCIÓN DE HUEVOS DE GALLINA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</si>
  <si>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CENTRO</t>
  </si>
  <si>
    <t>SUR</t>
  </si>
  <si>
    <t>ORIENTE</t>
  </si>
  <si>
    <t>--</t>
  </si>
  <si>
    <t>Sep</t>
  </si>
  <si>
    <t>NACIONAL</t>
  </si>
  <si>
    <t>Vacas en Ordeño</t>
  </si>
  <si>
    <t>Especie/Producto</t>
  </si>
  <si>
    <t>Sector/Producto</t>
  </si>
  <si>
    <t xml:space="preserve">    Jaen</t>
  </si>
  <si>
    <t xml:space="preserve">    2 Ministerio de la Producción.</t>
  </si>
  <si>
    <t xml:space="preserve">    2/Ministerio de Pesquería</t>
  </si>
  <si>
    <t>Fuente: SIEA.</t>
  </si>
  <si>
    <t xml:space="preserve">  Importación</t>
  </si>
  <si>
    <t>C. 33   PERÚ: PRODUCCIÓN DE PORCINOs SEGÚN REGIÓN, 2007-2017.</t>
  </si>
  <si>
    <t>C. 32   PERÚ: POBLACIÓN DE PORCINOS SEGÚN REGIÓN, 2007-2017.</t>
  </si>
  <si>
    <t>Fuente: Centros de Acopio de Aves Vivas de Lima Metropolitana y Callao.</t>
  </si>
  <si>
    <t>1  Importada.</t>
  </si>
  <si>
    <t xml:space="preserve"> 2  Considera  nacional e importada.</t>
  </si>
  <si>
    <t>Fuente: Sunat-Aduanas.</t>
  </si>
  <si>
    <t>Fuente: Plantas de Incubación.</t>
  </si>
  <si>
    <t>Loreto</t>
  </si>
  <si>
    <t>Ucayali</t>
  </si>
  <si>
    <t>Madre de Dios</t>
  </si>
  <si>
    <t>-</t>
  </si>
  <si>
    <t>FIBRA ALPACA</t>
  </si>
  <si>
    <t>FIBRA LLAMA</t>
  </si>
  <si>
    <t>LANA OVINO</t>
  </si>
  <si>
    <t>Variable</t>
  </si>
  <si>
    <t>Anual</t>
  </si>
  <si>
    <t>Ene</t>
  </si>
  <si>
    <t>C. 30   PERÚ: PRODUCCIÓN DE LANA DE OVINO SEGÚN REGIÓN, 2007-2017.</t>
  </si>
  <si>
    <t>C. 29   PERÚ: OVINOS ESQUILADOS SEGÚN REGIÓN, 2007-2017.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</si>
  <si>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</si>
  <si>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</si>
  <si>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</si>
  <si>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</si>
  <si>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</si>
  <si>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</si>
  <si>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</si>
  <si>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</si>
  <si>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</si>
  <si>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 xml:space="preserve">Ave </t>
  </si>
  <si>
    <t xml:space="preserve">  Tumbes</t>
  </si>
  <si>
    <t xml:space="preserve">  Piura</t>
  </si>
  <si>
    <t xml:space="preserve">  Lambayeque</t>
  </si>
  <si>
    <t xml:space="preserve">  La Libertad</t>
  </si>
  <si>
    <t xml:space="preserve">  Cajamarca</t>
  </si>
  <si>
    <r>
      <t>C. 66   PERÚ: PRODUCCIÓN DE CARNE ALPACA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</si>
  <si>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C. 84   PERÚ: PRODUCCIÓN DE LANA DE OVINO POR MES SEGÚN REGIÓN, 2017P.</t>
  </si>
  <si>
    <r>
      <t>C. 67   PERÚ: RENDIMIENTO DE CARNE ALPACA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 xml:space="preserve">. </t>
    </r>
    <phoneticPr fontId="54" type="noConversion"/>
  </si>
  <si>
    <t>La Libertad</t>
    <phoneticPr fontId="54" type="noConversion"/>
  </si>
  <si>
    <t>VENTA DE POLLOS</t>
    <phoneticPr fontId="54" type="noConversion"/>
  </si>
  <si>
    <t>(Lima Metropolitana)</t>
    <phoneticPr fontId="54" type="noConversion"/>
  </si>
  <si>
    <t>PRECIOS DE POLLO (Lima Metropolitana)</t>
    <phoneticPr fontId="54" type="noConversion"/>
  </si>
  <si>
    <t>VENTA DE GALLINAS (Lima Metropolitana)</t>
    <phoneticPr fontId="54" type="noConversion"/>
  </si>
  <si>
    <t>BENEFICIO DE POLLOS</t>
    <phoneticPr fontId="54" type="noConversion"/>
  </si>
  <si>
    <r>
      <t>C. 76   PERÚ: RENDIMIENTO DE PRODUCCION DE LECHE DE VACA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</si>
  <si>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C. 95    PERÚ: BENEFICIO DE GANADO PORCINO EN CENTROS DE BENEFICIO POR MES  SEGÚN REGIÓN, 2017</t>
    </r>
    <r>
      <rPr>
        <b/>
        <vertAlign val="superscript"/>
        <sz val="9"/>
        <color indexed="8"/>
        <rFont val="Arial Narrow"/>
      </rPr>
      <t>P</t>
    </r>
    <r>
      <rPr>
        <b/>
        <sz val="9"/>
        <color indexed="8"/>
        <rFont val="Arial Narrow"/>
        <family val="2"/>
      </rPr>
      <t>.</t>
    </r>
    <phoneticPr fontId="54" type="noConversion"/>
  </si>
  <si>
    <r>
      <t xml:space="preserve"> C. 96    PERÚ: RENDIMIENTO  DE GANADO PORCINO EN CENTROS DE BENEFICIO POR MES SEGÚN REGION, 2017</t>
    </r>
    <r>
      <rPr>
        <b/>
        <vertAlign val="superscript"/>
        <sz val="9"/>
        <color indexed="8"/>
        <rFont val="Arial Narrow"/>
      </rPr>
      <t>P</t>
    </r>
    <r>
      <rPr>
        <b/>
        <sz val="9"/>
        <color indexed="8"/>
        <rFont val="Arial Narrow"/>
        <family val="2"/>
      </rPr>
      <t xml:space="preserve">. </t>
    </r>
    <phoneticPr fontId="54" type="noConversion"/>
  </si>
  <si>
    <t xml:space="preserve"> Andahuaylas</t>
    <phoneticPr fontId="54" type="noConversion"/>
  </si>
  <si>
    <t xml:space="preserve">         (Toneladas)</t>
    <phoneticPr fontId="54" type="noConversion"/>
  </si>
  <si>
    <r>
      <t>C. 8   PERÚ: PRODUCCIÓN DE CARNE POR ESPECIE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</si>
  <si>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2017</t>
    </r>
    <r>
      <rPr>
        <b/>
        <vertAlign val="superscript"/>
        <sz val="8"/>
        <color indexed="8"/>
        <rFont val="Arial Narrow"/>
      </rPr>
      <t>P</t>
    </r>
    <phoneticPr fontId="54" type="noConversion"/>
  </si>
  <si>
    <t>Apurímac</t>
  </si>
  <si>
    <t xml:space="preserve">    Abancay</t>
  </si>
  <si>
    <t xml:space="preserve">    Andahuaylas</t>
  </si>
  <si>
    <t>Postura</t>
  </si>
  <si>
    <t>Reproductoras</t>
  </si>
  <si>
    <t>Producción carne (t)</t>
  </si>
  <si>
    <t>C. 22   PERÚ: PRODUCCIÓN DE CAPRINOS SEGÚN REGIÓN, 2007-2017.</t>
  </si>
  <si>
    <t>C. 89   PERÚ:BENEFICIO DE GANADO PORCINO EN CENTROS DE BENEFICIO</t>
    <phoneticPr fontId="54" type="noConversion"/>
  </si>
  <si>
    <t xml:space="preserve">            SEGÚN REGIÓN, 2016-17.</t>
    <phoneticPr fontId="54" type="noConversion"/>
  </si>
  <si>
    <t>Toneladas</t>
    <phoneticPr fontId="54" type="noConversion"/>
  </si>
  <si>
    <t>Kg/Unidad</t>
    <phoneticPr fontId="54" type="noConversion"/>
  </si>
  <si>
    <t>TOTAL NACIONAL</t>
    <phoneticPr fontId="54" type="noConversion"/>
  </si>
  <si>
    <t xml:space="preserve">           SEGÚN RERGIÓN, 2016-17.</t>
    <phoneticPr fontId="54" type="noConversion"/>
  </si>
  <si>
    <t>Cusco</t>
  </si>
  <si>
    <t>Puno</t>
  </si>
  <si>
    <t xml:space="preserve">    Cajamarca</t>
  </si>
  <si>
    <t xml:space="preserve">    Chota</t>
  </si>
  <si>
    <t xml:space="preserve">    Jaén</t>
  </si>
  <si>
    <t>Amazonas</t>
  </si>
  <si>
    <t>Ancash</t>
  </si>
  <si>
    <t>Lima</t>
  </si>
  <si>
    <t>Ica</t>
  </si>
  <si>
    <t>Huánuco</t>
  </si>
  <si>
    <t>Pasco</t>
  </si>
  <si>
    <t>Junín</t>
  </si>
  <si>
    <t>Crec.</t>
  </si>
  <si>
    <t>Piura</t>
  </si>
  <si>
    <t>Lambayeque</t>
  </si>
  <si>
    <t>La Libertad</t>
  </si>
  <si>
    <t>Cajamarca</t>
  </si>
  <si>
    <t>2002</t>
  </si>
  <si>
    <t>Subsector pecuario</t>
  </si>
  <si>
    <t>Ovino</t>
  </si>
  <si>
    <t>oct</t>
  </si>
  <si>
    <t>nov</t>
  </si>
  <si>
    <t>dic</t>
  </si>
  <si>
    <t>CARNE</t>
  </si>
  <si>
    <t>(t)</t>
  </si>
  <si>
    <t>MENUDENCIA</t>
  </si>
  <si>
    <t>HUEVO</t>
  </si>
  <si>
    <t>Nacional</t>
  </si>
  <si>
    <t>San  Martín</t>
  </si>
  <si>
    <t>Promedio</t>
  </si>
  <si>
    <t>Especie</t>
  </si>
  <si>
    <t>Unidades</t>
  </si>
  <si>
    <r>
      <t>C. 83   PERÚ: OVINOS ESQUILADOS POR MES SEGÚN REGIÓN.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</si>
  <si>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 xml:space="preserve">            (Unidades)</t>
    <phoneticPr fontId="54" type="noConversion"/>
  </si>
  <si>
    <r>
      <t>C. 85   PERÚ: RENDIMIENTO DE LANA DE OVINO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</si>
  <si>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Especie</t>
    <phoneticPr fontId="54" type="noConversion"/>
  </si>
  <si>
    <t>Toneladas</t>
    <phoneticPr fontId="54" type="noConversion"/>
  </si>
  <si>
    <t>Kg/Unidad</t>
    <phoneticPr fontId="54" type="noConversion"/>
  </si>
  <si>
    <r>
      <t>C. 81   PERÚ: PRODUCCIÓN DE FIBRA DE LLAMA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</si>
  <si>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 xml:space="preserve">            (Kg/Unidad)</t>
    <phoneticPr fontId="54" type="noConversion"/>
  </si>
  <si>
    <r>
      <t>C. 82   PERÚ: RENDIMIENTO DE FIBRA DE LLAMA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</si>
  <si>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Vaca</t>
    <phoneticPr fontId="54" type="noConversion"/>
  </si>
  <si>
    <t>Fibra</t>
    <phoneticPr fontId="54" type="noConversion"/>
  </si>
  <si>
    <t>Alpaca</t>
    <phoneticPr fontId="54" type="noConversion"/>
  </si>
  <si>
    <t>Fibra</t>
    <phoneticPr fontId="54" type="noConversion"/>
  </si>
  <si>
    <t>Llama</t>
    <phoneticPr fontId="54" type="noConversion"/>
  </si>
  <si>
    <t>Lana</t>
    <phoneticPr fontId="54" type="noConversion"/>
  </si>
  <si>
    <t>Ovino</t>
    <phoneticPr fontId="54" type="noConversion"/>
  </si>
  <si>
    <t>Abuelos (HLH)</t>
    <phoneticPr fontId="54" type="noConversion"/>
  </si>
  <si>
    <t>Padres (Hembras)</t>
    <phoneticPr fontId="54" type="noConversion"/>
  </si>
  <si>
    <t>Pollas BB</t>
    <phoneticPr fontId="54" type="noConversion"/>
  </si>
  <si>
    <t>Gallina</t>
    <phoneticPr fontId="54" type="noConversion"/>
  </si>
  <si>
    <t>Leche</t>
    <phoneticPr fontId="54" type="noConversion"/>
  </si>
  <si>
    <t>Apurimac</t>
  </si>
  <si>
    <t xml:space="preserve">   Abancay</t>
  </si>
  <si>
    <t xml:space="preserve">   Andahuaylas</t>
  </si>
  <si>
    <t xml:space="preserve">Cusco  </t>
  </si>
  <si>
    <t xml:space="preserve">Cusco </t>
  </si>
  <si>
    <r>
      <t>2017</t>
    </r>
    <r>
      <rPr>
        <b/>
        <vertAlign val="superscript"/>
        <sz val="8"/>
        <color indexed="8"/>
        <rFont val="Arial Narrow"/>
      </rPr>
      <t>P</t>
    </r>
    <phoneticPr fontId="54" type="noConversion"/>
  </si>
  <si>
    <t>Kilos</t>
  </si>
  <si>
    <t xml:space="preserve"> </t>
  </si>
  <si>
    <t xml:space="preserve">Leche fresca </t>
  </si>
  <si>
    <t>Producto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</si>
  <si>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</si>
  <si>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</si>
  <si>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</si>
  <si>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</si>
  <si>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</si>
  <si>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</si>
  <si>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</si>
  <si>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</si>
  <si>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</si>
  <si>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r>
      <t>C. 74   PERÚ: VACAS EN ORDEÑO POR MES SEGÚN REGIÓN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</si>
  <si>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 xml:space="preserve">  Exportación</t>
  </si>
  <si>
    <t xml:space="preserve">          (Kg/unidad)</t>
    <phoneticPr fontId="54" type="noConversion"/>
  </si>
  <si>
    <t>Llamas esquiladas</t>
    <phoneticPr fontId="54" type="noConversion"/>
  </si>
  <si>
    <r>
      <t xml:space="preserve">         SEGÚN PRINCIPALES ESPECIES Y PRODUCTOS PECUARIOS,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</si>
  <si>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Especie/ Producto</t>
    <phoneticPr fontId="54" type="noConversion"/>
  </si>
  <si>
    <t>ANUAL</t>
  </si>
  <si>
    <t>(Unidades)</t>
  </si>
  <si>
    <t>HUEVO DE</t>
    <phoneticPr fontId="54" type="noConversion"/>
  </si>
  <si>
    <t>Gallina Reproductora</t>
    <phoneticPr fontId="54" type="noConversion"/>
  </si>
  <si>
    <t>Gallina Colorada</t>
    <phoneticPr fontId="54" type="noConversion"/>
  </si>
  <si>
    <t>C.155   PERU: BENEFICIO DE POLLOS EN CAMALES, SEGÚN MES, 2016-17.</t>
    <phoneticPr fontId="54" type="noConversion"/>
  </si>
  <si>
    <t>C.156   LIMA METROPOLITANA: BENEFICIO DE POLLOS EN CAMALES, SEGÚN MES, 2016-17.</t>
    <phoneticPr fontId="54" type="noConversion"/>
  </si>
  <si>
    <t>ANUAL</t>
    <phoneticPr fontId="54" type="noConversion"/>
  </si>
  <si>
    <r>
      <t>C. 75   PERÚ: PRODUCCIÓN DE LECHE FRESCA DE VACA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</si>
  <si>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Feb</t>
  </si>
  <si>
    <t>Mar</t>
  </si>
  <si>
    <t>Población</t>
  </si>
  <si>
    <t>Habitantes</t>
  </si>
  <si>
    <t>Gallina</t>
  </si>
  <si>
    <t xml:space="preserve"> * Incluye IGV.</t>
  </si>
  <si>
    <t>Puno  *</t>
  </si>
  <si>
    <t>Departamento</t>
  </si>
  <si>
    <t xml:space="preserve">Moquegua </t>
  </si>
  <si>
    <t>San Martín</t>
  </si>
  <si>
    <r>
      <t>C. 77   PERÚ: ALPACAS ESQUILADAS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</si>
  <si>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 xml:space="preserve">           (Unidades)</t>
    <phoneticPr fontId="54" type="noConversion"/>
  </si>
  <si>
    <r>
      <t>C. 91   PERÚ: BENEFICIO DE GANADO OVINO EN CENTROS DE BENEFICIO POR MES SEGÚN REGIÓN, 2017</t>
    </r>
    <r>
      <rPr>
        <b/>
        <vertAlign val="superscript"/>
        <sz val="9"/>
        <color indexed="8"/>
        <rFont val="Arial Narrow"/>
      </rPr>
      <t>P</t>
    </r>
    <r>
      <rPr>
        <b/>
        <sz val="9"/>
        <color indexed="8"/>
        <rFont val="Arial Narrow"/>
        <family val="2"/>
      </rPr>
      <t>.</t>
    </r>
    <phoneticPr fontId="54" type="noConversion"/>
  </si>
  <si>
    <r>
      <t>C. 92    PERÚ: BENEFICIO DE GANADO OVINO EN CENTROS DE BENEFICIO POR MES  SEGÚN REGIÓN, 2017</t>
    </r>
    <r>
      <rPr>
        <b/>
        <vertAlign val="superscript"/>
        <sz val="9"/>
        <color indexed="8"/>
        <rFont val="Arial Narrow"/>
      </rPr>
      <t>P</t>
    </r>
    <r>
      <rPr>
        <b/>
        <sz val="9"/>
        <color indexed="8"/>
        <rFont val="Arial Narrow"/>
        <family val="2"/>
      </rPr>
      <t>.</t>
    </r>
    <phoneticPr fontId="54" type="noConversion"/>
  </si>
  <si>
    <t>PRODUCCIÓN A NIVEL NACIONAL</t>
    <phoneticPr fontId="54" type="noConversion"/>
  </si>
  <si>
    <t>TOTAL NACIONAL</t>
  </si>
  <si>
    <t>Leche</t>
  </si>
  <si>
    <t>Polvo</t>
  </si>
  <si>
    <t>Entera</t>
  </si>
  <si>
    <t xml:space="preserve">Grasa </t>
  </si>
  <si>
    <t>Cruda</t>
  </si>
  <si>
    <t>Anhidra</t>
  </si>
  <si>
    <t>Condensada</t>
  </si>
  <si>
    <t>LECHE FRESCA</t>
    <phoneticPr fontId="54" type="noConversion"/>
  </si>
  <si>
    <t>DE VACA</t>
    <phoneticPr fontId="54" type="noConversion"/>
  </si>
  <si>
    <t>Negra</t>
    <phoneticPr fontId="54" type="noConversion"/>
  </si>
  <si>
    <t>Gallina</t>
    <phoneticPr fontId="54" type="noConversion"/>
  </si>
  <si>
    <t>Mora</t>
    <phoneticPr fontId="54" type="noConversion"/>
  </si>
  <si>
    <r>
      <t>2017</t>
    </r>
    <r>
      <rPr>
        <b/>
        <vertAlign val="superscript"/>
        <sz val="8"/>
        <rFont val="Arial Narrow"/>
      </rPr>
      <t xml:space="preserve"> P</t>
    </r>
  </si>
  <si>
    <t>(Kg/unidad)</t>
    <phoneticPr fontId="54" type="noConversion"/>
  </si>
  <si>
    <t>Especie/     Producto</t>
    <phoneticPr fontId="54" type="noConversion"/>
  </si>
  <si>
    <t>Huevo</t>
    <phoneticPr fontId="54" type="noConversion"/>
  </si>
  <si>
    <t xml:space="preserve">            (Kg/vaca/día)</t>
    <phoneticPr fontId="54" type="noConversion"/>
  </si>
  <si>
    <t>C. 87   LIMA METROPOLITANA: EVOLUCIÓN DE BENEFICIO DE GANADO EN CENTROS DE BENEFICIO POR AÑO,</t>
    <phoneticPr fontId="54" type="noConversion"/>
  </si>
  <si>
    <t xml:space="preserve">           SEGÚN PRINCIPALES ESPECIES, 2017.</t>
    <phoneticPr fontId="54" type="noConversion"/>
  </si>
  <si>
    <r>
      <t>C. 79   PERÚ: RENDIMIENTO DE FIBRA DE ALPACA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</si>
  <si>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C. 80   PERÚ: LLAMAS ESQUILADAS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</si>
  <si>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 xml:space="preserve">            (Toneladas)</t>
    <phoneticPr fontId="54" type="noConversion"/>
  </si>
  <si>
    <r>
      <t>2017</t>
    </r>
    <r>
      <rPr>
        <b/>
        <vertAlign val="superscript"/>
        <sz val="8"/>
        <rFont val="Arial Narrow"/>
      </rPr>
      <t>P</t>
    </r>
    <phoneticPr fontId="54" type="noConversion"/>
  </si>
  <si>
    <t>GALLINA</t>
    <phoneticPr fontId="54" type="noConversion"/>
  </si>
  <si>
    <r>
      <t>C. 97    PERÚ: BENEFICIO DE GANADO VACUNO EN CENTROS DE BENEFICIO POR MES  SEGÚN REGIÓN, 2017</t>
    </r>
    <r>
      <rPr>
        <b/>
        <vertAlign val="superscript"/>
        <sz val="9"/>
        <color indexed="8"/>
        <rFont val="Arial Narrow"/>
      </rPr>
      <t>P</t>
    </r>
    <r>
      <rPr>
        <b/>
        <sz val="9"/>
        <color indexed="8"/>
        <rFont val="Arial Narrow"/>
        <family val="2"/>
      </rPr>
      <t>.</t>
    </r>
    <phoneticPr fontId="54" type="noConversion"/>
  </si>
  <si>
    <r>
      <t>C. 98    PERÚ: BENEFICIO DE GANADO VACUNO EN CENTROS DE BENEFICIO POR MES  SEGÚN REGIÓN, 2017</t>
    </r>
    <r>
      <rPr>
        <b/>
        <vertAlign val="superscript"/>
        <sz val="9"/>
        <color indexed="8"/>
        <rFont val="Arial Narrow"/>
      </rPr>
      <t>P</t>
    </r>
    <r>
      <rPr>
        <b/>
        <sz val="9"/>
        <color indexed="8"/>
        <rFont val="Arial Narrow"/>
        <family val="2"/>
      </rPr>
      <t>.</t>
    </r>
    <phoneticPr fontId="54" type="noConversion"/>
  </si>
  <si>
    <t xml:space="preserve">              (Kg/Unidad)</t>
    <phoneticPr fontId="54" type="noConversion"/>
  </si>
  <si>
    <t>Unidad/Hab/Año</t>
  </si>
  <si>
    <t>(Kg/Unidad)</t>
    <phoneticPr fontId="54" type="noConversion"/>
  </si>
  <si>
    <t>(S/. x US$)</t>
    <phoneticPr fontId="54" type="noConversion"/>
  </si>
  <si>
    <t>Abuelos (HLH)</t>
    <phoneticPr fontId="54" type="noConversion"/>
  </si>
  <si>
    <r>
      <t>C. 11  PERÚ: PRODUCCIÓN DE PRINCIPALES PRODUCTOS PECUARIOS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</si>
  <si>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r>
      <t>C. 12  PERÚ: RENDIMIENTO DE PRODUCCIÓN POR ESPECIE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</si>
  <si>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 xml:space="preserve">           (Kg/unidad/año)</t>
    <phoneticPr fontId="54" type="noConversion"/>
  </si>
  <si>
    <r>
      <t xml:space="preserve">2017 </t>
    </r>
    <r>
      <rPr>
        <b/>
        <vertAlign val="superscript"/>
        <sz val="8"/>
        <color indexed="8"/>
        <rFont val="Arial Narrow"/>
      </rPr>
      <t>P</t>
    </r>
  </si>
  <si>
    <r>
      <t xml:space="preserve">2017 </t>
    </r>
    <r>
      <rPr>
        <vertAlign val="superscript"/>
        <sz val="8"/>
        <rFont val="Arial Narrow"/>
      </rPr>
      <t>P</t>
    </r>
  </si>
  <si>
    <t>Fuente: Centros de Beneficio de Aves.</t>
  </si>
  <si>
    <t xml:space="preserve">Población </t>
  </si>
  <si>
    <t>1/ Precio de animal vivo.</t>
  </si>
  <si>
    <t>Sector agropecuario</t>
  </si>
  <si>
    <t>Subsector agrícola</t>
  </si>
  <si>
    <t xml:space="preserve">  Puno</t>
  </si>
  <si>
    <t xml:space="preserve">  San Martin</t>
  </si>
  <si>
    <t xml:space="preserve">  Loreto</t>
  </si>
  <si>
    <t xml:space="preserve">  Ucayali</t>
  </si>
  <si>
    <t xml:space="preserve">  M. de Dios</t>
  </si>
  <si>
    <t xml:space="preserve"> Andahuaylas</t>
  </si>
  <si>
    <r>
      <t>C. 10   PERÚ: ESPECIES PECUARIAS EN PRODUCCIÓN Y ANIMALES ESQUILADOS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</si>
  <si>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 xml:space="preserve">           (Unidades)</t>
    <phoneticPr fontId="54" type="noConversion"/>
  </si>
  <si>
    <t xml:space="preserve">           (Toneladas)</t>
    <phoneticPr fontId="54" type="noConversion"/>
  </si>
  <si>
    <t>Gallinas en Postura</t>
  </si>
  <si>
    <t>PROMEDIO</t>
  </si>
  <si>
    <t>P Preliminar.</t>
  </si>
  <si>
    <t>Año</t>
  </si>
  <si>
    <t>Pavo</t>
  </si>
  <si>
    <t>Carnes</t>
  </si>
  <si>
    <t>Pesca-</t>
  </si>
  <si>
    <t>do 2/</t>
  </si>
  <si>
    <t>Pollo</t>
  </si>
  <si>
    <t>Fuente:MINAG-DGIA.</t>
  </si>
  <si>
    <t>2000</t>
  </si>
  <si>
    <t>2001</t>
  </si>
  <si>
    <r>
      <t xml:space="preserve"> C. 99    PERÚ: RENDIMIENTO  DE GANADO VACUNO EN CENTROS DE BENEFICIO POR MES SEGÚN REGION, 2017</t>
    </r>
    <r>
      <rPr>
        <b/>
        <vertAlign val="superscript"/>
        <sz val="9"/>
        <color indexed="8"/>
        <rFont val="Arial Narrow"/>
      </rPr>
      <t>P</t>
    </r>
    <r>
      <rPr>
        <b/>
        <sz val="9"/>
        <color indexed="8"/>
        <rFont val="Arial Narrow"/>
        <family val="2"/>
      </rPr>
      <t xml:space="preserve">. </t>
    </r>
    <phoneticPr fontId="54" type="noConversion"/>
  </si>
  <si>
    <t xml:space="preserve"> -  </t>
  </si>
  <si>
    <t/>
  </si>
  <si>
    <t xml:space="preserve">  -    </t>
  </si>
  <si>
    <r>
      <t>C. 54   PERÚ: PRODUCCIÓN DE CARNE OVINO POR MES SEGÚN REGIÓN, 2017</t>
    </r>
    <r>
      <rPr>
        <b/>
        <vertAlign val="superscript"/>
        <sz val="9"/>
        <rFont val="Arial Narrow"/>
      </rPr>
      <t>P</t>
    </r>
    <r>
      <rPr>
        <b/>
        <sz val="9"/>
        <rFont val="Arial Narrow"/>
      </rPr>
      <t>.</t>
    </r>
    <phoneticPr fontId="54" type="noConversion"/>
  </si>
  <si>
    <t>Huancavelica</t>
    <phoneticPr fontId="54" type="noConversion"/>
  </si>
  <si>
    <t>Padres Hembras</t>
    <phoneticPr fontId="54" type="noConversion"/>
  </si>
  <si>
    <t xml:space="preserve">  Importación</t>
    <phoneticPr fontId="54" type="noConversion"/>
  </si>
  <si>
    <t>Huevos Fértles</t>
    <phoneticPr fontId="54" type="noConversion"/>
  </si>
  <si>
    <t>Pollos BB</t>
    <phoneticPr fontId="54" type="noConversion"/>
  </si>
</sst>
</file>

<file path=xl/styles.xml><?xml version="1.0" encoding="utf-8"?>
<styleSheet xmlns="http://schemas.openxmlformats.org/spreadsheetml/2006/main">
  <numFmts count="41">
    <numFmt numFmtId="164" formatCode="_ * #,##0.00_ ;_ * \-#,##0.00_ ;_ * &quot;-&quot;??_ ;_ @_ "/>
    <numFmt numFmtId="165" formatCode="_-* #,##0.00\ _P_t_s_-;\-* #,##0.00\ _P_t_s_-;_-* &quot;-&quot;??\ _P_t_s_-;_-@_-"/>
    <numFmt numFmtId="166" formatCode="_-* #,##0\ _S_/_._-;\-* #,##0\ _S_/_._-;_-* &quot;-&quot;\ _S_/_._-;_-@_-"/>
    <numFmt numFmtId="167" formatCode="_-* #,##0.00\ _S_/_._-;\-* #,##0.00\ _S_/_._-;_-* &quot;-&quot;??\ _S_/_._-;_-@_-"/>
    <numFmt numFmtId="168" formatCode="#,##0.0_);\(#,##0.0\)"/>
    <numFmt numFmtId="169" formatCode="General_)"/>
    <numFmt numFmtId="170" formatCode="0_)"/>
    <numFmt numFmtId="171" formatCode="0.000_)"/>
    <numFmt numFmtId="172" formatCode="0.0_)"/>
    <numFmt numFmtId="173" formatCode="#,##0.000_);\(#,##0.000\)"/>
    <numFmt numFmtId="174" formatCode="0.000"/>
    <numFmt numFmtId="175" formatCode="#,##0.000"/>
    <numFmt numFmtId="176" formatCode="#,##0.0"/>
    <numFmt numFmtId="177" formatCode="0.00_)"/>
    <numFmt numFmtId="178" formatCode="_-* #,##0.000_-;\-* #,##0.000_-;_-* &quot;-&quot;??_-;_-@_-"/>
    <numFmt numFmtId="179" formatCode=";;;"/>
    <numFmt numFmtId="180" formatCode="_ * #,##0.0_ ;_ * \-#,##0.0_ ;_ * &quot;-&quot;_ ;_ @_ "/>
    <numFmt numFmtId="181" formatCode="0.0_);\(0.0\)"/>
    <numFmt numFmtId="182" formatCode="0.0"/>
    <numFmt numFmtId="183" formatCode="_([$€-2]\ * #,##0.00_);_([$€-2]\ * \(#,##0.00\);_([$€-2]\ * &quot;-&quot;??_)"/>
    <numFmt numFmtId="184" formatCode="_-* #,##0.0_-;\-* #,##0.0_-;_-* &quot;-&quot;??_-;_-@_-"/>
    <numFmt numFmtId="185" formatCode="#,##0.0_ ;\-#,##0.0\ "/>
    <numFmt numFmtId="186" formatCode="#\ ###\ ###\ ###"/>
    <numFmt numFmtId="187" formatCode="###\ ###\ ###"/>
    <numFmt numFmtId="188" formatCode="##\ ###\ ##0"/>
    <numFmt numFmtId="189" formatCode="##\ ###\ ##0.0"/>
    <numFmt numFmtId="190" formatCode="#,##0.00000"/>
    <numFmt numFmtId="191" formatCode="#,##0.0;\-#,##0.0"/>
    <numFmt numFmtId="192" formatCode="#,##0.0____"/>
    <numFmt numFmtId="193" formatCode="#,##0.0__"/>
    <numFmt numFmtId="194" formatCode="#,##0____"/>
    <numFmt numFmtId="195" formatCode="#,##0________"/>
    <numFmt numFmtId="196" formatCode="#,##0__"/>
    <numFmt numFmtId="197" formatCode="#,##0.0______"/>
    <numFmt numFmtId="198" formatCode="#,##0______"/>
    <numFmt numFmtId="199" formatCode="#,##0__________"/>
    <numFmt numFmtId="200" formatCode="#,##0.00____"/>
    <numFmt numFmtId="201" formatCode="#,##0.000__"/>
    <numFmt numFmtId="202" formatCode="#,##0.000____"/>
    <numFmt numFmtId="203" formatCode="#,##0.00______"/>
    <numFmt numFmtId="205" formatCode="#,##0.0"/>
  </numFmts>
  <fonts count="68">
    <font>
      <sz val="9"/>
      <name val="Courier"/>
    </font>
    <font>
      <sz val="10"/>
      <name val="Arial"/>
      <family val="2"/>
    </font>
    <font>
      <sz val="8"/>
      <name val="Courier"/>
    </font>
    <font>
      <sz val="9"/>
      <name val="Courie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sz val="8"/>
      <name val="Times"/>
    </font>
    <font>
      <sz val="8"/>
      <name val="Times"/>
    </font>
    <font>
      <sz val="10"/>
      <name val="Courier"/>
    </font>
    <font>
      <sz val="10"/>
      <name val="Arial"/>
      <family val="2"/>
    </font>
    <font>
      <sz val="7"/>
      <name val="Arial Narrow"/>
      <family val="2"/>
    </font>
    <font>
      <sz val="10"/>
      <name val="Times"/>
    </font>
    <font>
      <sz val="10"/>
      <name val="Helvetica"/>
    </font>
    <font>
      <sz val="12"/>
      <name val="Helvetica"/>
    </font>
    <font>
      <sz val="9"/>
      <name val="Helvetica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b/>
      <sz val="9"/>
      <color indexed="8"/>
      <name val="Arial Narrow"/>
      <family val="2"/>
    </font>
    <font>
      <b/>
      <sz val="15"/>
      <color indexed="57"/>
      <name val="Calibri"/>
      <family val="2"/>
    </font>
    <font>
      <sz val="11"/>
      <color indexed="8"/>
      <name val="Calibri"/>
      <family val="2"/>
    </font>
    <font>
      <b/>
      <sz val="8"/>
      <name val="Arial Narrow"/>
    </font>
    <font>
      <vertAlign val="superscript"/>
      <sz val="8"/>
      <color indexed="8"/>
      <name val="Arial Narrow"/>
    </font>
    <font>
      <b/>
      <u/>
      <sz val="8"/>
      <color indexed="8"/>
      <name val="Arial Narrow"/>
    </font>
    <font>
      <sz val="8"/>
      <color indexed="63"/>
      <name val="Arial Narrow"/>
    </font>
    <font>
      <b/>
      <sz val="9"/>
      <name val="Arial Narrow"/>
    </font>
    <font>
      <i/>
      <sz val="8"/>
      <name val="Arial Narrow"/>
    </font>
    <font>
      <b/>
      <vertAlign val="superscript"/>
      <sz val="8"/>
      <name val="Arial Narrow"/>
    </font>
    <font>
      <sz val="6"/>
      <name val="Arial Narrow"/>
    </font>
    <font>
      <sz val="6"/>
      <color indexed="8"/>
      <name val="Arial Narrow"/>
    </font>
    <font>
      <b/>
      <sz val="6"/>
      <name val="Arial Narrow"/>
    </font>
    <font>
      <b/>
      <vertAlign val="superscript"/>
      <sz val="9"/>
      <name val="Arial Narrow"/>
    </font>
    <font>
      <sz val="9"/>
      <name val="Arial Narrow"/>
    </font>
    <font>
      <sz val="9"/>
      <color indexed="8"/>
      <name val="Arial Narrow"/>
    </font>
    <font>
      <b/>
      <sz val="11"/>
      <color indexed="8"/>
      <name val="Arial Narrow"/>
    </font>
    <font>
      <b/>
      <sz val="11"/>
      <name val="Arial Narrow"/>
    </font>
    <font>
      <sz val="7"/>
      <color indexed="8"/>
      <name val="Arial Narrow"/>
    </font>
    <font>
      <sz val="11"/>
      <name val="Arial Narrow"/>
    </font>
    <font>
      <sz val="9"/>
      <color indexed="10"/>
      <name val="Arial Narrow"/>
    </font>
    <font>
      <sz val="8"/>
      <name val="Verdana"/>
    </font>
    <font>
      <vertAlign val="superscript"/>
      <sz val="7"/>
      <name val="Arial Narrow"/>
    </font>
    <font>
      <b/>
      <sz val="7"/>
      <name val="Arial Narrow"/>
    </font>
    <font>
      <vertAlign val="superscript"/>
      <sz val="8"/>
      <name val="Arial Narrow"/>
    </font>
    <font>
      <b/>
      <vertAlign val="superscript"/>
      <sz val="8"/>
      <color indexed="8"/>
      <name val="Arial Narrow"/>
    </font>
    <font>
      <b/>
      <sz val="8"/>
      <color indexed="10"/>
      <name val="Arial Narrow"/>
    </font>
    <font>
      <b/>
      <i/>
      <sz val="8"/>
      <color indexed="8"/>
      <name val="Arial Narrow"/>
    </font>
    <font>
      <sz val="8"/>
      <color indexed="10"/>
      <name val="Arial Narrow"/>
    </font>
    <font>
      <b/>
      <sz val="9"/>
      <name val="Courier"/>
    </font>
    <font>
      <b/>
      <sz val="7"/>
      <color indexed="8"/>
      <name val="Arial Narrow"/>
    </font>
    <font>
      <b/>
      <u/>
      <sz val="7"/>
      <color indexed="8"/>
      <name val="Arial Narrow"/>
    </font>
    <font>
      <i/>
      <sz val="7"/>
      <name val="Arial Narrow"/>
    </font>
    <font>
      <b/>
      <vertAlign val="superscript"/>
      <sz val="9"/>
      <color indexed="8"/>
      <name val="Arial Narrow"/>
    </font>
    <font>
      <b/>
      <sz val="8"/>
      <color indexed="63"/>
      <name val="Arial Narrow"/>
    </font>
  </fonts>
  <fills count="2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61">
    <xf numFmtId="168" fontId="0" fillId="0" borderId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6" fillId="11" borderId="0" applyNumberFormat="0" applyBorder="0" applyAlignment="0" applyProtection="0"/>
    <xf numFmtId="0" fontId="7" fillId="13" borderId="13" applyNumberFormat="0" applyAlignment="0" applyProtection="0"/>
    <xf numFmtId="0" fontId="8" fillId="17" borderId="14" applyNumberFormat="0" applyAlignment="0" applyProtection="0"/>
    <xf numFmtId="0" fontId="9" fillId="0" borderId="15" applyNumberFormat="0" applyFill="0" applyAlignment="0" applyProtection="0"/>
    <xf numFmtId="0" fontId="34" fillId="0" borderId="16" applyNumberFormat="0" applyFill="0" applyAlignment="0" applyProtection="0"/>
    <xf numFmtId="0" fontId="10" fillId="0" borderId="0" applyNumberFormat="0" applyFill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6" borderId="0" applyNumberFormat="0" applyBorder="0" applyAlignment="0" applyProtection="0"/>
    <xf numFmtId="0" fontId="11" fillId="7" borderId="13" applyNumberFormat="0" applyAlignment="0" applyProtection="0"/>
    <xf numFmtId="183" fontId="3" fillId="0" borderId="0" applyFont="0" applyFill="0" applyBorder="0" applyAlignment="0" applyProtection="0"/>
    <xf numFmtId="0" fontId="12" fillId="21" borderId="0" applyNumberFormat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3" fillId="14" borderId="0" applyNumberFormat="0" applyBorder="0" applyAlignment="0" applyProtection="0"/>
    <xf numFmtId="0" fontId="21" fillId="0" borderId="0"/>
    <xf numFmtId="0" fontId="23" fillId="0" borderId="0"/>
    <xf numFmtId="0" fontId="24" fillId="0" borderId="0"/>
    <xf numFmtId="169" fontId="21" fillId="0" borderId="0"/>
    <xf numFmtId="169" fontId="26" fillId="0" borderId="0"/>
    <xf numFmtId="169" fontId="29" fillId="0" borderId="0"/>
    <xf numFmtId="37" fontId="28" fillId="0" borderId="0"/>
    <xf numFmtId="0" fontId="35" fillId="0" borderId="0"/>
    <xf numFmtId="0" fontId="21" fillId="0" borderId="0"/>
    <xf numFmtId="169" fontId="22" fillId="0" borderId="0"/>
    <xf numFmtId="169" fontId="21" fillId="0" borderId="0"/>
    <xf numFmtId="0" fontId="4" fillId="9" borderId="17" applyNumberFormat="0" applyFont="0" applyAlignment="0" applyProtection="0"/>
    <xf numFmtId="9" fontId="27" fillId="0" borderId="0" applyFont="0" applyFill="0" applyBorder="0" applyAlignment="0" applyProtection="0"/>
    <xf numFmtId="0" fontId="14" fillId="13" borderId="1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6" applyNumberFormat="0" applyFill="0" applyAlignment="0" applyProtection="0"/>
    <xf numFmtId="0" fontId="19" fillId="0" borderId="19" applyNumberFormat="0" applyFill="0" applyAlignment="0" applyProtection="0"/>
    <xf numFmtId="0" fontId="10" fillId="0" borderId="20" applyNumberFormat="0" applyFill="0" applyAlignment="0" applyProtection="0"/>
    <xf numFmtId="0" fontId="20" fillId="0" borderId="21" applyNumberFormat="0" applyFill="0" applyAlignment="0" applyProtection="0"/>
  </cellStyleXfs>
  <cellXfs count="1400">
    <xf numFmtId="168" fontId="0" fillId="0" borderId="0" xfId="0"/>
    <xf numFmtId="169" fontId="32" fillId="0" borderId="0" xfId="0" applyNumberFormat="1" applyFont="1" applyFill="1" applyAlignment="1" applyProtection="1">
      <alignment horizontal="left" vertical="center"/>
    </xf>
    <xf numFmtId="170" fontId="31" fillId="0" borderId="0" xfId="0" applyNumberFormat="1" applyFont="1" applyFill="1" applyAlignment="1" applyProtection="1">
      <alignment vertical="center"/>
    </xf>
    <xf numFmtId="176" fontId="36" fillId="0" borderId="0" xfId="0" applyNumberFormat="1" applyFont="1" applyFill="1" applyBorder="1" applyAlignment="1" applyProtection="1">
      <alignment vertical="center"/>
    </xf>
    <xf numFmtId="176" fontId="32" fillId="0" borderId="0" xfId="0" applyNumberFormat="1" applyFont="1" applyFill="1" applyBorder="1" applyAlignment="1" applyProtection="1">
      <alignment vertical="center"/>
    </xf>
    <xf numFmtId="176" fontId="30" fillId="0" borderId="0" xfId="0" applyNumberFormat="1" applyFont="1" applyFill="1" applyBorder="1" applyAlignment="1" applyProtection="1">
      <alignment vertical="center"/>
    </xf>
    <xf numFmtId="179" fontId="31" fillId="0" borderId="0" xfId="0" applyNumberFormat="1" applyFont="1" applyFill="1" applyAlignment="1" applyProtection="1">
      <alignment vertical="center"/>
    </xf>
    <xf numFmtId="169" fontId="31" fillId="0" borderId="0" xfId="0" applyNumberFormat="1" applyFont="1" applyFill="1" applyAlignment="1" applyProtection="1">
      <alignment horizontal="left" vertical="center"/>
    </xf>
    <xf numFmtId="179" fontId="31" fillId="0" borderId="0" xfId="0" applyNumberFormat="1" applyFont="1" applyFill="1" applyAlignment="1">
      <alignment vertical="center"/>
    </xf>
    <xf numFmtId="172" fontId="31" fillId="0" borderId="0" xfId="0" applyNumberFormat="1" applyFont="1" applyFill="1" applyAlignment="1" applyProtection="1">
      <alignment vertical="center"/>
    </xf>
    <xf numFmtId="185" fontId="31" fillId="0" borderId="0" xfId="34" quotePrefix="1" applyNumberFormat="1" applyFont="1" applyFill="1" applyBorder="1" applyAlignment="1" applyProtection="1">
      <alignment horizontal="right" vertical="center"/>
    </xf>
    <xf numFmtId="169" fontId="31" fillId="0" borderId="0" xfId="0" quotePrefix="1" applyNumberFormat="1" applyFont="1" applyFill="1" applyAlignment="1" applyProtection="1">
      <alignment horizontal="left" vertical="center"/>
    </xf>
    <xf numFmtId="176" fontId="31" fillId="0" borderId="0" xfId="0" applyNumberFormat="1" applyFont="1" applyFill="1" applyAlignment="1" applyProtection="1">
      <alignment vertical="center"/>
    </xf>
    <xf numFmtId="0" fontId="30" fillId="0" borderId="0" xfId="40" applyFont="1" applyBorder="1" applyAlignment="1">
      <alignment vertical="center"/>
    </xf>
    <xf numFmtId="0" fontId="30" fillId="0" borderId="0" xfId="40" applyFont="1" applyAlignment="1">
      <alignment vertical="center"/>
    </xf>
    <xf numFmtId="168" fontId="40" fillId="0" borderId="0" xfId="0" applyFont="1" applyAlignment="1">
      <alignment vertical="center"/>
    </xf>
    <xf numFmtId="168" fontId="40" fillId="0" borderId="0" xfId="0" applyFont="1" applyBorder="1" applyAlignment="1">
      <alignment vertical="center"/>
    </xf>
    <xf numFmtId="176" fontId="30" fillId="0" borderId="0" xfId="0" applyNumberFormat="1" applyFont="1" applyFill="1" applyAlignment="1" applyProtection="1">
      <alignment vertical="center"/>
    </xf>
    <xf numFmtId="168" fontId="31" fillId="0" borderId="0" xfId="0" applyNumberFormat="1" applyFont="1" applyFill="1" applyAlignment="1" applyProtection="1">
      <alignment vertical="center"/>
    </xf>
    <xf numFmtId="171" fontId="31" fillId="0" borderId="0" xfId="0" applyNumberFormat="1" applyFont="1" applyAlignment="1">
      <alignment vertical="center"/>
    </xf>
    <xf numFmtId="3" fontId="30" fillId="0" borderId="0" xfId="40" applyNumberFormat="1" applyFont="1" applyAlignment="1">
      <alignment vertical="center"/>
    </xf>
    <xf numFmtId="0" fontId="30" fillId="0" borderId="0" xfId="40" applyFont="1" applyAlignment="1" applyProtection="1">
      <alignment horizontal="left" vertical="center"/>
    </xf>
    <xf numFmtId="0" fontId="30" fillId="0" borderId="0" xfId="40" quotePrefix="1" applyFont="1" applyAlignment="1" applyProtection="1">
      <alignment horizontal="left" vertical="center"/>
    </xf>
    <xf numFmtId="176" fontId="32" fillId="2" borderId="5" xfId="34" quotePrefix="1" applyNumberFormat="1" applyFont="1" applyFill="1" applyBorder="1" applyAlignment="1" applyProtection="1">
      <alignment horizontal="right" vertical="center"/>
    </xf>
    <xf numFmtId="176" fontId="32" fillId="2" borderId="1" xfId="34" quotePrefix="1" applyNumberFormat="1" applyFont="1" applyFill="1" applyBorder="1" applyAlignment="1" applyProtection="1">
      <alignment horizontal="right" vertical="center"/>
    </xf>
    <xf numFmtId="176" fontId="36" fillId="2" borderId="5" xfId="0" applyNumberFormat="1" applyFont="1" applyFill="1" applyBorder="1" applyAlignment="1" applyProtection="1">
      <alignment vertical="center"/>
    </xf>
    <xf numFmtId="176" fontId="32" fillId="2" borderId="5" xfId="0" applyNumberFormat="1" applyFont="1" applyFill="1" applyBorder="1" applyAlignment="1" applyProtection="1">
      <alignment vertical="center"/>
    </xf>
    <xf numFmtId="184" fontId="32" fillId="2" borderId="1" xfId="38" applyNumberFormat="1" applyFont="1" applyFill="1" applyBorder="1" applyAlignment="1" applyProtection="1">
      <alignment vertical="center"/>
    </xf>
    <xf numFmtId="169" fontId="43" fillId="0" borderId="0" xfId="0" quotePrefix="1" applyNumberFormat="1" applyFont="1" applyFill="1" applyAlignment="1" applyProtection="1">
      <alignment horizontal="left" vertical="center"/>
    </xf>
    <xf numFmtId="170" fontId="44" fillId="0" borderId="0" xfId="0" applyNumberFormat="1" applyFont="1" applyFill="1" applyAlignment="1" applyProtection="1">
      <alignment vertical="center"/>
    </xf>
    <xf numFmtId="0" fontId="43" fillId="0" borderId="0" xfId="40" applyFont="1" applyFill="1" applyAlignment="1">
      <alignment vertical="center"/>
    </xf>
    <xf numFmtId="169" fontId="44" fillId="0" borderId="0" xfId="0" applyNumberFormat="1" applyFont="1" applyFill="1" applyBorder="1" applyAlignment="1" applyProtection="1">
      <alignment horizontal="left" vertical="center"/>
    </xf>
    <xf numFmtId="169" fontId="33" fillId="0" borderId="0" xfId="0" applyNumberFormat="1" applyFont="1" applyAlignment="1" applyProtection="1">
      <alignment vertical="center"/>
    </xf>
    <xf numFmtId="185" fontId="32" fillId="3" borderId="5" xfId="34" quotePrefix="1" applyNumberFormat="1" applyFont="1" applyFill="1" applyBorder="1" applyAlignment="1" applyProtection="1">
      <alignment horizontal="right" vertical="center"/>
    </xf>
    <xf numFmtId="185" fontId="32" fillId="2" borderId="5" xfId="34" quotePrefix="1" applyNumberFormat="1" applyFont="1" applyFill="1" applyBorder="1" applyAlignment="1" applyProtection="1">
      <alignment horizontal="right" vertical="center"/>
    </xf>
    <xf numFmtId="168" fontId="32" fillId="2" borderId="5" xfId="0" applyFont="1" applyFill="1" applyBorder="1" applyAlignment="1">
      <alignment horizontal="left" vertical="center"/>
    </xf>
    <xf numFmtId="172" fontId="44" fillId="0" borderId="0" xfId="0" applyNumberFormat="1" applyFont="1" applyFill="1" applyAlignment="1" applyProtection="1">
      <alignment vertical="center"/>
    </xf>
    <xf numFmtId="180" fontId="45" fillId="0" borderId="0" xfId="35" applyNumberFormat="1" applyFont="1" applyAlignment="1">
      <alignment vertical="center"/>
    </xf>
    <xf numFmtId="168" fontId="44" fillId="0" borderId="0" xfId="0" applyFont="1" applyAlignment="1">
      <alignment vertical="center"/>
    </xf>
    <xf numFmtId="171" fontId="44" fillId="0" borderId="0" xfId="0" applyNumberFormat="1" applyFont="1" applyFill="1" applyBorder="1" applyAlignment="1" applyProtection="1">
      <alignment vertical="center"/>
    </xf>
    <xf numFmtId="192" fontId="32" fillId="3" borderId="5" xfId="34" quotePrefix="1" applyNumberFormat="1" applyFont="1" applyFill="1" applyBorder="1" applyAlignment="1" applyProtection="1">
      <alignment horizontal="right" vertical="center"/>
    </xf>
    <xf numFmtId="192" fontId="32" fillId="2" borderId="5" xfId="34" quotePrefix="1" applyNumberFormat="1" applyFont="1" applyFill="1" applyBorder="1" applyAlignment="1" applyProtection="1">
      <alignment horizontal="right" vertical="center"/>
    </xf>
    <xf numFmtId="192" fontId="30" fillId="0" borderId="0" xfId="0" applyNumberFormat="1" applyFont="1" applyFill="1" applyBorder="1" applyAlignment="1" applyProtection="1">
      <alignment vertical="center"/>
    </xf>
    <xf numFmtId="192" fontId="31" fillId="0" borderId="0" xfId="34" quotePrefix="1" applyNumberFormat="1" applyFont="1" applyFill="1" applyBorder="1" applyAlignment="1" applyProtection="1">
      <alignment horizontal="right" vertical="center"/>
    </xf>
    <xf numFmtId="193" fontId="31" fillId="0" borderId="0" xfId="0" applyNumberFormat="1" applyFont="1" applyFill="1" applyAlignment="1" applyProtection="1">
      <alignment vertical="center"/>
    </xf>
    <xf numFmtId="168" fontId="32" fillId="0" borderId="0" xfId="0" applyFont="1" applyFill="1" applyBorder="1" applyAlignment="1">
      <alignment horizontal="centerContinuous" vertical="center"/>
    </xf>
    <xf numFmtId="178" fontId="32" fillId="0" borderId="0" xfId="34" quotePrefix="1" applyNumberFormat="1" applyFont="1" applyFill="1" applyBorder="1" applyAlignment="1" applyProtection="1">
      <alignment horizontal="right" vertical="center"/>
    </xf>
    <xf numFmtId="3" fontId="32" fillId="0" borderId="0" xfId="34" quotePrefix="1" applyNumberFormat="1" applyFont="1" applyFill="1" applyBorder="1" applyAlignment="1" applyProtection="1">
      <alignment horizontal="right" vertical="center"/>
    </xf>
    <xf numFmtId="0" fontId="32" fillId="0" borderId="0" xfId="34" quotePrefix="1" applyNumberFormat="1" applyFont="1" applyFill="1" applyBorder="1" applyAlignment="1" applyProtection="1">
      <alignment horizontal="center" vertical="center"/>
    </xf>
    <xf numFmtId="191" fontId="36" fillId="0" borderId="0" xfId="40" applyNumberFormat="1" applyFont="1" applyFill="1" applyBorder="1" applyAlignment="1">
      <alignment horizontal="center" vertical="center"/>
    </xf>
    <xf numFmtId="0" fontId="40" fillId="0" borderId="0" xfId="40" applyFont="1" applyAlignment="1">
      <alignment vertical="center"/>
    </xf>
    <xf numFmtId="0" fontId="40" fillId="0" borderId="0" xfId="41" applyFont="1" applyAlignment="1" applyProtection="1">
      <alignment vertical="center"/>
    </xf>
    <xf numFmtId="0" fontId="25" fillId="0" borderId="0" xfId="41" applyFont="1" applyAlignment="1" applyProtection="1">
      <alignment horizontal="fill" vertical="center"/>
    </xf>
    <xf numFmtId="0" fontId="47" fillId="0" borderId="0" xfId="41" applyFont="1" applyAlignment="1" applyProtection="1">
      <alignment vertical="center"/>
    </xf>
    <xf numFmtId="168" fontId="33" fillId="0" borderId="0" xfId="0" applyFont="1" applyAlignment="1">
      <alignment vertical="center"/>
    </xf>
    <xf numFmtId="168" fontId="47" fillId="0" borderId="0" xfId="0" applyFont="1" applyAlignment="1">
      <alignment vertical="center"/>
    </xf>
    <xf numFmtId="168" fontId="47" fillId="0" borderId="0" xfId="0" applyFont="1" applyBorder="1" applyAlignment="1">
      <alignment vertical="center"/>
    </xf>
    <xf numFmtId="3" fontId="36" fillId="3" borderId="1" xfId="40" applyNumberFormat="1" applyFont="1" applyFill="1" applyBorder="1" applyAlignment="1">
      <alignment horizontal="center" vertical="center"/>
    </xf>
    <xf numFmtId="168" fontId="47" fillId="0" borderId="0" xfId="0" applyNumberFormat="1" applyFont="1" applyAlignment="1">
      <alignment vertical="center"/>
    </xf>
    <xf numFmtId="169" fontId="49" fillId="0" borderId="0" xfId="0" applyNumberFormat="1" applyFont="1" applyAlignment="1" applyProtection="1">
      <alignment vertical="center"/>
    </xf>
    <xf numFmtId="168" fontId="50" fillId="0" borderId="0" xfId="0" applyFont="1" applyAlignment="1">
      <alignment vertical="center"/>
    </xf>
    <xf numFmtId="168" fontId="47" fillId="0" borderId="0" xfId="0" applyFont="1" applyAlignment="1">
      <alignment horizontal="center" vertical="center"/>
    </xf>
    <xf numFmtId="176" fontId="47" fillId="0" borderId="0" xfId="0" applyNumberFormat="1" applyFont="1" applyFill="1" applyBorder="1" applyAlignment="1" applyProtection="1">
      <alignment vertical="center"/>
    </xf>
    <xf numFmtId="169" fontId="48" fillId="0" borderId="0" xfId="0" applyNumberFormat="1" applyFont="1" applyFill="1" applyAlignment="1" applyProtection="1">
      <alignment horizontal="left" vertical="center"/>
    </xf>
    <xf numFmtId="176" fontId="47" fillId="0" borderId="0" xfId="0" applyNumberFormat="1" applyFont="1" applyFill="1" applyAlignment="1" applyProtection="1">
      <alignment vertical="center"/>
    </xf>
    <xf numFmtId="176" fontId="48" fillId="0" borderId="0" xfId="0" applyNumberFormat="1" applyFont="1" applyFill="1" applyAlignment="1" applyProtection="1">
      <alignment vertical="center"/>
    </xf>
    <xf numFmtId="168" fontId="51" fillId="0" borderId="0" xfId="0" applyFont="1" applyAlignment="1">
      <alignment vertical="center"/>
    </xf>
    <xf numFmtId="168" fontId="48" fillId="0" borderId="0" xfId="0" applyFont="1" applyAlignment="1">
      <alignment vertical="center"/>
    </xf>
    <xf numFmtId="171" fontId="51" fillId="0" borderId="0" xfId="0" applyNumberFormat="1" applyFont="1" applyFill="1" applyBorder="1" applyAlignment="1" applyProtection="1">
      <alignment vertical="center"/>
    </xf>
    <xf numFmtId="171" fontId="48" fillId="0" borderId="0" xfId="0" applyNumberFormat="1" applyFont="1" applyFill="1" applyBorder="1" applyAlignment="1" applyProtection="1">
      <alignment vertical="center"/>
    </xf>
    <xf numFmtId="168" fontId="25" fillId="0" borderId="0" xfId="0" applyFont="1" applyAlignment="1">
      <alignment vertical="center"/>
    </xf>
    <xf numFmtId="178" fontId="51" fillId="0" borderId="0" xfId="38" applyNumberFormat="1" applyFont="1" applyFill="1" applyAlignment="1" applyProtection="1">
      <alignment vertical="center"/>
    </xf>
    <xf numFmtId="178" fontId="48" fillId="0" borderId="0" xfId="38" applyNumberFormat="1" applyFont="1" applyFill="1" applyAlignment="1" applyProtection="1">
      <alignment vertical="center"/>
    </xf>
    <xf numFmtId="172" fontId="48" fillId="0" borderId="0" xfId="0" applyNumberFormat="1" applyFont="1" applyFill="1" applyBorder="1" applyAlignment="1" applyProtection="1">
      <alignment vertical="center"/>
    </xf>
    <xf numFmtId="168" fontId="49" fillId="0" borderId="0" xfId="0" applyFont="1" applyAlignment="1">
      <alignment vertical="center"/>
    </xf>
    <xf numFmtId="168" fontId="48" fillId="0" borderId="0" xfId="0" applyNumberFormat="1" applyFont="1" applyFill="1" applyAlignment="1" applyProtection="1">
      <alignment vertical="center"/>
    </xf>
    <xf numFmtId="169" fontId="25" fillId="0" borderId="0" xfId="0" quotePrefix="1" applyNumberFormat="1" applyFont="1" applyFill="1" applyAlignment="1" applyProtection="1">
      <alignment horizontal="left" vertical="center"/>
    </xf>
    <xf numFmtId="0" fontId="25" fillId="0" borderId="0" xfId="40" applyFont="1" applyFill="1" applyAlignment="1">
      <alignment vertical="center"/>
    </xf>
    <xf numFmtId="172" fontId="51" fillId="0" borderId="0" xfId="0" applyNumberFormat="1" applyFont="1" applyFill="1" applyBorder="1" applyAlignment="1" applyProtection="1">
      <alignment vertical="center"/>
    </xf>
    <xf numFmtId="168" fontId="52" fillId="0" borderId="0" xfId="0" applyFont="1" applyAlignment="1">
      <alignment vertical="center"/>
    </xf>
    <xf numFmtId="169" fontId="48" fillId="0" borderId="0" xfId="0" quotePrefix="1" applyNumberFormat="1" applyFont="1" applyFill="1" applyAlignment="1" applyProtection="1">
      <alignment horizontal="left" vertical="center"/>
    </xf>
    <xf numFmtId="168" fontId="33" fillId="0" borderId="0" xfId="0" applyNumberFormat="1" applyFont="1" applyFill="1" applyAlignment="1" applyProtection="1">
      <alignment vertical="center"/>
    </xf>
    <xf numFmtId="169" fontId="47" fillId="0" borderId="0" xfId="0" quotePrefix="1" applyNumberFormat="1" applyFont="1" applyFill="1" applyAlignment="1" applyProtection="1">
      <alignment horizontal="left" vertical="center"/>
    </xf>
    <xf numFmtId="169" fontId="48" fillId="0" borderId="0" xfId="0" applyNumberFormat="1" applyFont="1" applyFill="1" applyBorder="1" applyAlignment="1" applyProtection="1">
      <alignment horizontal="left" vertical="center"/>
    </xf>
    <xf numFmtId="176" fontId="48" fillId="0" borderId="0" xfId="38" applyNumberFormat="1" applyFont="1" applyFill="1" applyAlignment="1" applyProtection="1">
      <alignment vertical="center"/>
    </xf>
    <xf numFmtId="176" fontId="48" fillId="0" borderId="0" xfId="38" applyNumberFormat="1" applyFont="1" applyFill="1" applyBorder="1" applyAlignment="1" applyProtection="1">
      <alignment vertical="center"/>
    </xf>
    <xf numFmtId="0" fontId="47" fillId="0" borderId="0" xfId="42" applyFont="1" applyAlignment="1">
      <alignment vertical="center"/>
    </xf>
    <xf numFmtId="3" fontId="47" fillId="0" borderId="0" xfId="42" applyNumberFormat="1" applyFont="1" applyAlignment="1">
      <alignment vertical="center"/>
    </xf>
    <xf numFmtId="175" fontId="47" fillId="0" borderId="0" xfId="42" applyNumberFormat="1" applyFont="1" applyAlignment="1">
      <alignment vertical="center"/>
    </xf>
    <xf numFmtId="0" fontId="47" fillId="0" borderId="0" xfId="40" applyFont="1" applyAlignment="1">
      <alignment vertical="center"/>
    </xf>
    <xf numFmtId="3" fontId="47" fillId="0" borderId="0" xfId="40" applyNumberFormat="1" applyFont="1" applyAlignment="1" applyProtection="1">
      <alignment horizontal="right" vertical="center"/>
    </xf>
    <xf numFmtId="0" fontId="52" fillId="0" borderId="0" xfId="42" applyFont="1" applyAlignment="1"/>
    <xf numFmtId="3" fontId="47" fillId="0" borderId="0" xfId="42" applyNumberFormat="1" applyFont="1" applyBorder="1" applyAlignment="1">
      <alignment vertical="center"/>
    </xf>
    <xf numFmtId="169" fontId="47" fillId="0" borderId="0" xfId="42" quotePrefix="1" applyNumberFormat="1" applyFont="1" applyFill="1" applyAlignment="1" applyProtection="1">
      <alignment horizontal="left" vertical="center"/>
    </xf>
    <xf numFmtId="0" fontId="40" fillId="0" borderId="0" xfId="42" quotePrefix="1" applyFont="1" applyAlignment="1">
      <alignment vertical="center"/>
    </xf>
    <xf numFmtId="0" fontId="47" fillId="0" borderId="0" xfId="42" quotePrefix="1" applyFont="1" applyAlignment="1">
      <alignment horizontal="left" vertical="center"/>
    </xf>
    <xf numFmtId="3" fontId="47" fillId="0" borderId="0" xfId="42" applyNumberFormat="1" applyFont="1" applyAlignment="1">
      <alignment horizontal="right" vertical="center"/>
    </xf>
    <xf numFmtId="4" fontId="47" fillId="0" borderId="0" xfId="42" applyNumberFormat="1" applyFont="1" applyAlignment="1">
      <alignment vertical="center"/>
    </xf>
    <xf numFmtId="0" fontId="47" fillId="0" borderId="0" xfId="42" applyFont="1" applyBorder="1" applyAlignment="1">
      <alignment vertical="center"/>
    </xf>
    <xf numFmtId="0" fontId="40" fillId="0" borderId="0" xfId="42" applyFont="1" applyAlignment="1">
      <alignment vertical="center"/>
    </xf>
    <xf numFmtId="0" fontId="47" fillId="0" borderId="0" xfId="40" applyFont="1" applyBorder="1" applyAlignment="1">
      <alignment vertical="center"/>
    </xf>
    <xf numFmtId="169" fontId="47" fillId="0" borderId="0" xfId="42" applyNumberFormat="1" applyFont="1" applyFill="1" applyAlignment="1" applyProtection="1">
      <alignment horizontal="left" vertical="center"/>
    </xf>
    <xf numFmtId="0" fontId="47" fillId="0" borderId="0" xfId="42" quotePrefix="1" applyFont="1" applyAlignment="1">
      <alignment vertical="center"/>
    </xf>
    <xf numFmtId="186" fontId="47" fillId="0" borderId="0" xfId="42" applyNumberFormat="1" applyFont="1" applyAlignment="1">
      <alignment vertical="center"/>
    </xf>
    <xf numFmtId="175" fontId="47" fillId="0" borderId="0" xfId="42" applyNumberFormat="1" applyFont="1" applyAlignment="1">
      <alignment horizontal="right" vertical="center"/>
    </xf>
    <xf numFmtId="0" fontId="47" fillId="0" borderId="0" xfId="42" applyFont="1" applyBorder="1" applyAlignment="1">
      <alignment horizontal="center" vertical="center"/>
    </xf>
    <xf numFmtId="186" fontId="47" fillId="0" borderId="0" xfId="42" applyNumberFormat="1" applyFont="1" applyBorder="1" applyAlignment="1">
      <alignment vertical="center"/>
    </xf>
    <xf numFmtId="186" fontId="47" fillId="0" borderId="0" xfId="42" applyNumberFormat="1" applyFont="1" applyBorder="1" applyAlignment="1">
      <alignment horizontal="right" vertical="center"/>
    </xf>
    <xf numFmtId="176" fontId="47" fillId="0" borderId="0" xfId="42" applyNumberFormat="1" applyFont="1" applyAlignment="1">
      <alignment horizontal="right" vertical="center"/>
    </xf>
    <xf numFmtId="0" fontId="53" fillId="0" borderId="0" xfId="42" applyFont="1" applyAlignment="1">
      <alignment vertical="center"/>
    </xf>
    <xf numFmtId="175" fontId="47" fillId="0" borderId="0" xfId="36" applyNumberFormat="1" applyFont="1" applyAlignment="1">
      <alignment vertical="center"/>
    </xf>
    <xf numFmtId="3" fontId="25" fillId="0" borderId="0" xfId="42" applyNumberFormat="1" applyFont="1" applyBorder="1" applyAlignment="1">
      <alignment vertical="center"/>
    </xf>
    <xf numFmtId="0" fontId="25" fillId="0" borderId="0" xfId="42" applyFont="1" applyAlignment="1">
      <alignment vertical="center"/>
    </xf>
    <xf numFmtId="0" fontId="52" fillId="0" borderId="0" xfId="41" applyFont="1" applyAlignment="1">
      <alignment vertical="center"/>
    </xf>
    <xf numFmtId="0" fontId="47" fillId="0" borderId="0" xfId="41" applyFont="1" applyAlignment="1">
      <alignment vertical="center"/>
    </xf>
    <xf numFmtId="0" fontId="47" fillId="0" borderId="0" xfId="41" applyFont="1" applyAlignment="1" applyProtection="1">
      <alignment horizontal="center" vertical="center"/>
    </xf>
    <xf numFmtId="0" fontId="47" fillId="0" borderId="0" xfId="41" applyFont="1" applyAlignment="1" applyProtection="1">
      <alignment horizontal="left" vertical="center"/>
    </xf>
    <xf numFmtId="0" fontId="47" fillId="0" borderId="0" xfId="41" applyFont="1" applyAlignment="1" applyProtection="1">
      <alignment horizontal="fill" vertical="center"/>
    </xf>
    <xf numFmtId="3" fontId="47" fillId="0" borderId="0" xfId="41" applyNumberFormat="1" applyFont="1" applyAlignment="1" applyProtection="1">
      <alignment vertical="center"/>
    </xf>
    <xf numFmtId="3" fontId="47" fillId="0" borderId="0" xfId="41" applyNumberFormat="1" applyFont="1" applyBorder="1" applyAlignment="1" applyProtection="1">
      <alignment vertical="center"/>
    </xf>
    <xf numFmtId="0" fontId="25" fillId="0" borderId="0" xfId="40" applyFont="1" applyAlignment="1">
      <alignment vertical="center"/>
    </xf>
    <xf numFmtId="0" fontId="25" fillId="0" borderId="0" xfId="41" applyFont="1" applyAlignment="1">
      <alignment vertical="center"/>
    </xf>
    <xf numFmtId="3" fontId="25" fillId="0" borderId="0" xfId="40" applyNumberFormat="1" applyFont="1" applyAlignment="1" applyProtection="1">
      <alignment horizontal="right" vertical="center"/>
    </xf>
    <xf numFmtId="3" fontId="47" fillId="0" borderId="0" xfId="41" applyNumberFormat="1" applyFont="1" applyAlignment="1">
      <alignment vertical="center"/>
    </xf>
    <xf numFmtId="3" fontId="47" fillId="0" borderId="0" xfId="40" applyNumberFormat="1" applyFont="1" applyAlignment="1">
      <alignment vertical="center"/>
    </xf>
    <xf numFmtId="0" fontId="52" fillId="0" borderId="0" xfId="40" quotePrefix="1" applyFont="1" applyAlignment="1"/>
    <xf numFmtId="0" fontId="47" fillId="0" borderId="0" xfId="40" quotePrefix="1" applyFont="1" applyAlignment="1">
      <alignment vertical="center"/>
    </xf>
    <xf numFmtId="0" fontId="52" fillId="0" borderId="0" xfId="40" quotePrefix="1" applyFont="1" applyAlignment="1">
      <alignment horizontal="center" vertical="center"/>
    </xf>
    <xf numFmtId="0" fontId="47" fillId="0" borderId="0" xfId="40" quotePrefix="1" applyFont="1" applyAlignment="1">
      <alignment horizontal="center" vertical="center"/>
    </xf>
    <xf numFmtId="37" fontId="47" fillId="0" borderId="0" xfId="40" applyNumberFormat="1" applyFont="1" applyAlignment="1">
      <alignment vertical="center"/>
    </xf>
    <xf numFmtId="0" fontId="47" fillId="0" borderId="0" xfId="40" quotePrefix="1" applyFont="1" applyAlignment="1">
      <alignment horizontal="left" vertical="center"/>
    </xf>
    <xf numFmtId="168" fontId="32" fillId="3" borderId="5" xfId="0" applyFont="1" applyFill="1" applyBorder="1" applyAlignment="1">
      <alignment horizontal="left" vertical="center"/>
    </xf>
    <xf numFmtId="181" fontId="40" fillId="0" borderId="0" xfId="0" applyNumberFormat="1" applyFont="1" applyAlignment="1">
      <alignment vertical="center"/>
    </xf>
    <xf numFmtId="168" fontId="40" fillId="0" borderId="0" xfId="0" applyNumberFormat="1" applyFont="1" applyAlignment="1">
      <alignment vertical="center"/>
    </xf>
    <xf numFmtId="169" fontId="43" fillId="0" borderId="0" xfId="0" quotePrefix="1" applyNumberFormat="1" applyFont="1" applyFill="1" applyAlignment="1" applyProtection="1">
      <alignment horizontal="left"/>
    </xf>
    <xf numFmtId="170" fontId="44" fillId="0" borderId="0" xfId="0" applyNumberFormat="1" applyFont="1" applyFill="1" applyAlignment="1" applyProtection="1"/>
    <xf numFmtId="172" fontId="44" fillId="0" borderId="0" xfId="0" applyNumberFormat="1" applyFont="1" applyFill="1" applyAlignment="1" applyProtection="1"/>
    <xf numFmtId="180" fontId="45" fillId="0" borderId="0" xfId="35" applyNumberFormat="1" applyFont="1" applyAlignment="1"/>
    <xf numFmtId="168" fontId="44" fillId="0" borderId="0" xfId="0" applyFont="1" applyAlignment="1"/>
    <xf numFmtId="0" fontId="43" fillId="0" borderId="0" xfId="40" applyFont="1" applyFill="1" applyAlignment="1"/>
    <xf numFmtId="169" fontId="44" fillId="0" borderId="0" xfId="0" applyNumberFormat="1" applyFont="1" applyFill="1" applyBorder="1" applyAlignment="1" applyProtection="1">
      <alignment horizontal="left"/>
    </xf>
    <xf numFmtId="171" fontId="44" fillId="0" borderId="0" xfId="0" applyNumberFormat="1" applyFont="1" applyFill="1" applyBorder="1" applyAlignment="1" applyProtection="1"/>
    <xf numFmtId="168" fontId="32" fillId="3" borderId="2" xfId="0" applyFont="1" applyFill="1" applyBorder="1" applyAlignment="1">
      <alignment horizontal="left" vertical="center"/>
    </xf>
    <xf numFmtId="176" fontId="32" fillId="3" borderId="2" xfId="34" quotePrefix="1" applyNumberFormat="1" applyFont="1" applyFill="1" applyBorder="1" applyAlignment="1" applyProtection="1">
      <alignment horizontal="right" vertical="center"/>
    </xf>
    <xf numFmtId="176" fontId="32" fillId="2" borderId="1" xfId="38" applyNumberFormat="1" applyFont="1" applyFill="1" applyBorder="1" applyAlignment="1" applyProtection="1">
      <alignment vertical="center"/>
    </xf>
    <xf numFmtId="168" fontId="38" fillId="2" borderId="5" xfId="0" applyFont="1" applyFill="1" applyBorder="1" applyAlignment="1">
      <alignment horizontal="left" vertical="center"/>
    </xf>
    <xf numFmtId="176" fontId="43" fillId="0" borderId="0" xfId="0" applyNumberFormat="1" applyFont="1" applyFill="1" applyBorder="1" applyAlignment="1" applyProtection="1">
      <alignment vertical="center"/>
    </xf>
    <xf numFmtId="176" fontId="32" fillId="3" borderId="2" xfId="34" quotePrefix="1" applyNumberFormat="1" applyFont="1" applyFill="1" applyBorder="1" applyAlignment="1" applyProtection="1">
      <alignment vertical="center"/>
    </xf>
    <xf numFmtId="176" fontId="32" fillId="3" borderId="1" xfId="34" quotePrefix="1" applyNumberFormat="1" applyFont="1" applyFill="1" applyBorder="1" applyAlignment="1" applyProtection="1">
      <alignment vertical="center"/>
    </xf>
    <xf numFmtId="176" fontId="36" fillId="3" borderId="1" xfId="40" applyNumberFormat="1" applyFont="1" applyFill="1" applyBorder="1" applyAlignment="1">
      <alignment vertical="center"/>
    </xf>
    <xf numFmtId="176" fontId="32" fillId="2" borderId="1" xfId="34" quotePrefix="1" applyNumberFormat="1" applyFont="1" applyFill="1" applyBorder="1" applyAlignment="1" applyProtection="1">
      <alignment vertical="center"/>
    </xf>
    <xf numFmtId="176" fontId="36" fillId="2" borderId="5" xfId="40" applyNumberFormat="1" applyFont="1" applyFill="1" applyBorder="1" applyAlignment="1">
      <alignment vertical="center"/>
    </xf>
    <xf numFmtId="169" fontId="44" fillId="0" borderId="0" xfId="0" applyNumberFormat="1" applyFont="1" applyFill="1" applyAlignment="1" applyProtection="1">
      <alignment horizontal="left" vertical="center"/>
    </xf>
    <xf numFmtId="0" fontId="40" fillId="0" borderId="0" xfId="40" quotePrefix="1" applyFont="1" applyAlignment="1"/>
    <xf numFmtId="0" fontId="47" fillId="0" borderId="0" xfId="40" quotePrefix="1" applyFont="1" applyAlignment="1"/>
    <xf numFmtId="196" fontId="36" fillId="3" borderId="1" xfId="40" applyNumberFormat="1" applyFont="1" applyFill="1" applyBorder="1" applyAlignment="1" applyProtection="1">
      <alignment vertical="center"/>
    </xf>
    <xf numFmtId="196" fontId="30" fillId="0" borderId="0" xfId="40" applyNumberFormat="1" applyFont="1" applyAlignment="1">
      <alignment vertical="center"/>
    </xf>
    <xf numFmtId="196" fontId="30" fillId="0" borderId="0" xfId="40" applyNumberFormat="1" applyFont="1" applyAlignment="1" applyProtection="1">
      <alignment horizontal="right" vertical="center"/>
    </xf>
    <xf numFmtId="196" fontId="30" fillId="0" borderId="0" xfId="48" applyNumberFormat="1" applyFont="1" applyAlignment="1" applyProtection="1">
      <alignment horizontal="right" vertical="center"/>
    </xf>
    <xf numFmtId="196" fontId="41" fillId="0" borderId="0" xfId="40" applyNumberFormat="1" applyFont="1" applyAlignment="1" applyProtection="1">
      <alignment horizontal="right" vertical="center"/>
    </xf>
    <xf numFmtId="196" fontId="41" fillId="0" borderId="0" xfId="40" applyNumberFormat="1" applyFont="1" applyBorder="1" applyAlignment="1" applyProtection="1">
      <alignment horizontal="right" vertical="center"/>
    </xf>
    <xf numFmtId="196" fontId="41" fillId="0" borderId="0" xfId="48" applyNumberFormat="1" applyFont="1" applyAlignment="1" applyProtection="1">
      <alignment horizontal="right" vertical="center"/>
    </xf>
    <xf numFmtId="196" fontId="30" fillId="0" borderId="0" xfId="40" applyNumberFormat="1" applyFont="1" applyBorder="1" applyAlignment="1" applyProtection="1">
      <alignment horizontal="right" vertical="center"/>
    </xf>
    <xf numFmtId="196" fontId="39" fillId="0" borderId="0" xfId="40" applyNumberFormat="1" applyFont="1" applyAlignment="1" applyProtection="1">
      <alignment horizontal="right" vertical="center"/>
    </xf>
    <xf numFmtId="196" fontId="31" fillId="0" borderId="0" xfId="49" applyNumberFormat="1" applyFont="1" applyAlignment="1" applyProtection="1">
      <alignment horizontal="right" vertical="center"/>
    </xf>
    <xf numFmtId="168" fontId="40" fillId="0" borderId="0" xfId="0" applyFont="1" applyAlignment="1"/>
    <xf numFmtId="0" fontId="43" fillId="0" borderId="0" xfId="40" applyFont="1" applyAlignment="1">
      <alignment vertical="center"/>
    </xf>
    <xf numFmtId="3" fontId="43" fillId="0" borderId="0" xfId="40" applyNumberFormat="1" applyFont="1" applyAlignment="1" applyProtection="1">
      <alignment horizontal="right" vertical="center"/>
    </xf>
    <xf numFmtId="0" fontId="30" fillId="0" borderId="0" xfId="41" applyFont="1" applyAlignment="1" applyProtection="1">
      <alignment horizontal="fill" vertical="center"/>
    </xf>
    <xf numFmtId="0" fontId="30" fillId="0" borderId="0" xfId="41" applyFont="1" applyAlignment="1">
      <alignment vertical="center"/>
    </xf>
    <xf numFmtId="0" fontId="36" fillId="0" borderId="0" xfId="41" applyFont="1" applyAlignment="1">
      <alignment vertical="center"/>
    </xf>
    <xf numFmtId="0" fontId="36" fillId="0" borderId="5" xfId="41" applyFont="1" applyBorder="1" applyAlignment="1">
      <alignment vertical="center"/>
    </xf>
    <xf numFmtId="0" fontId="36" fillId="0" borderId="0" xfId="41" applyFont="1" applyAlignment="1" applyProtection="1">
      <alignment horizontal="fill" vertical="center"/>
    </xf>
    <xf numFmtId="0" fontId="31" fillId="0" borderId="0" xfId="41" applyFont="1" applyAlignment="1" applyProtection="1">
      <alignment horizontal="fill" vertical="center"/>
      <protection locked="0"/>
    </xf>
    <xf numFmtId="3" fontId="40" fillId="0" borderId="0" xfId="42" applyNumberFormat="1" applyFont="1" applyAlignment="1"/>
    <xf numFmtId="3" fontId="47" fillId="0" borderId="0" xfId="42" applyNumberFormat="1" applyFont="1" applyAlignment="1"/>
    <xf numFmtId="3" fontId="25" fillId="0" borderId="0" xfId="42" applyNumberFormat="1" applyFont="1" applyAlignment="1">
      <alignment vertical="center"/>
    </xf>
    <xf numFmtId="3" fontId="43" fillId="0" borderId="0" xfId="42" applyNumberFormat="1" applyFont="1" applyBorder="1" applyAlignment="1">
      <alignment vertical="center"/>
    </xf>
    <xf numFmtId="4" fontId="43" fillId="0" borderId="0" xfId="42" applyNumberFormat="1" applyFont="1" applyBorder="1" applyAlignment="1">
      <alignment vertical="center"/>
    </xf>
    <xf numFmtId="0" fontId="43" fillId="0" borderId="0" xfId="42" applyFont="1" applyAlignment="1">
      <alignment vertical="center"/>
    </xf>
    <xf numFmtId="169" fontId="31" fillId="0" borderId="5" xfId="0" applyNumberFormat="1" applyFont="1" applyFill="1" applyBorder="1" applyAlignment="1" applyProtection="1">
      <alignment horizontal="left" vertical="center"/>
    </xf>
    <xf numFmtId="176" fontId="31" fillId="0" borderId="5" xfId="0" applyNumberFormat="1" applyFont="1" applyFill="1" applyBorder="1" applyAlignment="1" applyProtection="1">
      <alignment vertical="center"/>
    </xf>
    <xf numFmtId="193" fontId="31" fillId="0" borderId="5" xfId="0" applyNumberFormat="1" applyFont="1" applyFill="1" applyBorder="1" applyAlignment="1" applyProtection="1">
      <alignment vertical="center"/>
    </xf>
    <xf numFmtId="179" fontId="31" fillId="0" borderId="5" xfId="0" applyNumberFormat="1" applyFont="1" applyFill="1" applyBorder="1" applyAlignment="1">
      <alignment vertical="center"/>
    </xf>
    <xf numFmtId="176" fontId="30" fillId="0" borderId="5" xfId="0" applyNumberFormat="1" applyFont="1" applyFill="1" applyBorder="1" applyAlignment="1" applyProtection="1">
      <alignment vertical="center"/>
    </xf>
    <xf numFmtId="179" fontId="31" fillId="0" borderId="5" xfId="0" applyNumberFormat="1" applyFont="1" applyFill="1" applyBorder="1" applyAlignment="1" applyProtection="1">
      <alignment vertical="center"/>
    </xf>
    <xf numFmtId="185" fontId="31" fillId="0" borderId="5" xfId="34" quotePrefix="1" applyNumberFormat="1" applyFont="1" applyFill="1" applyBorder="1" applyAlignment="1" applyProtection="1">
      <alignment horizontal="right" vertical="center"/>
    </xf>
    <xf numFmtId="192" fontId="31" fillId="0" borderId="5" xfId="34" quotePrefix="1" applyNumberFormat="1" applyFont="1" applyFill="1" applyBorder="1" applyAlignment="1" applyProtection="1">
      <alignment horizontal="right" vertical="center"/>
    </xf>
    <xf numFmtId="0" fontId="30" fillId="0" borderId="5" xfId="40" applyFont="1" applyBorder="1" applyAlignment="1" applyProtection="1">
      <alignment horizontal="left" vertical="center"/>
    </xf>
    <xf numFmtId="196" fontId="30" fillId="0" borderId="5" xfId="40" applyNumberFormat="1" applyFont="1" applyBorder="1" applyAlignment="1" applyProtection="1">
      <alignment horizontal="right" vertical="center"/>
    </xf>
    <xf numFmtId="196" fontId="31" fillId="0" borderId="5" xfId="49" applyNumberFormat="1" applyFont="1" applyBorder="1" applyAlignment="1" applyProtection="1">
      <alignment horizontal="right" vertical="center"/>
    </xf>
    <xf numFmtId="196" fontId="30" fillId="0" borderId="5" xfId="48" applyNumberFormat="1" applyFont="1" applyBorder="1" applyAlignment="1" applyProtection="1">
      <alignment horizontal="right" vertical="center"/>
    </xf>
    <xf numFmtId="0" fontId="30" fillId="0" borderId="0" xfId="41" applyFont="1" applyAlignment="1" applyProtection="1">
      <alignment horizontal="left"/>
    </xf>
    <xf numFmtId="3" fontId="30" fillId="0" borderId="0" xfId="41" applyNumberFormat="1" applyFont="1" applyAlignment="1" applyProtection="1"/>
    <xf numFmtId="176" fontId="30" fillId="0" borderId="0" xfId="41" applyNumberFormat="1" applyFont="1" applyAlignment="1" applyProtection="1"/>
    <xf numFmtId="3" fontId="30" fillId="0" borderId="0" xfId="41" applyNumberFormat="1" applyFont="1" applyBorder="1" applyAlignment="1" applyProtection="1"/>
    <xf numFmtId="175" fontId="30" fillId="0" borderId="0" xfId="41" applyNumberFormat="1" applyFont="1" applyBorder="1" applyAlignment="1" applyProtection="1"/>
    <xf numFmtId="0" fontId="30" fillId="0" borderId="5" xfId="41" applyFont="1" applyBorder="1" applyAlignment="1" applyProtection="1">
      <alignment horizontal="left"/>
    </xf>
    <xf numFmtId="2" fontId="30" fillId="0" borderId="5" xfId="41" applyNumberFormat="1" applyFont="1" applyBorder="1" applyAlignment="1"/>
    <xf numFmtId="176" fontId="30" fillId="0" borderId="0" xfId="41" applyNumberFormat="1" applyFont="1" applyBorder="1" applyAlignment="1" applyProtection="1"/>
    <xf numFmtId="0" fontId="30" fillId="0" borderId="0" xfId="41" applyFont="1" applyAlignment="1" applyProtection="1">
      <alignment horizontal="fill"/>
    </xf>
    <xf numFmtId="0" fontId="31" fillId="0" borderId="0" xfId="41" applyFont="1" applyAlignment="1" applyProtection="1">
      <alignment horizontal="fill"/>
      <protection locked="0"/>
    </xf>
    <xf numFmtId="4" fontId="31" fillId="0" borderId="5" xfId="41" applyNumberFormat="1" applyFont="1" applyBorder="1" applyAlignment="1" applyProtection="1">
      <protection locked="0"/>
    </xf>
    <xf numFmtId="2" fontId="30" fillId="0" borderId="5" xfId="41" applyNumberFormat="1" applyFont="1" applyBorder="1" applyAlignment="1">
      <alignment horizontal="right"/>
    </xf>
    <xf numFmtId="3" fontId="25" fillId="0" borderId="0" xfId="42" applyNumberFormat="1" applyFont="1" applyBorder="1" applyAlignment="1"/>
    <xf numFmtId="3" fontId="56" fillId="3" borderId="0" xfId="42" applyNumberFormat="1" applyFont="1" applyFill="1" applyBorder="1" applyAlignment="1"/>
    <xf numFmtId="176" fontId="25" fillId="0" borderId="0" xfId="42" applyNumberFormat="1" applyFont="1" applyBorder="1" applyAlignment="1"/>
    <xf numFmtId="175" fontId="56" fillId="3" borderId="0" xfId="42" applyNumberFormat="1" applyFont="1" applyFill="1" applyBorder="1" applyAlignment="1"/>
    <xf numFmtId="175" fontId="25" fillId="0" borderId="0" xfId="42" applyNumberFormat="1" applyFont="1" applyBorder="1" applyAlignment="1"/>
    <xf numFmtId="3" fontId="25" fillId="0" borderId="5" xfId="42" applyNumberFormat="1" applyFont="1" applyBorder="1" applyAlignment="1"/>
    <xf numFmtId="4" fontId="56" fillId="3" borderId="5" xfId="42" applyNumberFormat="1" applyFont="1" applyFill="1" applyBorder="1" applyAlignment="1"/>
    <xf numFmtId="4" fontId="25" fillId="0" borderId="5" xfId="42" applyNumberFormat="1" applyFont="1" applyBorder="1" applyAlignment="1"/>
    <xf numFmtId="3" fontId="25" fillId="0" borderId="0" xfId="42" applyNumberFormat="1" applyFont="1" applyAlignment="1"/>
    <xf numFmtId="3" fontId="56" fillId="0" borderId="0" xfId="42" applyNumberFormat="1" applyFont="1" applyFill="1" applyAlignment="1"/>
    <xf numFmtId="176" fontId="56" fillId="3" borderId="0" xfId="42" applyNumberFormat="1" applyFont="1" applyFill="1" applyBorder="1" applyAlignment="1"/>
    <xf numFmtId="0" fontId="40" fillId="0" borderId="0" xfId="42" applyFont="1" applyAlignment="1"/>
    <xf numFmtId="0" fontId="36" fillId="0" borderId="0" xfId="42" applyFont="1" applyBorder="1" applyAlignment="1">
      <alignment vertical="center"/>
    </xf>
    <xf numFmtId="0" fontId="30" fillId="0" borderId="0" xfId="42" applyFont="1" applyAlignment="1">
      <alignment vertical="center"/>
    </xf>
    <xf numFmtId="3" fontId="36" fillId="0" borderId="0" xfId="42" applyNumberFormat="1" applyFont="1" applyBorder="1" applyAlignment="1" applyProtection="1">
      <alignment vertical="center"/>
    </xf>
    <xf numFmtId="3" fontId="30" fillId="0" borderId="0" xfId="42" applyNumberFormat="1" applyFont="1" applyAlignment="1">
      <alignment vertical="center"/>
    </xf>
    <xf numFmtId="3" fontId="30" fillId="0" borderId="0" xfId="42" applyNumberFormat="1" applyFont="1" applyBorder="1" applyAlignment="1">
      <alignment vertical="center"/>
    </xf>
    <xf numFmtId="186" fontId="25" fillId="0" borderId="0" xfId="42" applyNumberFormat="1" applyFont="1" applyAlignment="1">
      <alignment vertical="center"/>
    </xf>
    <xf numFmtId="3" fontId="25" fillId="0" borderId="0" xfId="42" applyNumberFormat="1" applyFont="1" applyBorder="1" applyAlignment="1">
      <alignment horizontal="right" vertical="center"/>
    </xf>
    <xf numFmtId="0" fontId="36" fillId="4" borderId="2" xfId="42" applyFont="1" applyFill="1" applyBorder="1" applyAlignment="1">
      <alignment horizontal="center" vertical="center"/>
    </xf>
    <xf numFmtId="0" fontId="36" fillId="4" borderId="4" xfId="42" applyFont="1" applyFill="1" applyBorder="1" applyAlignment="1">
      <alignment horizontal="center" vertical="center"/>
    </xf>
    <xf numFmtId="0" fontId="36" fillId="4" borderId="3" xfId="42" applyFont="1" applyFill="1" applyBorder="1" applyAlignment="1">
      <alignment horizontal="center" vertical="center"/>
    </xf>
    <xf numFmtId="197" fontId="36" fillId="0" borderId="0" xfId="42" applyNumberFormat="1" applyFont="1" applyBorder="1" applyAlignment="1">
      <alignment vertical="center"/>
    </xf>
    <xf numFmtId="197" fontId="30" fillId="0" borderId="0" xfId="42" applyNumberFormat="1" applyFont="1" applyAlignment="1">
      <alignment vertical="center"/>
    </xf>
    <xf numFmtId="197" fontId="30" fillId="0" borderId="0" xfId="42" applyNumberFormat="1" applyFont="1" applyAlignment="1">
      <alignment horizontal="right" vertical="center"/>
    </xf>
    <xf numFmtId="0" fontId="30" fillId="0" borderId="5" xfId="42" applyFont="1" applyBorder="1" applyAlignment="1">
      <alignment vertical="center"/>
    </xf>
    <xf numFmtId="197" fontId="30" fillId="0" borderId="5" xfId="42" applyNumberFormat="1" applyFont="1" applyBorder="1" applyAlignment="1">
      <alignment vertical="center"/>
    </xf>
    <xf numFmtId="197" fontId="30" fillId="0" borderId="5" xfId="42" applyNumberFormat="1" applyFont="1" applyBorder="1" applyAlignment="1">
      <alignment horizontal="right" vertical="center"/>
    </xf>
    <xf numFmtId="3" fontId="30" fillId="0" borderId="5" xfId="42" applyNumberFormat="1" applyFont="1" applyBorder="1" applyAlignment="1">
      <alignment vertical="center"/>
    </xf>
    <xf numFmtId="196" fontId="36" fillId="0" borderId="0" xfId="42" applyNumberFormat="1" applyFont="1" applyBorder="1" applyAlignment="1" applyProtection="1">
      <alignment vertical="center"/>
    </xf>
    <xf numFmtId="196" fontId="30" fillId="0" borderId="0" xfId="42" applyNumberFormat="1" applyFont="1" applyAlignment="1">
      <alignment vertical="center"/>
    </xf>
    <xf numFmtId="196" fontId="30" fillId="0" borderId="5" xfId="42" applyNumberFormat="1" applyFont="1" applyBorder="1" applyAlignment="1">
      <alignment vertical="center"/>
    </xf>
    <xf numFmtId="0" fontId="25" fillId="0" borderId="0" xfId="42" quotePrefix="1" applyFont="1" applyAlignment="1">
      <alignment horizontal="left" vertical="center"/>
    </xf>
    <xf numFmtId="3" fontId="30" fillId="0" borderId="0" xfId="42" applyNumberFormat="1" applyFont="1" applyAlignment="1">
      <alignment horizontal="right" vertical="center"/>
    </xf>
    <xf numFmtId="0" fontId="36" fillId="4" borderId="2" xfId="42" applyFont="1" applyFill="1" applyBorder="1" applyAlignment="1">
      <alignment horizontal="center" vertical="center" wrapText="1"/>
    </xf>
    <xf numFmtId="0" fontId="36" fillId="4" borderId="2" xfId="42" quotePrefix="1" applyFont="1" applyFill="1" applyBorder="1" applyAlignment="1">
      <alignment horizontal="center" vertical="center" wrapText="1"/>
    </xf>
    <xf numFmtId="0" fontId="36" fillId="4" borderId="4" xfId="42" quotePrefix="1" applyFont="1" applyFill="1" applyBorder="1" applyAlignment="1">
      <alignment horizontal="center" vertical="center" wrapText="1"/>
    </xf>
    <xf numFmtId="0" fontId="36" fillId="4" borderId="4" xfId="42" applyFont="1" applyFill="1" applyBorder="1" applyAlignment="1">
      <alignment horizontal="center" vertical="center" wrapText="1"/>
    </xf>
    <xf numFmtId="0" fontId="36" fillId="3" borderId="5" xfId="42" applyFont="1" applyFill="1" applyBorder="1" applyAlignment="1">
      <alignment horizontal="center" vertical="center"/>
    </xf>
    <xf numFmtId="3" fontId="36" fillId="3" borderId="5" xfId="42" applyNumberFormat="1" applyFont="1" applyFill="1" applyBorder="1" applyAlignment="1" applyProtection="1">
      <alignment vertical="center"/>
    </xf>
    <xf numFmtId="197" fontId="36" fillId="3" borderId="5" xfId="42" applyNumberFormat="1" applyFont="1" applyFill="1" applyBorder="1" applyAlignment="1">
      <alignment vertical="center"/>
    </xf>
    <xf numFmtId="186" fontId="25" fillId="0" borderId="0" xfId="42" applyNumberFormat="1" applyFont="1" applyBorder="1" applyAlignment="1">
      <alignment horizontal="right" vertical="center"/>
    </xf>
    <xf numFmtId="194" fontId="36" fillId="3" borderId="5" xfId="42" applyNumberFormat="1" applyFont="1" applyFill="1" applyBorder="1" applyAlignment="1" applyProtection="1">
      <alignment horizontal="right" vertical="center"/>
    </xf>
    <xf numFmtId="194" fontId="36" fillId="0" borderId="0" xfId="42" applyNumberFormat="1" applyFont="1" applyBorder="1" applyAlignment="1" applyProtection="1">
      <alignment horizontal="right" vertical="center"/>
    </xf>
    <xf numFmtId="194" fontId="30" fillId="0" borderId="0" xfId="42" applyNumberFormat="1" applyFont="1" applyAlignment="1">
      <alignment horizontal="right" vertical="center"/>
    </xf>
    <xf numFmtId="194" fontId="30" fillId="0" borderId="5" xfId="42" applyNumberFormat="1" applyFont="1" applyBorder="1" applyAlignment="1">
      <alignment horizontal="right" vertical="center"/>
    </xf>
    <xf numFmtId="198" fontId="36" fillId="3" borderId="5" xfId="42" applyNumberFormat="1" applyFont="1" applyFill="1" applyBorder="1" applyAlignment="1" applyProtection="1">
      <alignment horizontal="right" vertical="center"/>
    </xf>
    <xf numFmtId="198" fontId="36" fillId="0" borderId="0" xfId="42" applyNumberFormat="1" applyFont="1" applyBorder="1" applyAlignment="1" applyProtection="1">
      <alignment horizontal="right" vertical="center"/>
    </xf>
    <xf numFmtId="198" fontId="30" fillId="0" borderId="0" xfId="42" applyNumberFormat="1" applyFont="1" applyAlignment="1">
      <alignment horizontal="right" vertical="center"/>
    </xf>
    <xf numFmtId="198" fontId="30" fillId="0" borderId="5" xfId="42" applyNumberFormat="1" applyFont="1" applyBorder="1" applyAlignment="1">
      <alignment horizontal="right" vertical="center"/>
    </xf>
    <xf numFmtId="194" fontId="36" fillId="3" borderId="5" xfId="42" applyNumberFormat="1" applyFont="1" applyFill="1" applyBorder="1" applyAlignment="1" applyProtection="1">
      <alignment horizontal="right" vertical="center"/>
    </xf>
    <xf numFmtId="194" fontId="36" fillId="0" borderId="0" xfId="42" applyNumberFormat="1" applyFont="1" applyBorder="1" applyAlignment="1" applyProtection="1">
      <alignment horizontal="right" vertical="center"/>
    </xf>
    <xf numFmtId="194" fontId="30" fillId="0" borderId="0" xfId="42" applyNumberFormat="1" applyFont="1" applyAlignment="1">
      <alignment horizontal="right" vertical="center"/>
    </xf>
    <xf numFmtId="194" fontId="30" fillId="0" borderId="5" xfId="42" applyNumberFormat="1" applyFont="1" applyBorder="1" applyAlignment="1">
      <alignment horizontal="right" vertical="center"/>
    </xf>
    <xf numFmtId="195" fontId="36" fillId="3" borderId="5" xfId="42" applyNumberFormat="1" applyFont="1" applyFill="1" applyBorder="1" applyAlignment="1" applyProtection="1">
      <alignment horizontal="right" vertical="center"/>
    </xf>
    <xf numFmtId="195" fontId="36" fillId="0" borderId="0" xfId="42" applyNumberFormat="1" applyFont="1" applyBorder="1" applyAlignment="1" applyProtection="1">
      <alignment horizontal="right" vertical="center"/>
    </xf>
    <xf numFmtId="195" fontId="30" fillId="0" borderId="0" xfId="42" applyNumberFormat="1" applyFont="1" applyAlignment="1">
      <alignment horizontal="right" vertical="center"/>
    </xf>
    <xf numFmtId="195" fontId="30" fillId="0" borderId="5" xfId="42" applyNumberFormat="1" applyFont="1" applyBorder="1" applyAlignment="1">
      <alignment horizontal="right" vertical="center"/>
    </xf>
    <xf numFmtId="199" fontId="36" fillId="3" borderId="5" xfId="42" applyNumberFormat="1" applyFont="1" applyFill="1" applyBorder="1" applyAlignment="1" applyProtection="1">
      <alignment horizontal="right" vertical="center"/>
    </xf>
    <xf numFmtId="199" fontId="36" fillId="0" borderId="0" xfId="42" applyNumberFormat="1" applyFont="1" applyBorder="1" applyAlignment="1" applyProtection="1">
      <alignment horizontal="right" vertical="center"/>
    </xf>
    <xf numFmtId="199" fontId="30" fillId="0" borderId="0" xfId="42" applyNumberFormat="1" applyFont="1" applyAlignment="1">
      <alignment horizontal="right" vertical="center"/>
    </xf>
    <xf numFmtId="199" fontId="30" fillId="0" borderId="5" xfId="42" applyNumberFormat="1" applyFont="1" applyBorder="1" applyAlignment="1">
      <alignment horizontal="right" vertical="center"/>
    </xf>
    <xf numFmtId="196" fontId="36" fillId="3" borderId="5" xfId="42" applyNumberFormat="1" applyFont="1" applyFill="1" applyBorder="1" applyAlignment="1" applyProtection="1">
      <alignment vertical="center"/>
    </xf>
    <xf numFmtId="195" fontId="36" fillId="3" borderId="5" xfId="42" applyNumberFormat="1" applyFont="1" applyFill="1" applyBorder="1" applyAlignment="1">
      <alignment horizontal="right" vertical="center"/>
    </xf>
    <xf numFmtId="195" fontId="36" fillId="0" borderId="0" xfId="42" applyNumberFormat="1" applyFont="1" applyBorder="1" applyAlignment="1">
      <alignment horizontal="right" vertical="center"/>
    </xf>
    <xf numFmtId="195" fontId="30" fillId="0" borderId="0" xfId="42" applyNumberFormat="1" applyFont="1" applyAlignment="1">
      <alignment horizontal="right" vertical="center"/>
    </xf>
    <xf numFmtId="195" fontId="30" fillId="0" borderId="5" xfId="42" applyNumberFormat="1" applyFont="1" applyBorder="1" applyAlignment="1">
      <alignment horizontal="right" vertical="center"/>
    </xf>
    <xf numFmtId="0" fontId="30" fillId="0" borderId="0" xfId="42" applyFont="1" applyAlignment="1"/>
    <xf numFmtId="0" fontId="36" fillId="0" borderId="0" xfId="42" applyFont="1" applyAlignment="1">
      <alignment vertical="center"/>
    </xf>
    <xf numFmtId="0" fontId="30" fillId="0" borderId="0" xfId="42" quotePrefix="1" applyFont="1" applyAlignment="1">
      <alignment horizontal="left" vertical="center"/>
    </xf>
    <xf numFmtId="169" fontId="30" fillId="0" borderId="0" xfId="0" quotePrefix="1" applyNumberFormat="1" applyFont="1" applyFill="1" applyAlignment="1" applyProtection="1">
      <alignment horizontal="left" vertical="center"/>
    </xf>
    <xf numFmtId="0" fontId="30" fillId="0" borderId="0" xfId="40" applyFont="1" applyFill="1" applyAlignment="1">
      <alignment vertical="center"/>
    </xf>
    <xf numFmtId="0" fontId="30" fillId="0" borderId="0" xfId="42" applyFont="1" applyBorder="1" applyAlignment="1">
      <alignment vertical="center"/>
    </xf>
    <xf numFmtId="169" fontId="30" fillId="0" borderId="0" xfId="42" quotePrefix="1" applyNumberFormat="1" applyFont="1" applyFill="1" applyAlignment="1" applyProtection="1">
      <alignment horizontal="left" vertical="center"/>
    </xf>
    <xf numFmtId="169" fontId="30" fillId="0" borderId="0" xfId="42" applyNumberFormat="1" applyFont="1" applyFill="1" applyAlignment="1" applyProtection="1">
      <alignment horizontal="left" vertical="center"/>
    </xf>
    <xf numFmtId="169" fontId="30" fillId="0" borderId="0" xfId="44" quotePrefix="1" applyFont="1" applyAlignment="1" applyProtection="1"/>
    <xf numFmtId="169" fontId="30" fillId="0" borderId="0" xfId="44" quotePrefix="1" applyFont="1" applyAlignment="1" applyProtection="1">
      <alignment vertical="center"/>
    </xf>
    <xf numFmtId="169" fontId="30" fillId="0" borderId="0" xfId="44" applyFont="1" applyAlignment="1">
      <alignment vertical="center"/>
    </xf>
    <xf numFmtId="169" fontId="30" fillId="0" borderId="0" xfId="44" applyFont="1" applyBorder="1" applyAlignment="1">
      <alignment vertical="center"/>
    </xf>
    <xf numFmtId="169" fontId="30" fillId="0" borderId="0" xfId="44" applyFont="1" applyBorder="1" applyAlignment="1" applyProtection="1">
      <alignment horizontal="center" vertical="center"/>
    </xf>
    <xf numFmtId="169" fontId="36" fillId="0" borderId="0" xfId="44" applyFont="1" applyBorder="1" applyAlignment="1" applyProtection="1">
      <alignment horizontal="left" vertical="center"/>
    </xf>
    <xf numFmtId="37" fontId="36" fillId="0" borderId="0" xfId="44" applyNumberFormat="1" applyFont="1" applyBorder="1" applyAlignment="1" applyProtection="1">
      <alignment horizontal="center" vertical="center"/>
    </xf>
    <xf numFmtId="169" fontId="30" fillId="0" borderId="0" xfId="44" applyFont="1" applyAlignment="1" applyProtection="1">
      <alignment horizontal="center" vertical="center"/>
    </xf>
    <xf numFmtId="168" fontId="30" fillId="0" borderId="0" xfId="44" applyNumberFormat="1" applyFont="1" applyAlignment="1" applyProtection="1">
      <alignment horizontal="center" vertical="center"/>
    </xf>
    <xf numFmtId="173" fontId="30" fillId="0" borderId="0" xfId="44" applyNumberFormat="1" applyFont="1" applyAlignment="1" applyProtection="1">
      <alignment horizontal="center" vertical="center"/>
    </xf>
    <xf numFmtId="169" fontId="30" fillId="0" borderId="0" xfId="44" quotePrefix="1" applyFont="1" applyAlignment="1" applyProtection="1">
      <alignment horizontal="left" vertical="center"/>
    </xf>
    <xf numFmtId="0" fontId="30" fillId="0" borderId="0" xfId="42" applyFont="1" applyFill="1" applyBorder="1" applyAlignment="1">
      <alignment horizontal="left" vertical="center"/>
    </xf>
    <xf numFmtId="169" fontId="36" fillId="0" borderId="1" xfId="44" applyFont="1" applyBorder="1" applyAlignment="1" applyProtection="1">
      <alignment horizontal="center" vertical="center"/>
    </xf>
    <xf numFmtId="169" fontId="36" fillId="0" borderId="0" xfId="44" applyFont="1" applyBorder="1" applyAlignment="1" applyProtection="1">
      <alignment horizontal="center" vertical="center"/>
    </xf>
    <xf numFmtId="37" fontId="30" fillId="0" borderId="0" xfId="42" applyNumberFormat="1" applyFont="1" applyAlignment="1" applyProtection="1"/>
    <xf numFmtId="37" fontId="30" fillId="0" borderId="0" xfId="42" applyNumberFormat="1" applyFont="1" applyAlignment="1" applyProtection="1">
      <alignment vertical="center"/>
    </xf>
    <xf numFmtId="0" fontId="30" fillId="0" borderId="0" xfId="42" applyFont="1" applyAlignment="1">
      <alignment horizontal="center" vertical="center"/>
    </xf>
    <xf numFmtId="175" fontId="30" fillId="0" borderId="0" xfId="42" applyNumberFormat="1" applyFont="1" applyAlignment="1">
      <alignment vertical="center"/>
    </xf>
    <xf numFmtId="0" fontId="31" fillId="0" borderId="0" xfId="47" applyFont="1" applyAlignment="1"/>
    <xf numFmtId="0" fontId="31" fillId="0" borderId="0" xfId="47" applyFont="1" applyAlignment="1">
      <alignment vertical="center"/>
    </xf>
    <xf numFmtId="169" fontId="32" fillId="0" borderId="5" xfId="47" applyNumberFormat="1" applyFont="1" applyFill="1" applyBorder="1" applyAlignment="1" applyProtection="1">
      <alignment horizontal="left" vertical="center"/>
    </xf>
    <xf numFmtId="169" fontId="32" fillId="0" borderId="0" xfId="47" applyNumberFormat="1" applyFont="1" applyFill="1" applyBorder="1" applyAlignment="1" applyProtection="1">
      <alignment horizontal="left" vertical="center"/>
    </xf>
    <xf numFmtId="0" fontId="38" fillId="0" borderId="0" xfId="47" applyFont="1" applyFill="1" applyBorder="1" applyAlignment="1">
      <alignment vertical="center"/>
    </xf>
    <xf numFmtId="169" fontId="31" fillId="0" borderId="0" xfId="47" applyNumberFormat="1" applyFont="1" applyFill="1" applyAlignment="1" applyProtection="1">
      <alignment horizontal="left" vertical="center"/>
    </xf>
    <xf numFmtId="4" fontId="31" fillId="0" borderId="0" xfId="37" applyNumberFormat="1" applyFont="1" applyFill="1" applyBorder="1" applyAlignment="1" applyProtection="1">
      <alignment horizontal="right" vertical="center"/>
    </xf>
    <xf numFmtId="169" fontId="31" fillId="0" borderId="0" xfId="47" applyNumberFormat="1" applyFont="1" applyFill="1" applyBorder="1" applyAlignment="1" applyProtection="1">
      <alignment horizontal="left" vertical="center"/>
    </xf>
    <xf numFmtId="0" fontId="38" fillId="0" borderId="0" xfId="47" applyFont="1" applyBorder="1" applyAlignment="1">
      <alignment vertical="center"/>
    </xf>
    <xf numFmtId="3" fontId="31" fillId="0" borderId="0" xfId="47" applyNumberFormat="1" applyFont="1" applyAlignment="1">
      <alignment vertical="center"/>
    </xf>
    <xf numFmtId="3" fontId="31" fillId="0" borderId="5" xfId="37" applyNumberFormat="1" applyFont="1" applyFill="1" applyBorder="1" applyAlignment="1" applyProtection="1">
      <alignment vertical="center"/>
    </xf>
    <xf numFmtId="37" fontId="30" fillId="0" borderId="0" xfId="47" applyNumberFormat="1" applyFont="1" applyAlignment="1" applyProtection="1">
      <alignment horizontal="right" vertical="center"/>
    </xf>
    <xf numFmtId="3" fontId="30" fillId="0" borderId="0" xfId="47" applyNumberFormat="1" applyFont="1" applyAlignment="1" applyProtection="1">
      <alignment horizontal="right" vertical="center"/>
    </xf>
    <xf numFmtId="3" fontId="30" fillId="0" borderId="0" xfId="48" applyNumberFormat="1" applyFont="1" applyAlignment="1" applyProtection="1">
      <alignment horizontal="right" vertical="center"/>
    </xf>
    <xf numFmtId="3" fontId="30" fillId="0" borderId="0" xfId="47" applyNumberFormat="1" applyFont="1" applyBorder="1" applyAlignment="1" applyProtection="1">
      <alignment horizontal="right" vertical="center"/>
    </xf>
    <xf numFmtId="3" fontId="30" fillId="0" borderId="0" xfId="48" applyNumberFormat="1" applyFont="1" applyBorder="1" applyAlignment="1" applyProtection="1">
      <alignment horizontal="right" vertical="center"/>
    </xf>
    <xf numFmtId="37" fontId="30" fillId="0" borderId="0" xfId="48" applyNumberFormat="1" applyFont="1" applyAlignment="1" applyProtection="1">
      <alignment horizontal="right" vertical="center"/>
    </xf>
    <xf numFmtId="3" fontId="30" fillId="0" borderId="0" xfId="47" applyNumberFormat="1" applyFont="1" applyAlignment="1">
      <alignment horizontal="right" vertical="center"/>
    </xf>
    <xf numFmtId="37" fontId="30" fillId="0" borderId="0" xfId="47" applyNumberFormat="1" applyFont="1" applyBorder="1" applyAlignment="1" applyProtection="1">
      <alignment horizontal="right" vertical="center"/>
    </xf>
    <xf numFmtId="37" fontId="30" fillId="0" borderId="0" xfId="46" applyFont="1" applyAlignment="1"/>
    <xf numFmtId="37" fontId="30" fillId="0" borderId="0" xfId="46" applyFont="1" applyAlignment="1">
      <alignment vertical="center"/>
    </xf>
    <xf numFmtId="37" fontId="30" fillId="0" borderId="0" xfId="46" applyFont="1" applyAlignment="1">
      <alignment horizontal="centerContinuous" vertical="center"/>
    </xf>
    <xf numFmtId="3" fontId="31" fillId="0" borderId="0" xfId="49" applyNumberFormat="1" applyFont="1" applyAlignment="1" applyProtection="1">
      <alignment horizontal="right" vertical="center"/>
    </xf>
    <xf numFmtId="37" fontId="30" fillId="0" borderId="0" xfId="46" applyNumberFormat="1" applyFont="1" applyAlignment="1" applyProtection="1">
      <alignment horizontal="left" vertical="center"/>
    </xf>
    <xf numFmtId="37" fontId="30" fillId="0" borderId="0" xfId="46" applyFont="1" applyBorder="1" applyAlignment="1">
      <alignment vertical="center"/>
    </xf>
    <xf numFmtId="3" fontId="30" fillId="0" borderId="0" xfId="46" applyNumberFormat="1" applyFont="1" applyAlignment="1">
      <alignment vertical="center"/>
    </xf>
    <xf numFmtId="37" fontId="30" fillId="0" borderId="0" xfId="46" applyFont="1" applyAlignment="1">
      <alignment horizontal="left" vertical="center"/>
    </xf>
    <xf numFmtId="37" fontId="30" fillId="0" borderId="0" xfId="46" applyFont="1" applyAlignment="1">
      <alignment horizontal="right" vertical="center"/>
    </xf>
    <xf numFmtId="37" fontId="30" fillId="0" borderId="0" xfId="46" applyFont="1" applyBorder="1" applyAlignment="1">
      <alignment horizontal="right" vertical="center"/>
    </xf>
    <xf numFmtId="37" fontId="30" fillId="0" borderId="0" xfId="46" quotePrefix="1" applyNumberFormat="1" applyFont="1" applyAlignment="1" applyProtection="1">
      <alignment vertical="center"/>
    </xf>
    <xf numFmtId="37" fontId="30" fillId="0" borderId="0" xfId="46" applyNumberFormat="1" applyFont="1" applyAlignment="1" applyProtection="1">
      <alignment vertical="center"/>
    </xf>
    <xf numFmtId="37" fontId="30" fillId="0" borderId="0" xfId="46" applyFont="1" applyFill="1" applyAlignment="1">
      <alignment vertical="center"/>
    </xf>
    <xf numFmtId="37" fontId="30" fillId="0" borderId="0" xfId="46" applyFont="1" applyFill="1" applyBorder="1" applyAlignment="1">
      <alignment vertical="center"/>
    </xf>
    <xf numFmtId="3" fontId="30" fillId="0" borderId="0" xfId="46" applyNumberFormat="1" applyFont="1" applyFill="1" applyAlignment="1">
      <alignment vertical="center"/>
    </xf>
    <xf numFmtId="3" fontId="30" fillId="0" borderId="0" xfId="46" applyNumberFormat="1" applyFont="1" applyFill="1" applyBorder="1" applyAlignment="1">
      <alignment vertical="center"/>
    </xf>
    <xf numFmtId="37" fontId="59" fillId="0" borderId="0" xfId="46" applyFont="1" applyFill="1" applyAlignment="1">
      <alignment vertical="center"/>
    </xf>
    <xf numFmtId="0" fontId="36" fillId="0" borderId="0" xfId="42" quotePrefix="1" applyFont="1" applyAlignment="1">
      <alignment vertical="center"/>
    </xf>
    <xf numFmtId="176" fontId="30" fillId="0" borderId="0" xfId="42" applyNumberFormat="1" applyFont="1" applyAlignment="1">
      <alignment vertical="center"/>
    </xf>
    <xf numFmtId="182" fontId="30" fillId="0" borderId="0" xfId="42" applyNumberFormat="1" applyFont="1" applyAlignment="1">
      <alignment vertical="center"/>
    </xf>
    <xf numFmtId="1" fontId="30" fillId="0" borderId="0" xfId="42" applyNumberFormat="1" applyFont="1" applyAlignment="1">
      <alignment vertical="center"/>
    </xf>
    <xf numFmtId="0" fontId="30" fillId="0" borderId="0" xfId="42" applyFont="1" applyAlignment="1">
      <alignment horizontal="left" vertical="center"/>
    </xf>
    <xf numFmtId="4" fontId="30" fillId="0" borderId="0" xfId="42" applyNumberFormat="1" applyFont="1" applyAlignment="1">
      <alignment vertical="center"/>
    </xf>
    <xf numFmtId="0" fontId="59" fillId="0" borderId="0" xfId="42" applyFont="1" applyAlignment="1">
      <alignment vertical="center"/>
    </xf>
    <xf numFmtId="176" fontId="59" fillId="0" borderId="0" xfId="42" applyNumberFormat="1" applyFont="1" applyAlignment="1">
      <alignment vertical="center"/>
    </xf>
    <xf numFmtId="190" fontId="30" fillId="0" borderId="0" xfId="42" applyNumberFormat="1" applyFont="1" applyAlignment="1">
      <alignment vertical="center"/>
    </xf>
    <xf numFmtId="0" fontId="36" fillId="0" borderId="0" xfId="42" applyFont="1" applyAlignment="1"/>
    <xf numFmtId="0" fontId="36" fillId="0" borderId="0" xfId="42" applyFont="1" applyAlignment="1">
      <alignment horizontal="centerContinuous" vertical="center"/>
    </xf>
    <xf numFmtId="0" fontId="30" fillId="0" borderId="0" xfId="42" applyFont="1" applyAlignment="1">
      <alignment horizontal="centerContinuous" vertical="center"/>
    </xf>
    <xf numFmtId="0" fontId="36" fillId="0" borderId="5" xfId="42" applyFont="1" applyBorder="1" applyAlignment="1">
      <alignment horizontal="centerContinuous" vertical="center"/>
    </xf>
    <xf numFmtId="2" fontId="36" fillId="0" borderId="5" xfId="42" applyNumberFormat="1" applyFont="1" applyBorder="1" applyAlignment="1">
      <alignment horizontal="centerContinuous" vertical="center"/>
    </xf>
    <xf numFmtId="2" fontId="36" fillId="0" borderId="0" xfId="42" applyNumberFormat="1" applyFont="1" applyAlignment="1">
      <alignment vertical="center"/>
    </xf>
    <xf numFmtId="2" fontId="36" fillId="0" borderId="0" xfId="42" applyNumberFormat="1" applyFont="1" applyBorder="1" applyAlignment="1">
      <alignment vertical="center"/>
    </xf>
    <xf numFmtId="0" fontId="36" fillId="0" borderId="0" xfId="42" applyFont="1" applyBorder="1" applyAlignment="1">
      <alignment horizontal="centerContinuous" vertical="center"/>
    </xf>
    <xf numFmtId="0" fontId="30" fillId="0" borderId="5" xfId="42" applyFont="1" applyBorder="1" applyAlignment="1">
      <alignment horizontal="centerContinuous" vertical="center"/>
    </xf>
    <xf numFmtId="169" fontId="30" fillId="0" borderId="0" xfId="43" quotePrefix="1" applyFont="1" applyAlignment="1"/>
    <xf numFmtId="169" fontId="30" fillId="0" borderId="0" xfId="43" quotePrefix="1" applyFont="1" applyAlignment="1">
      <alignment vertical="center"/>
    </xf>
    <xf numFmtId="169" fontId="30" fillId="0" borderId="0" xfId="43" quotePrefix="1" applyFont="1" applyAlignment="1">
      <alignment horizontal="center" vertical="center"/>
    </xf>
    <xf numFmtId="169" fontId="30" fillId="0" borderId="0" xfId="43" applyFont="1" applyAlignment="1">
      <alignment vertical="center"/>
    </xf>
    <xf numFmtId="169" fontId="30" fillId="0" borderId="0" xfId="43" applyFont="1" applyAlignment="1">
      <alignment horizontal="center" vertical="center"/>
    </xf>
    <xf numFmtId="169" fontId="30" fillId="0" borderId="0" xfId="43" applyFont="1" applyBorder="1" applyAlignment="1" applyProtection="1">
      <alignment horizontal="center" vertical="center"/>
    </xf>
    <xf numFmtId="169" fontId="30" fillId="0" borderId="0" xfId="43" applyFont="1" applyBorder="1" applyAlignment="1">
      <alignment horizontal="center" vertical="center"/>
    </xf>
    <xf numFmtId="169" fontId="30" fillId="0" borderId="0" xfId="43" applyFont="1" applyBorder="1" applyAlignment="1">
      <alignment vertical="center"/>
    </xf>
    <xf numFmtId="4" fontId="36" fillId="0" borderId="0" xfId="43" applyNumberFormat="1" applyFont="1" applyBorder="1" applyAlignment="1">
      <alignment vertical="center"/>
    </xf>
    <xf numFmtId="175" fontId="36" fillId="0" borderId="0" xfId="43" applyNumberFormat="1" applyFont="1" applyBorder="1" applyAlignment="1">
      <alignment vertical="center"/>
    </xf>
    <xf numFmtId="4" fontId="30" fillId="0" borderId="0" xfId="43" applyNumberFormat="1" applyFont="1" applyAlignment="1">
      <alignment vertical="center"/>
    </xf>
    <xf numFmtId="177" fontId="30" fillId="0" borderId="0" xfId="43" applyNumberFormat="1" applyFont="1" applyAlignment="1" applyProtection="1">
      <alignment horizontal="right" vertical="center"/>
    </xf>
    <xf numFmtId="4" fontId="30" fillId="0" borderId="0" xfId="43" applyNumberFormat="1" applyFont="1" applyBorder="1" applyAlignment="1">
      <alignment vertical="center"/>
    </xf>
    <xf numFmtId="176" fontId="30" fillId="0" borderId="0" xfId="43" applyNumberFormat="1" applyFont="1" applyAlignment="1">
      <alignment vertical="center"/>
    </xf>
    <xf numFmtId="169" fontId="30" fillId="0" borderId="0" xfId="43" quotePrefix="1" applyFont="1" applyAlignment="1">
      <alignment horizontal="left" vertical="center"/>
    </xf>
    <xf numFmtId="177" fontId="30" fillId="0" borderId="0" xfId="43" applyNumberFormat="1" applyFont="1" applyBorder="1" applyAlignment="1" applyProtection="1">
      <alignment horizontal="right" vertical="center"/>
    </xf>
    <xf numFmtId="169" fontId="30" fillId="0" borderId="0" xfId="43" quotePrefix="1" applyFont="1" applyAlignment="1" applyProtection="1">
      <alignment horizontal="left" vertical="center"/>
    </xf>
    <xf numFmtId="171" fontId="36" fillId="0" borderId="0" xfId="43" applyNumberFormat="1" applyFont="1" applyAlignment="1" applyProtection="1">
      <alignment vertical="center"/>
    </xf>
    <xf numFmtId="175" fontId="30" fillId="0" borderId="0" xfId="43" applyNumberFormat="1" applyFont="1" applyAlignment="1">
      <alignment vertical="center"/>
    </xf>
    <xf numFmtId="169" fontId="30" fillId="0" borderId="0" xfId="45" applyFont="1" applyAlignment="1">
      <alignment vertical="center"/>
    </xf>
    <xf numFmtId="169" fontId="30" fillId="0" borderId="0" xfId="45" applyFont="1" applyBorder="1" applyAlignment="1">
      <alignment vertical="center"/>
    </xf>
    <xf numFmtId="169" fontId="30" fillId="0" borderId="0" xfId="45" applyFont="1" applyBorder="1" applyAlignment="1" applyProtection="1">
      <alignment horizontal="center" vertical="center"/>
    </xf>
    <xf numFmtId="169" fontId="30" fillId="0" borderId="5" xfId="45" quotePrefix="1" applyFont="1" applyBorder="1" applyAlignment="1" applyProtection="1">
      <alignment horizontal="center" vertical="center"/>
    </xf>
    <xf numFmtId="169" fontId="30" fillId="0" borderId="0" xfId="45" quotePrefix="1" applyFont="1" applyBorder="1" applyAlignment="1" applyProtection="1">
      <alignment horizontal="center" vertical="center"/>
    </xf>
    <xf numFmtId="3" fontId="30" fillId="0" borderId="0" xfId="45" applyNumberFormat="1" applyFont="1" applyAlignment="1">
      <alignment vertical="center"/>
    </xf>
    <xf numFmtId="37" fontId="30" fillId="0" borderId="0" xfId="45" applyNumberFormat="1" applyFont="1" applyBorder="1" applyAlignment="1" applyProtection="1">
      <alignment vertical="center"/>
    </xf>
    <xf numFmtId="176" fontId="30" fillId="0" borderId="0" xfId="45" applyNumberFormat="1" applyFont="1" applyAlignment="1">
      <alignment horizontal="center" vertical="center"/>
    </xf>
    <xf numFmtId="176" fontId="30" fillId="0" borderId="0" xfId="45" applyNumberFormat="1" applyFont="1" applyAlignment="1">
      <alignment vertical="center"/>
    </xf>
    <xf numFmtId="169" fontId="30" fillId="0" borderId="0" xfId="44" applyFont="1" applyAlignment="1" applyProtection="1">
      <alignment vertical="center"/>
    </xf>
    <xf numFmtId="169" fontId="30" fillId="0" borderId="0" xfId="44" quotePrefix="1" applyFont="1" applyAlignment="1" applyProtection="1">
      <alignment horizontal="center" vertical="center"/>
    </xf>
    <xf numFmtId="169" fontId="36" fillId="0" borderId="0" xfId="44" quotePrefix="1" applyFont="1" applyAlignment="1" applyProtection="1">
      <alignment horizontal="center" vertical="center"/>
    </xf>
    <xf numFmtId="169" fontId="30" fillId="0" borderId="5" xfId="44" applyFont="1" applyBorder="1" applyAlignment="1">
      <alignment vertical="center"/>
    </xf>
    <xf numFmtId="169" fontId="30" fillId="0" borderId="5" xfId="44" applyFont="1" applyBorder="1" applyAlignment="1" applyProtection="1">
      <alignment horizontal="left" vertical="center"/>
    </xf>
    <xf numFmtId="169" fontId="30" fillId="0" borderId="5" xfId="44" applyFont="1" applyBorder="1" applyAlignment="1" applyProtection="1">
      <alignment horizontal="center" vertical="center"/>
    </xf>
    <xf numFmtId="169" fontId="30" fillId="0" borderId="5" xfId="44" quotePrefix="1" applyFont="1" applyBorder="1" applyAlignment="1" applyProtection="1">
      <alignment horizontal="center" vertical="center"/>
    </xf>
    <xf numFmtId="37" fontId="36" fillId="0" borderId="1" xfId="44" applyNumberFormat="1" applyFont="1" applyBorder="1" applyAlignment="1" applyProtection="1">
      <alignment vertical="center"/>
    </xf>
    <xf numFmtId="3" fontId="36" fillId="0" borderId="1" xfId="44" applyNumberFormat="1" applyFont="1" applyBorder="1" applyAlignment="1" applyProtection="1">
      <alignment vertical="center"/>
    </xf>
    <xf numFmtId="3" fontId="30" fillId="0" borderId="0" xfId="44" applyNumberFormat="1" applyFont="1" applyAlignment="1">
      <alignment vertical="center"/>
    </xf>
    <xf numFmtId="3" fontId="30" fillId="0" borderId="0" xfId="44" applyNumberFormat="1" applyFont="1" applyBorder="1" applyAlignment="1">
      <alignment vertical="center"/>
    </xf>
    <xf numFmtId="169" fontId="30" fillId="0" borderId="6" xfId="44" applyFont="1" applyBorder="1" applyAlignment="1" applyProtection="1">
      <alignment horizontal="center" vertical="center"/>
    </xf>
    <xf numFmtId="3" fontId="30" fillId="0" borderId="6" xfId="44" applyNumberFormat="1" applyFont="1" applyBorder="1" applyAlignment="1">
      <alignment vertical="center"/>
    </xf>
    <xf numFmtId="37" fontId="30" fillId="0" borderId="0" xfId="44" applyNumberFormat="1" applyFont="1" applyAlignment="1" applyProtection="1">
      <alignment vertical="center"/>
    </xf>
    <xf numFmtId="169" fontId="30" fillId="0" borderId="0" xfId="44" applyFont="1" applyAlignment="1" applyProtection="1">
      <alignment horizontal="left" vertical="center"/>
    </xf>
    <xf numFmtId="3" fontId="36" fillId="0" borderId="0" xfId="44" applyNumberFormat="1" applyFont="1" applyBorder="1" applyAlignment="1" applyProtection="1">
      <alignment vertical="center"/>
    </xf>
    <xf numFmtId="4" fontId="36" fillId="0" borderId="0" xfId="44" applyNumberFormat="1" applyFont="1" applyBorder="1" applyAlignment="1" applyProtection="1">
      <alignment vertical="center"/>
    </xf>
    <xf numFmtId="169" fontId="30" fillId="0" borderId="0" xfId="44" applyFont="1" applyAlignment="1"/>
    <xf numFmtId="169" fontId="30" fillId="0" borderId="0" xfId="44" quotePrefix="1" applyFont="1" applyBorder="1" applyAlignment="1" applyProtection="1">
      <alignment horizontal="center" vertical="center"/>
    </xf>
    <xf numFmtId="169" fontId="30" fillId="0" borderId="0" xfId="44" applyFont="1" applyBorder="1" applyAlignment="1" applyProtection="1">
      <alignment vertical="center"/>
    </xf>
    <xf numFmtId="176" fontId="30" fillId="0" borderId="0" xfId="44" applyNumberFormat="1" applyFont="1" applyAlignment="1">
      <alignment vertical="center"/>
    </xf>
    <xf numFmtId="3" fontId="30" fillId="0" borderId="0" xfId="44" applyNumberFormat="1" applyFont="1" applyAlignment="1" applyProtection="1">
      <alignment horizontal="center" vertical="center"/>
    </xf>
    <xf numFmtId="169" fontId="30" fillId="0" borderId="0" xfId="44" applyFont="1" applyBorder="1" applyAlignment="1">
      <alignment horizontal="center" vertical="center"/>
    </xf>
    <xf numFmtId="3" fontId="30" fillId="0" borderId="0" xfId="43" applyNumberFormat="1" applyFont="1" applyBorder="1" applyAlignment="1" applyProtection="1">
      <alignment vertical="center"/>
    </xf>
    <xf numFmtId="175" fontId="30" fillId="0" borderId="0" xfId="44" applyNumberFormat="1" applyFont="1" applyBorder="1" applyAlignment="1">
      <alignment vertical="center"/>
    </xf>
    <xf numFmtId="175" fontId="30" fillId="0" borderId="0" xfId="44" applyNumberFormat="1" applyFont="1" applyAlignment="1">
      <alignment vertical="center"/>
    </xf>
    <xf numFmtId="169" fontId="32" fillId="0" borderId="0" xfId="40" applyNumberFormat="1" applyFont="1" applyFill="1" applyAlignment="1" applyProtection="1">
      <alignment horizontal="centerContinuous" vertical="center"/>
    </xf>
    <xf numFmtId="174" fontId="32" fillId="0" borderId="0" xfId="40" applyNumberFormat="1" applyFont="1" applyFill="1" applyAlignment="1" applyProtection="1">
      <alignment horizontal="centerContinuous" vertical="center"/>
    </xf>
    <xf numFmtId="0" fontId="36" fillId="0" borderId="0" xfId="40" applyFont="1" applyFill="1" applyAlignment="1">
      <alignment vertical="center"/>
    </xf>
    <xf numFmtId="0" fontId="32" fillId="0" borderId="0" xfId="40" applyFont="1" applyFill="1" applyAlignment="1">
      <alignment vertical="center"/>
    </xf>
    <xf numFmtId="188" fontId="30" fillId="5" borderId="0" xfId="40" applyNumberFormat="1" applyFont="1" applyFill="1" applyBorder="1" applyAlignment="1" applyProtection="1">
      <alignment vertical="center"/>
    </xf>
    <xf numFmtId="182" fontId="32" fillId="0" borderId="0" xfId="40" applyNumberFormat="1" applyFont="1" applyFill="1" applyBorder="1" applyAlignment="1" applyProtection="1">
      <alignment vertical="center"/>
    </xf>
    <xf numFmtId="189" fontId="32" fillId="0" borderId="0" xfId="40" applyNumberFormat="1" applyFont="1" applyFill="1" applyBorder="1" applyAlignment="1" applyProtection="1">
      <alignment vertical="center"/>
    </xf>
    <xf numFmtId="188" fontId="30" fillId="0" borderId="0" xfId="40" applyNumberFormat="1" applyFont="1" applyFill="1" applyBorder="1" applyAlignment="1" applyProtection="1">
      <alignment vertical="center"/>
    </xf>
    <xf numFmtId="0" fontId="31" fillId="0" borderId="0" xfId="40" applyFont="1" applyFill="1" applyBorder="1" applyAlignment="1">
      <alignment vertical="center"/>
    </xf>
    <xf numFmtId="189" fontId="31" fillId="0" borderId="0" xfId="40" applyNumberFormat="1" applyFont="1" applyFill="1" applyBorder="1" applyAlignment="1" applyProtection="1">
      <alignment vertical="center"/>
    </xf>
    <xf numFmtId="0" fontId="31" fillId="0" borderId="0" xfId="40" applyFont="1" applyFill="1" applyAlignment="1">
      <alignment vertical="center"/>
    </xf>
    <xf numFmtId="0" fontId="30" fillId="0" borderId="0" xfId="40" applyNumberFormat="1" applyFont="1" applyFill="1" applyAlignment="1" applyProtection="1">
      <alignment horizontal="left" vertical="center"/>
    </xf>
    <xf numFmtId="0" fontId="30" fillId="0" borderId="0" xfId="40" applyNumberFormat="1" applyFont="1" applyFill="1" applyBorder="1" applyAlignment="1" applyProtection="1">
      <alignment horizontal="left" vertical="center"/>
    </xf>
    <xf numFmtId="169" fontId="31" fillId="0" borderId="0" xfId="40" applyNumberFormat="1" applyFont="1" applyFill="1" applyBorder="1" applyAlignment="1" applyProtection="1">
      <alignment horizontal="left" vertical="center"/>
    </xf>
    <xf numFmtId="182" fontId="31" fillId="0" borderId="0" xfId="40" applyNumberFormat="1" applyFont="1" applyFill="1" applyBorder="1" applyAlignment="1" applyProtection="1">
      <alignment vertical="center"/>
    </xf>
    <xf numFmtId="188" fontId="30" fillId="5" borderId="0" xfId="40" applyNumberFormat="1" applyFont="1" applyFill="1" applyBorder="1" applyAlignment="1">
      <alignment vertical="center"/>
    </xf>
    <xf numFmtId="169" fontId="31" fillId="0" borderId="0" xfId="40" applyNumberFormat="1" applyFont="1" applyFill="1" applyAlignment="1" applyProtection="1">
      <alignment horizontal="left" vertical="center"/>
    </xf>
    <xf numFmtId="182" fontId="31" fillId="0" borderId="0" xfId="40" applyNumberFormat="1" applyFont="1" applyFill="1" applyBorder="1" applyAlignment="1" applyProtection="1">
      <alignment horizontal="right" vertical="center"/>
    </xf>
    <xf numFmtId="169" fontId="31" fillId="0" borderId="6" xfId="40" applyNumberFormat="1" applyFont="1" applyFill="1" applyBorder="1" applyAlignment="1" applyProtection="1">
      <alignment horizontal="left" vertical="center"/>
    </xf>
    <xf numFmtId="188" fontId="30" fillId="0" borderId="0" xfId="40" applyNumberFormat="1" applyFont="1" applyFill="1" applyBorder="1" applyAlignment="1">
      <alignment vertical="center"/>
    </xf>
    <xf numFmtId="189" fontId="31" fillId="0" borderId="0" xfId="40" applyNumberFormat="1" applyFont="1" applyFill="1" applyBorder="1" applyAlignment="1">
      <alignment vertical="center"/>
    </xf>
    <xf numFmtId="188" fontId="31" fillId="0" borderId="0" xfId="40" applyNumberFormat="1" applyFont="1" applyFill="1" applyBorder="1" applyAlignment="1">
      <alignment vertical="center"/>
    </xf>
    <xf numFmtId="188" fontId="32" fillId="0" borderId="0" xfId="40" applyNumberFormat="1" applyFont="1" applyFill="1" applyAlignment="1" applyProtection="1">
      <alignment vertical="center"/>
    </xf>
    <xf numFmtId="188" fontId="32" fillId="0" borderId="0" xfId="40" applyNumberFormat="1" applyFont="1" applyFill="1" applyBorder="1" applyAlignment="1" applyProtection="1">
      <alignment horizontal="centerContinuous" vertical="center"/>
    </xf>
    <xf numFmtId="189" fontId="32" fillId="0" borderId="0" xfId="40" applyNumberFormat="1" applyFont="1" applyFill="1" applyBorder="1" applyAlignment="1" applyProtection="1">
      <alignment horizontal="centerContinuous" vertical="center"/>
    </xf>
    <xf numFmtId="182" fontId="32" fillId="0" borderId="0" xfId="40" applyNumberFormat="1" applyFont="1" applyFill="1" applyBorder="1" applyAlignment="1" applyProtection="1">
      <alignment horizontal="centerContinuous" vertical="center"/>
    </xf>
    <xf numFmtId="182" fontId="31" fillId="0" borderId="0" xfId="40" applyNumberFormat="1" applyFont="1" applyFill="1" applyBorder="1" applyAlignment="1">
      <alignment vertical="center"/>
    </xf>
    <xf numFmtId="188" fontId="31" fillId="0" borderId="0" xfId="40" applyNumberFormat="1" applyFont="1" applyFill="1" applyBorder="1" applyAlignment="1" applyProtection="1">
      <alignment vertical="center"/>
    </xf>
    <xf numFmtId="169" fontId="32" fillId="0" borderId="0" xfId="40" applyNumberFormat="1" applyFont="1" applyFill="1" applyBorder="1" applyAlignment="1" applyProtection="1">
      <alignment horizontal="centerContinuous" vertical="center"/>
    </xf>
    <xf numFmtId="182" fontId="32" fillId="0" borderId="0" xfId="40" applyNumberFormat="1" applyFont="1" applyFill="1" applyBorder="1" applyAlignment="1">
      <alignment vertical="center"/>
    </xf>
    <xf numFmtId="189" fontId="32" fillId="0" borderId="0" xfId="40" applyNumberFormat="1" applyFont="1" applyFill="1" applyBorder="1" applyAlignment="1">
      <alignment vertical="center"/>
    </xf>
    <xf numFmtId="182" fontId="32" fillId="0" borderId="0" xfId="40" applyNumberFormat="1" applyFont="1" applyFill="1" applyBorder="1" applyAlignment="1" applyProtection="1">
      <alignment horizontal="right" vertical="center"/>
    </xf>
    <xf numFmtId="189" fontId="32" fillId="0" borderId="0" xfId="40" applyNumberFormat="1" applyFont="1" applyFill="1" applyBorder="1" applyAlignment="1" applyProtection="1">
      <alignment horizontal="center" vertical="center"/>
    </xf>
    <xf numFmtId="189" fontId="32" fillId="0" borderId="0" xfId="40" applyNumberFormat="1" applyFont="1" applyFill="1" applyBorder="1" applyAlignment="1" applyProtection="1">
      <alignment horizontal="right" vertical="center"/>
    </xf>
    <xf numFmtId="0" fontId="30" fillId="5" borderId="0" xfId="40" applyFont="1" applyFill="1" applyAlignment="1">
      <alignment vertical="center"/>
    </xf>
    <xf numFmtId="0" fontId="32" fillId="0" borderId="0" xfId="40" applyFont="1" applyFill="1" applyBorder="1" applyAlignment="1">
      <alignment vertical="center"/>
    </xf>
    <xf numFmtId="169" fontId="32" fillId="0" borderId="0" xfId="40" applyNumberFormat="1" applyFont="1" applyFill="1" applyBorder="1" applyAlignment="1" applyProtection="1">
      <alignment horizontal="center" vertical="center"/>
    </xf>
    <xf numFmtId="189" fontId="32" fillId="0" borderId="0" xfId="40" applyNumberFormat="1" applyFont="1" applyFill="1" applyBorder="1" applyAlignment="1">
      <alignment horizontal="right" vertical="center"/>
    </xf>
    <xf numFmtId="0" fontId="32" fillId="0" borderId="0" xfId="40" applyFont="1" applyFill="1" applyBorder="1" applyAlignment="1">
      <alignment horizontal="right" vertical="center"/>
    </xf>
    <xf numFmtId="0" fontId="32" fillId="0" borderId="0" xfId="40" quotePrefix="1" applyFont="1" applyFill="1" applyBorder="1" applyAlignment="1">
      <alignment horizontal="left" vertical="center"/>
    </xf>
    <xf numFmtId="189" fontId="32" fillId="0" borderId="0" xfId="40" quotePrefix="1" applyNumberFormat="1" applyFont="1" applyFill="1" applyBorder="1" applyAlignment="1" applyProtection="1">
      <alignment horizontal="right" vertical="center"/>
    </xf>
    <xf numFmtId="189" fontId="60" fillId="0" borderId="0" xfId="40" applyNumberFormat="1" applyFont="1" applyFill="1" applyBorder="1" applyAlignment="1" applyProtection="1">
      <alignment vertical="center"/>
    </xf>
    <xf numFmtId="189" fontId="31" fillId="0" borderId="0" xfId="40" applyNumberFormat="1" applyFont="1" applyFill="1" applyBorder="1" applyAlignment="1" applyProtection="1">
      <alignment horizontal="right" vertical="center"/>
    </xf>
    <xf numFmtId="169" fontId="32" fillId="0" borderId="0" xfId="40" applyNumberFormat="1" applyFont="1" applyFill="1" applyBorder="1" applyAlignment="1" applyProtection="1">
      <alignment horizontal="left" vertical="center"/>
    </xf>
    <xf numFmtId="169" fontId="32" fillId="0" borderId="0" xfId="40" quotePrefix="1" applyNumberFormat="1" applyFont="1" applyFill="1" applyBorder="1" applyAlignment="1" applyProtection="1">
      <alignment horizontal="left" vertical="center"/>
    </xf>
    <xf numFmtId="189" fontId="32" fillId="0" borderId="0" xfId="40" applyNumberFormat="1" applyFont="1" applyFill="1" applyBorder="1" applyAlignment="1">
      <alignment horizontal="centerContinuous" vertical="center"/>
    </xf>
    <xf numFmtId="3" fontId="31" fillId="0" borderId="0" xfId="40" applyNumberFormat="1" applyFont="1" applyFill="1" applyBorder="1" applyAlignment="1">
      <alignment vertical="center"/>
    </xf>
    <xf numFmtId="3" fontId="31" fillId="0" borderId="0" xfId="40" applyNumberFormat="1" applyFont="1" applyFill="1" applyBorder="1" applyAlignment="1" applyProtection="1">
      <alignment vertical="center"/>
    </xf>
    <xf numFmtId="37" fontId="32" fillId="0" borderId="0" xfId="40" applyNumberFormat="1" applyFont="1" applyFill="1" applyBorder="1" applyAlignment="1" applyProtection="1">
      <alignment vertical="center"/>
    </xf>
    <xf numFmtId="37" fontId="32" fillId="0" borderId="0" xfId="40" applyNumberFormat="1" applyFont="1" applyFill="1" applyBorder="1" applyAlignment="1" applyProtection="1">
      <alignment horizontal="right" vertical="center"/>
    </xf>
    <xf numFmtId="37" fontId="32" fillId="0" borderId="0" xfId="40" applyNumberFormat="1" applyFont="1" applyFill="1" applyAlignment="1" applyProtection="1">
      <alignment vertical="center"/>
    </xf>
    <xf numFmtId="169" fontId="32" fillId="0" borderId="0" xfId="40" applyNumberFormat="1" applyFont="1" applyFill="1" applyAlignment="1" applyProtection="1">
      <alignment horizontal="left" vertical="center"/>
    </xf>
    <xf numFmtId="37" fontId="30" fillId="0" borderId="0" xfId="40" applyNumberFormat="1" applyFont="1" applyAlignment="1" applyProtection="1">
      <alignment vertical="center"/>
    </xf>
    <xf numFmtId="37" fontId="30" fillId="0" borderId="0" xfId="40" applyNumberFormat="1" applyFont="1" applyBorder="1" applyAlignment="1" applyProtection="1">
      <alignment vertical="center"/>
    </xf>
    <xf numFmtId="169" fontId="32" fillId="0" borderId="0" xfId="40" applyNumberFormat="1" applyFont="1" applyFill="1" applyBorder="1" applyAlignment="1" applyProtection="1">
      <alignment horizontal="right" vertical="center"/>
    </xf>
    <xf numFmtId="169" fontId="32" fillId="0" borderId="0" xfId="40" quotePrefix="1" applyNumberFormat="1" applyFont="1" applyFill="1" applyBorder="1" applyAlignment="1" applyProtection="1">
      <alignment horizontal="right" vertical="center"/>
    </xf>
    <xf numFmtId="176" fontId="30" fillId="0" borderId="0" xfId="44" applyNumberFormat="1" applyFont="1" applyAlignment="1" applyProtection="1">
      <alignment vertical="center"/>
    </xf>
    <xf numFmtId="176" fontId="30" fillId="0" borderId="0" xfId="44" applyNumberFormat="1" applyFont="1" applyBorder="1" applyAlignment="1" applyProtection="1">
      <alignment vertical="center"/>
    </xf>
    <xf numFmtId="176" fontId="36" fillId="0" borderId="0" xfId="44" applyNumberFormat="1" applyFont="1" applyBorder="1" applyAlignment="1" applyProtection="1">
      <alignment vertical="center"/>
    </xf>
    <xf numFmtId="176" fontId="30" fillId="0" borderId="0" xfId="44" applyNumberFormat="1" applyFont="1" applyAlignment="1" applyProtection="1">
      <alignment horizontal="right" vertical="center"/>
    </xf>
    <xf numFmtId="169" fontId="30" fillId="0" borderId="0" xfId="44" quotePrefix="1" applyFont="1" applyAlignment="1"/>
    <xf numFmtId="169" fontId="30" fillId="0" borderId="0" xfId="44" quotePrefix="1" applyFont="1" applyAlignment="1">
      <alignment vertical="center"/>
    </xf>
    <xf numFmtId="169" fontId="30" fillId="0" borderId="0" xfId="43" applyFont="1" applyAlignment="1"/>
    <xf numFmtId="169" fontId="30" fillId="0" borderId="0" xfId="43" applyFont="1" applyBorder="1" applyAlignment="1" applyProtection="1">
      <alignment horizontal="left" vertical="center"/>
    </xf>
    <xf numFmtId="169" fontId="30" fillId="0" borderId="0" xfId="43" quotePrefix="1" applyFont="1" applyBorder="1" applyAlignment="1" applyProtection="1">
      <alignment horizontal="left" vertical="center"/>
    </xf>
    <xf numFmtId="176" fontId="30" fillId="0" borderId="0" xfId="43" applyNumberFormat="1" applyFont="1" applyBorder="1" applyAlignment="1" applyProtection="1">
      <alignment vertical="center"/>
    </xf>
    <xf numFmtId="169" fontId="30" fillId="0" borderId="0" xfId="43" applyFont="1" applyAlignment="1">
      <alignment horizontal="right" vertical="center"/>
    </xf>
    <xf numFmtId="169" fontId="30" fillId="0" borderId="0" xfId="43" quotePrefix="1" applyFont="1" applyBorder="1" applyAlignment="1" applyProtection="1">
      <alignment horizontal="center" vertical="center"/>
    </xf>
    <xf numFmtId="3" fontId="30" fillId="0" borderId="0" xfId="43" applyNumberFormat="1" applyFont="1" applyAlignment="1">
      <alignment vertical="center"/>
    </xf>
    <xf numFmtId="37" fontId="30" fillId="0" borderId="0" xfId="43" applyNumberFormat="1" applyFont="1" applyBorder="1" applyAlignment="1" applyProtection="1">
      <alignment vertical="center"/>
    </xf>
    <xf numFmtId="169" fontId="30" fillId="0" borderId="5" xfId="43" applyFont="1" applyBorder="1" applyAlignment="1" applyProtection="1">
      <alignment horizontal="left" vertical="center"/>
    </xf>
    <xf numFmtId="0" fontId="30" fillId="0" borderId="0" xfId="42" applyFont="1" applyBorder="1" applyAlignment="1" applyProtection="1">
      <alignment horizontal="left" vertical="center"/>
    </xf>
    <xf numFmtId="0" fontId="30" fillId="0" borderId="0" xfId="42" quotePrefix="1" applyFont="1" applyBorder="1" applyAlignment="1" applyProtection="1">
      <alignment horizontal="left" vertical="center"/>
    </xf>
    <xf numFmtId="0" fontId="30" fillId="0" borderId="0" xfId="42" applyFont="1" applyAlignment="1">
      <alignment horizontal="right" vertical="center"/>
    </xf>
    <xf numFmtId="3" fontId="30" fillId="0" borderId="0" xfId="42" applyNumberFormat="1" applyFont="1" applyBorder="1" applyAlignment="1" applyProtection="1">
      <alignment vertical="center"/>
    </xf>
    <xf numFmtId="169" fontId="30" fillId="0" borderId="0" xfId="43" applyFont="1" applyBorder="1" applyAlignment="1">
      <alignment horizontal="right" vertical="center"/>
    </xf>
    <xf numFmtId="169" fontId="30" fillId="0" borderId="0" xfId="43" applyFont="1" applyBorder="1" applyAlignment="1" applyProtection="1">
      <alignment horizontal="right" vertical="center"/>
    </xf>
    <xf numFmtId="3" fontId="30" fillId="0" borderId="0" xfId="43" applyNumberFormat="1" applyFont="1" applyBorder="1" applyAlignment="1">
      <alignment vertical="center"/>
    </xf>
    <xf numFmtId="176" fontId="30" fillId="0" borderId="0" xfId="43" applyNumberFormat="1" applyFont="1" applyBorder="1" applyAlignment="1">
      <alignment vertical="center"/>
    </xf>
    <xf numFmtId="182" fontId="61" fillId="0" borderId="0" xfId="43" applyNumberFormat="1" applyFont="1" applyBorder="1" applyAlignment="1">
      <alignment vertical="center"/>
    </xf>
    <xf numFmtId="169" fontId="30" fillId="0" borderId="0" xfId="43" quotePrefix="1" applyFont="1" applyAlignment="1" applyProtection="1">
      <alignment horizontal="center" vertical="center"/>
    </xf>
    <xf numFmtId="169" fontId="30" fillId="0" borderId="0" xfId="43" applyFont="1" applyAlignment="1" applyProtection="1">
      <alignment horizontal="left" vertical="center"/>
    </xf>
    <xf numFmtId="169" fontId="30" fillId="0" borderId="0" xfId="43" quotePrefix="1" applyFont="1" applyBorder="1" applyAlignment="1">
      <alignment horizontal="left" vertical="center"/>
    </xf>
    <xf numFmtId="3" fontId="30" fillId="0" borderId="0" xfId="43" applyNumberFormat="1" applyFont="1" applyAlignment="1" applyProtection="1">
      <alignment vertical="center"/>
    </xf>
    <xf numFmtId="0" fontId="31" fillId="0" borderId="0" xfId="47" applyFont="1" applyBorder="1" applyAlignment="1">
      <alignment vertical="center"/>
    </xf>
    <xf numFmtId="170" fontId="32" fillId="0" borderId="0" xfId="47" quotePrefix="1" applyNumberFormat="1" applyFont="1" applyFill="1" applyBorder="1" applyAlignment="1" applyProtection="1">
      <alignment horizontal="left" vertical="center"/>
    </xf>
    <xf numFmtId="169" fontId="30" fillId="0" borderId="0" xfId="47" quotePrefix="1" applyNumberFormat="1" applyFont="1" applyFill="1" applyBorder="1" applyAlignment="1" applyProtection="1">
      <alignment horizontal="left" vertical="center"/>
    </xf>
    <xf numFmtId="169" fontId="30" fillId="0" borderId="0" xfId="47" quotePrefix="1" applyNumberFormat="1" applyFont="1" applyFill="1" applyAlignment="1" applyProtection="1">
      <alignment horizontal="left" vertical="center"/>
    </xf>
    <xf numFmtId="169" fontId="30" fillId="5" borderId="0" xfId="50" quotePrefix="1" applyNumberFormat="1" applyFont="1" applyFill="1" applyAlignment="1" applyProtection="1">
      <alignment horizontal="left" vertical="center"/>
    </xf>
    <xf numFmtId="3" fontId="31" fillId="0" borderId="0" xfId="37" applyNumberFormat="1" applyFont="1" applyFill="1" applyBorder="1" applyAlignment="1" applyProtection="1">
      <alignment horizontal="right" vertical="center"/>
    </xf>
    <xf numFmtId="4" fontId="31" fillId="0" borderId="0" xfId="47" applyNumberFormat="1" applyFont="1" applyAlignment="1">
      <alignment vertical="center"/>
    </xf>
    <xf numFmtId="0" fontId="40" fillId="0" borderId="0" xfId="42" quotePrefix="1" applyFont="1" applyAlignment="1"/>
    <xf numFmtId="3" fontId="36" fillId="0" borderId="0" xfId="42" applyNumberFormat="1" applyFont="1" applyAlignment="1">
      <alignment vertical="center"/>
    </xf>
    <xf numFmtId="3" fontId="36" fillId="3" borderId="0" xfId="42" applyNumberFormat="1" applyFont="1" applyFill="1" applyAlignment="1">
      <alignment vertical="center"/>
    </xf>
    <xf numFmtId="3" fontId="32" fillId="0" borderId="0" xfId="37" applyNumberFormat="1" applyFont="1" applyFill="1" applyBorder="1" applyAlignment="1" applyProtection="1">
      <alignment horizontal="right" vertical="center"/>
    </xf>
    <xf numFmtId="4" fontId="32" fillId="0" borderId="0" xfId="37" applyNumberFormat="1" applyFont="1" applyFill="1" applyBorder="1" applyAlignment="1" applyProtection="1">
      <alignment horizontal="right" vertical="center"/>
    </xf>
    <xf numFmtId="0" fontId="32" fillId="0" borderId="0" xfId="47" applyFont="1" applyBorder="1" applyAlignment="1">
      <alignment vertical="center"/>
    </xf>
    <xf numFmtId="169" fontId="32" fillId="3" borderId="5" xfId="47" applyNumberFormat="1" applyFont="1" applyFill="1" applyBorder="1" applyAlignment="1" applyProtection="1">
      <alignment horizontal="left" vertical="center"/>
    </xf>
    <xf numFmtId="0" fontId="38" fillId="3" borderId="5" xfId="47" applyFont="1" applyFill="1" applyBorder="1" applyAlignment="1">
      <alignment vertical="center"/>
    </xf>
    <xf numFmtId="3" fontId="32" fillId="3" borderId="5" xfId="37" applyNumberFormat="1" applyFont="1" applyFill="1" applyBorder="1" applyAlignment="1" applyProtection="1">
      <alignment horizontal="right" vertical="center"/>
    </xf>
    <xf numFmtId="4" fontId="32" fillId="3" borderId="5" xfId="37" applyNumberFormat="1" applyFont="1" applyFill="1" applyBorder="1" applyAlignment="1" applyProtection="1">
      <alignment horizontal="right" vertical="center"/>
    </xf>
    <xf numFmtId="0" fontId="31" fillId="0" borderId="5" xfId="47" applyFont="1" applyBorder="1" applyAlignment="1">
      <alignment vertical="center"/>
    </xf>
    <xf numFmtId="4" fontId="31" fillId="0" borderId="5" xfId="37" applyNumberFormat="1" applyFont="1" applyFill="1" applyBorder="1" applyAlignment="1" applyProtection="1">
      <alignment horizontal="right" vertical="center"/>
    </xf>
    <xf numFmtId="0" fontId="33" fillId="0" borderId="0" xfId="47" applyFont="1" applyAlignment="1"/>
    <xf numFmtId="0" fontId="33" fillId="0" borderId="0" xfId="47" applyFont="1" applyAlignment="1">
      <alignment vertical="center"/>
    </xf>
    <xf numFmtId="169" fontId="40" fillId="0" borderId="0" xfId="43" applyFont="1" applyAlignment="1"/>
    <xf numFmtId="169" fontId="40" fillId="0" borderId="0" xfId="43" applyFont="1" applyAlignment="1">
      <alignment vertical="center"/>
    </xf>
    <xf numFmtId="0" fontId="63" fillId="0" borderId="0" xfId="47" applyFont="1" applyAlignment="1">
      <alignment horizontal="centerContinuous" vertical="center"/>
    </xf>
    <xf numFmtId="0" fontId="64" fillId="0" borderId="0" xfId="47" applyFont="1" applyBorder="1" applyAlignment="1">
      <alignment vertical="center"/>
    </xf>
    <xf numFmtId="0" fontId="51" fillId="0" borderId="0" xfId="47" applyFont="1" applyAlignment="1">
      <alignment vertical="center"/>
    </xf>
    <xf numFmtId="3" fontId="25" fillId="0" borderId="0" xfId="43" applyNumberFormat="1" applyFont="1" applyBorder="1" applyAlignment="1" applyProtection="1">
      <alignment vertical="center"/>
    </xf>
    <xf numFmtId="169" fontId="25" fillId="0" borderId="0" xfId="43" applyFont="1" applyAlignment="1">
      <alignment vertical="center"/>
    </xf>
    <xf numFmtId="3" fontId="51" fillId="0" borderId="0" xfId="47" applyNumberFormat="1" applyFont="1" applyAlignment="1">
      <alignment vertical="center"/>
    </xf>
    <xf numFmtId="4" fontId="51" fillId="0" borderId="0" xfId="47" applyNumberFormat="1" applyFont="1" applyAlignment="1">
      <alignment vertical="center"/>
    </xf>
    <xf numFmtId="170" fontId="32" fillId="4" borderId="2" xfId="47" quotePrefix="1" applyNumberFormat="1" applyFont="1" applyFill="1" applyBorder="1" applyAlignment="1" applyProtection="1">
      <alignment horizontal="center" vertical="center"/>
    </xf>
    <xf numFmtId="170" fontId="32" fillId="4" borderId="4" xfId="47" applyNumberFormat="1" applyFont="1" applyFill="1" applyBorder="1" applyAlignment="1" applyProtection="1">
      <alignment horizontal="center" vertical="center"/>
    </xf>
    <xf numFmtId="3" fontId="32" fillId="0" borderId="0" xfId="37" applyNumberFormat="1" applyFont="1" applyFill="1" applyBorder="1" applyAlignment="1" applyProtection="1">
      <alignment horizontal="right" vertical="center"/>
    </xf>
    <xf numFmtId="3" fontId="30" fillId="0" borderId="0" xfId="47" applyNumberFormat="1" applyFont="1" applyAlignment="1" applyProtection="1">
      <alignment horizontal="right" vertical="center"/>
    </xf>
    <xf numFmtId="3" fontId="30" fillId="0" borderId="0" xfId="48" applyNumberFormat="1" applyFont="1" applyAlignment="1" applyProtection="1">
      <alignment horizontal="right" vertical="center"/>
    </xf>
    <xf numFmtId="3" fontId="30" fillId="0" borderId="0" xfId="47" applyNumberFormat="1" applyFont="1" applyBorder="1" applyAlignment="1" applyProtection="1">
      <alignment horizontal="right" vertical="center"/>
    </xf>
    <xf numFmtId="3" fontId="30" fillId="0" borderId="0" xfId="48" applyNumberFormat="1" applyFont="1" applyBorder="1" applyAlignment="1" applyProtection="1">
      <alignment horizontal="right" vertical="center"/>
    </xf>
    <xf numFmtId="3" fontId="30" fillId="0" borderId="0" xfId="47" applyNumberFormat="1" applyFont="1" applyAlignment="1">
      <alignment horizontal="right" vertical="center"/>
    </xf>
    <xf numFmtId="3" fontId="32" fillId="3" borderId="5" xfId="37" applyNumberFormat="1" applyFont="1" applyFill="1" applyBorder="1" applyAlignment="1" applyProtection="1">
      <alignment horizontal="right" vertical="center"/>
    </xf>
    <xf numFmtId="196" fontId="32" fillId="3" borderId="5" xfId="37" applyNumberFormat="1" applyFont="1" applyFill="1" applyBorder="1" applyAlignment="1" applyProtection="1">
      <alignment horizontal="right" vertical="center"/>
    </xf>
    <xf numFmtId="196" fontId="32" fillId="0" borderId="0" xfId="37" applyNumberFormat="1" applyFont="1" applyFill="1" applyBorder="1" applyAlignment="1" applyProtection="1">
      <alignment horizontal="right" vertical="center"/>
    </xf>
    <xf numFmtId="196" fontId="30" fillId="0" borderId="0" xfId="47" applyNumberFormat="1" applyFont="1" applyAlignment="1" applyProtection="1">
      <alignment horizontal="right" vertical="center"/>
    </xf>
    <xf numFmtId="196" fontId="30" fillId="0" borderId="0" xfId="48" applyNumberFormat="1" applyFont="1" applyAlignment="1" applyProtection="1">
      <alignment horizontal="right" vertical="center"/>
    </xf>
    <xf numFmtId="196" fontId="30" fillId="0" borderId="0" xfId="47" applyNumberFormat="1" applyFont="1" applyBorder="1" applyAlignment="1" applyProtection="1">
      <alignment horizontal="right" vertical="center"/>
    </xf>
    <xf numFmtId="196" fontId="30" fillId="0" borderId="0" xfId="48" applyNumberFormat="1" applyFont="1" applyBorder="1" applyAlignment="1" applyProtection="1">
      <alignment horizontal="right" vertical="center"/>
    </xf>
    <xf numFmtId="196" fontId="30" fillId="0" borderId="0" xfId="47" applyNumberFormat="1" applyFont="1" applyAlignment="1">
      <alignment horizontal="right" vertical="center"/>
    </xf>
    <xf numFmtId="169" fontId="36" fillId="3" borderId="1" xfId="43" applyFont="1" applyFill="1" applyBorder="1" applyAlignment="1">
      <alignment horizontal="center" vertical="center"/>
    </xf>
    <xf numFmtId="200" fontId="32" fillId="3" borderId="5" xfId="37" applyNumberFormat="1" applyFont="1" applyFill="1" applyBorder="1" applyAlignment="1" applyProtection="1">
      <alignment horizontal="right" vertical="center"/>
    </xf>
    <xf numFmtId="200" fontId="32" fillId="0" borderId="0" xfId="37" applyNumberFormat="1" applyFont="1" applyFill="1" applyBorder="1" applyAlignment="1" applyProtection="1">
      <alignment horizontal="right" vertical="center"/>
    </xf>
    <xf numFmtId="200" fontId="31" fillId="0" borderId="0" xfId="37" applyNumberFormat="1" applyFont="1" applyFill="1" applyBorder="1" applyAlignment="1" applyProtection="1">
      <alignment horizontal="right" vertical="center"/>
    </xf>
    <xf numFmtId="3" fontId="32" fillId="3" borderId="5" xfId="37" applyNumberFormat="1" applyFont="1" applyFill="1" applyBorder="1" applyAlignment="1" applyProtection="1">
      <alignment horizontal="right" vertical="center"/>
    </xf>
    <xf numFmtId="3" fontId="32" fillId="0" borderId="0" xfId="37" applyNumberFormat="1" applyFont="1" applyFill="1" applyBorder="1" applyAlignment="1" applyProtection="1">
      <alignment horizontal="right" vertical="center"/>
    </xf>
    <xf numFmtId="3" fontId="30" fillId="0" borderId="0" xfId="47" applyNumberFormat="1" applyFont="1" applyAlignment="1" applyProtection="1">
      <alignment horizontal="right" vertical="center"/>
    </xf>
    <xf numFmtId="3" fontId="30" fillId="0" borderId="0" xfId="48" applyNumberFormat="1" applyFont="1" applyAlignment="1" applyProtection="1">
      <alignment horizontal="right" vertical="center"/>
    </xf>
    <xf numFmtId="3" fontId="30" fillId="0" borderId="0" xfId="47" applyNumberFormat="1" applyFont="1" applyBorder="1" applyAlignment="1" applyProtection="1">
      <alignment horizontal="right" vertical="center"/>
    </xf>
    <xf numFmtId="3" fontId="30" fillId="0" borderId="0" xfId="48" applyNumberFormat="1" applyFont="1" applyBorder="1" applyAlignment="1" applyProtection="1">
      <alignment horizontal="right" vertical="center"/>
    </xf>
    <xf numFmtId="3" fontId="30" fillId="0" borderId="0" xfId="47" applyNumberFormat="1" applyFont="1" applyAlignment="1">
      <alignment horizontal="right" vertical="center"/>
    </xf>
    <xf numFmtId="169" fontId="32" fillId="3" borderId="5" xfId="47" applyNumberFormat="1" applyFont="1" applyFill="1" applyBorder="1" applyAlignment="1" applyProtection="1">
      <alignment horizontal="center" vertical="center"/>
    </xf>
    <xf numFmtId="169" fontId="32" fillId="3" borderId="5" xfId="47" applyNumberFormat="1" applyFont="1" applyFill="1" applyBorder="1" applyAlignment="1" applyProtection="1">
      <alignment vertical="center"/>
    </xf>
    <xf numFmtId="3" fontId="32" fillId="3" borderId="5" xfId="37" applyNumberFormat="1" applyFont="1" applyFill="1" applyBorder="1" applyAlignment="1" applyProtection="1">
      <alignment vertical="center"/>
    </xf>
    <xf numFmtId="3" fontId="32" fillId="0" borderId="0" xfId="37" applyNumberFormat="1" applyFont="1" applyFill="1" applyBorder="1" applyAlignment="1" applyProtection="1">
      <alignment vertical="center"/>
    </xf>
    <xf numFmtId="3" fontId="30" fillId="0" borderId="0" xfId="47" applyNumberFormat="1" applyFont="1" applyAlignment="1" applyProtection="1">
      <alignment vertical="center"/>
    </xf>
    <xf numFmtId="3" fontId="30" fillId="0" borderId="0" xfId="48" applyNumberFormat="1" applyFont="1" applyAlignment="1" applyProtection="1">
      <alignment vertical="center"/>
    </xf>
    <xf numFmtId="3" fontId="30" fillId="0" borderId="0" xfId="47" applyNumberFormat="1" applyFont="1" applyBorder="1" applyAlignment="1" applyProtection="1">
      <alignment vertical="center"/>
    </xf>
    <xf numFmtId="3" fontId="30" fillId="0" borderId="0" xfId="48" applyNumberFormat="1" applyFont="1" applyBorder="1" applyAlignment="1" applyProtection="1">
      <alignment vertical="center"/>
    </xf>
    <xf numFmtId="3" fontId="30" fillId="0" borderId="0" xfId="47" applyNumberFormat="1" applyFont="1" applyAlignment="1">
      <alignment vertical="center"/>
    </xf>
    <xf numFmtId="3" fontId="32" fillId="3" borderId="5" xfId="37" applyNumberFormat="1" applyFont="1" applyFill="1" applyBorder="1" applyAlignment="1" applyProtection="1">
      <alignment horizontal="right" vertical="center"/>
    </xf>
    <xf numFmtId="3" fontId="32" fillId="0" borderId="0" xfId="37" applyNumberFormat="1" applyFont="1" applyFill="1" applyBorder="1" applyAlignment="1" applyProtection="1">
      <alignment horizontal="right" vertical="center"/>
    </xf>
    <xf numFmtId="3" fontId="30" fillId="0" borderId="0" xfId="47" applyNumberFormat="1" applyFont="1" applyAlignment="1" applyProtection="1">
      <alignment horizontal="right" vertical="center"/>
    </xf>
    <xf numFmtId="3" fontId="30" fillId="0" borderId="0" xfId="48" applyNumberFormat="1" applyFont="1" applyAlignment="1" applyProtection="1">
      <alignment horizontal="right" vertical="center"/>
    </xf>
    <xf numFmtId="3" fontId="30" fillId="0" borderId="0" xfId="47" applyNumberFormat="1" applyFont="1" applyBorder="1" applyAlignment="1" applyProtection="1">
      <alignment horizontal="right" vertical="center"/>
    </xf>
    <xf numFmtId="3" fontId="30" fillId="0" borderId="0" xfId="48" applyNumberFormat="1" applyFont="1" applyBorder="1" applyAlignment="1" applyProtection="1">
      <alignment horizontal="right" vertical="center"/>
    </xf>
    <xf numFmtId="3" fontId="30" fillId="0" borderId="0" xfId="47" applyNumberFormat="1" applyFont="1" applyAlignment="1">
      <alignment horizontal="right" vertical="center"/>
    </xf>
    <xf numFmtId="3" fontId="31" fillId="0" borderId="5" xfId="47" applyNumberFormat="1" applyFont="1" applyBorder="1" applyAlignment="1">
      <alignment vertical="center"/>
    </xf>
    <xf numFmtId="200" fontId="32" fillId="3" borderId="5" xfId="37" applyNumberFormat="1" applyFont="1" applyFill="1" applyBorder="1" applyAlignment="1" applyProtection="1">
      <alignment horizontal="right" vertical="center"/>
    </xf>
    <xf numFmtId="200" fontId="32" fillId="0" borderId="0" xfId="37" applyNumberFormat="1" applyFont="1" applyFill="1" applyBorder="1" applyAlignment="1" applyProtection="1">
      <alignment horizontal="right" vertical="center"/>
    </xf>
    <xf numFmtId="200" fontId="31" fillId="0" borderId="0" xfId="37" applyNumberFormat="1" applyFont="1" applyFill="1" applyBorder="1" applyAlignment="1" applyProtection="1">
      <alignment horizontal="right" vertical="center"/>
    </xf>
    <xf numFmtId="3" fontId="32" fillId="3" borderId="5" xfId="37" applyNumberFormat="1" applyFont="1" applyFill="1" applyBorder="1" applyAlignment="1" applyProtection="1">
      <alignment horizontal="right" vertical="center"/>
    </xf>
    <xf numFmtId="3" fontId="32" fillId="0" borderId="0" xfId="37" applyNumberFormat="1" applyFont="1" applyFill="1" applyBorder="1" applyAlignment="1" applyProtection="1">
      <alignment horizontal="right" vertical="center"/>
    </xf>
    <xf numFmtId="3" fontId="30" fillId="0" borderId="0" xfId="47" applyNumberFormat="1" applyFont="1" applyAlignment="1" applyProtection="1">
      <alignment horizontal="right" vertical="center"/>
    </xf>
    <xf numFmtId="3" fontId="30" fillId="0" borderId="0" xfId="48" applyNumberFormat="1" applyFont="1" applyAlignment="1" applyProtection="1">
      <alignment horizontal="right" vertical="center"/>
    </xf>
    <xf numFmtId="3" fontId="30" fillId="0" borderId="0" xfId="47" applyNumberFormat="1" applyFont="1" applyBorder="1" applyAlignment="1" applyProtection="1">
      <alignment horizontal="right" vertical="center"/>
    </xf>
    <xf numFmtId="3" fontId="30" fillId="0" borderId="0" xfId="48" applyNumberFormat="1" applyFont="1" applyBorder="1" applyAlignment="1" applyProtection="1">
      <alignment horizontal="right" vertical="center"/>
    </xf>
    <xf numFmtId="3" fontId="30" fillId="0" borderId="0" xfId="47" applyNumberFormat="1" applyFont="1" applyAlignment="1">
      <alignment horizontal="right" vertical="center"/>
    </xf>
    <xf numFmtId="3" fontId="32" fillId="3" borderId="5" xfId="37" applyNumberFormat="1" applyFont="1" applyFill="1" applyBorder="1" applyAlignment="1" applyProtection="1">
      <alignment horizontal="right" vertical="center"/>
    </xf>
    <xf numFmtId="3" fontId="32" fillId="0" borderId="0" xfId="37" applyNumberFormat="1" applyFont="1" applyFill="1" applyBorder="1" applyAlignment="1" applyProtection="1">
      <alignment horizontal="right" vertical="center"/>
    </xf>
    <xf numFmtId="3" fontId="30" fillId="0" borderId="0" xfId="47" applyNumberFormat="1" applyFont="1" applyAlignment="1" applyProtection="1">
      <alignment horizontal="right" vertical="center"/>
    </xf>
    <xf numFmtId="3" fontId="30" fillId="0" borderId="0" xfId="48" applyNumberFormat="1" applyFont="1" applyAlignment="1" applyProtection="1">
      <alignment horizontal="right" vertical="center"/>
    </xf>
    <xf numFmtId="3" fontId="30" fillId="0" borderId="0" xfId="47" applyNumberFormat="1" applyFont="1" applyBorder="1" applyAlignment="1" applyProtection="1">
      <alignment horizontal="right" vertical="center"/>
    </xf>
    <xf numFmtId="3" fontId="30" fillId="0" borderId="0" xfId="48" applyNumberFormat="1" applyFont="1" applyBorder="1" applyAlignment="1" applyProtection="1">
      <alignment horizontal="right" vertical="center"/>
    </xf>
    <xf numFmtId="3" fontId="30" fillId="0" borderId="0" xfId="47" applyNumberFormat="1" applyFont="1" applyAlignment="1">
      <alignment horizontal="right" vertical="center"/>
    </xf>
    <xf numFmtId="3" fontId="32" fillId="3" borderId="5" xfId="37" applyNumberFormat="1" applyFont="1" applyFill="1" applyBorder="1" applyAlignment="1" applyProtection="1">
      <alignment horizontal="right" vertical="center"/>
    </xf>
    <xf numFmtId="3" fontId="32" fillId="0" borderId="0" xfId="37" applyNumberFormat="1" applyFont="1" applyFill="1" applyBorder="1" applyAlignment="1" applyProtection="1">
      <alignment horizontal="right" vertical="center"/>
    </xf>
    <xf numFmtId="3" fontId="30" fillId="0" borderId="0" xfId="47" applyNumberFormat="1" applyFont="1" applyAlignment="1" applyProtection="1">
      <alignment horizontal="right" vertical="center"/>
    </xf>
    <xf numFmtId="3" fontId="30" fillId="0" borderId="0" xfId="48" applyNumberFormat="1" applyFont="1" applyAlignment="1" applyProtection="1">
      <alignment horizontal="right" vertical="center"/>
    </xf>
    <xf numFmtId="3" fontId="30" fillId="0" borderId="0" xfId="47" applyNumberFormat="1" applyFont="1" applyBorder="1" applyAlignment="1" applyProtection="1">
      <alignment horizontal="right" vertical="center"/>
    </xf>
    <xf numFmtId="3" fontId="30" fillId="0" borderId="0" xfId="48" applyNumberFormat="1" applyFont="1" applyBorder="1" applyAlignment="1" applyProtection="1">
      <alignment horizontal="right" vertical="center"/>
    </xf>
    <xf numFmtId="3" fontId="30" fillId="0" borderId="0" xfId="47" applyNumberFormat="1" applyFont="1" applyAlignment="1">
      <alignment horizontal="right" vertical="center"/>
    </xf>
    <xf numFmtId="3" fontId="32" fillId="3" borderId="5" xfId="37" applyNumberFormat="1" applyFont="1" applyFill="1" applyBorder="1" applyAlignment="1" applyProtection="1">
      <alignment horizontal="right" vertical="center"/>
    </xf>
    <xf numFmtId="3" fontId="32" fillId="0" borderId="0" xfId="37" applyNumberFormat="1" applyFont="1" applyFill="1" applyBorder="1" applyAlignment="1" applyProtection="1">
      <alignment horizontal="right" vertical="center"/>
    </xf>
    <xf numFmtId="3" fontId="31" fillId="0" borderId="0" xfId="47" applyNumberFormat="1" applyFont="1" applyAlignment="1">
      <alignment horizontal="right" vertical="center"/>
    </xf>
    <xf numFmtId="3" fontId="30" fillId="0" borderId="0" xfId="47" applyNumberFormat="1" applyFont="1" applyAlignment="1" applyProtection="1">
      <alignment horizontal="right" vertical="center"/>
    </xf>
    <xf numFmtId="3" fontId="30" fillId="0" borderId="0" xfId="48" applyNumberFormat="1" applyFont="1" applyAlignment="1" applyProtection="1">
      <alignment horizontal="right" vertical="center"/>
    </xf>
    <xf numFmtId="3" fontId="30" fillId="0" borderId="0" xfId="47" applyNumberFormat="1" applyFont="1" applyBorder="1" applyAlignment="1" applyProtection="1">
      <alignment horizontal="right" vertical="center"/>
    </xf>
    <xf numFmtId="3" fontId="30" fillId="0" borderId="0" xfId="48" applyNumberFormat="1" applyFont="1" applyBorder="1" applyAlignment="1" applyProtection="1">
      <alignment horizontal="right" vertical="center"/>
    </xf>
    <xf numFmtId="3" fontId="30" fillId="0" borderId="0" xfId="47" applyNumberFormat="1" applyFont="1" applyAlignment="1">
      <alignment horizontal="right" vertical="center"/>
    </xf>
    <xf numFmtId="200" fontId="32" fillId="3" borderId="5" xfId="37" applyNumberFormat="1" applyFont="1" applyFill="1" applyBorder="1" applyAlignment="1" applyProtection="1">
      <alignment horizontal="right" vertical="center"/>
    </xf>
    <xf numFmtId="200" fontId="32" fillId="0" borderId="0" xfId="37" applyNumberFormat="1" applyFont="1" applyFill="1" applyBorder="1" applyAlignment="1" applyProtection="1">
      <alignment horizontal="right" vertical="center"/>
    </xf>
    <xf numFmtId="200" fontId="31" fillId="0" borderId="0" xfId="37" applyNumberFormat="1" applyFont="1" applyFill="1" applyBorder="1" applyAlignment="1" applyProtection="1">
      <alignment horizontal="right" vertical="center"/>
    </xf>
    <xf numFmtId="3" fontId="32" fillId="3" borderId="5" xfId="37" applyNumberFormat="1" applyFont="1" applyFill="1" applyBorder="1" applyAlignment="1" applyProtection="1">
      <alignment horizontal="right" vertical="center"/>
    </xf>
    <xf numFmtId="3" fontId="32" fillId="0" borderId="0" xfId="37" applyNumberFormat="1" applyFont="1" applyFill="1" applyBorder="1" applyAlignment="1" applyProtection="1">
      <alignment horizontal="right" vertical="center"/>
    </xf>
    <xf numFmtId="3" fontId="30" fillId="0" borderId="0" xfId="47" applyNumberFormat="1" applyFont="1" applyAlignment="1" applyProtection="1">
      <alignment horizontal="right" vertical="center"/>
    </xf>
    <xf numFmtId="3" fontId="30" fillId="0" borderId="0" xfId="48" applyNumberFormat="1" applyFont="1" applyAlignment="1" applyProtection="1">
      <alignment horizontal="right" vertical="center"/>
    </xf>
    <xf numFmtId="3" fontId="30" fillId="0" borderId="0" xfId="47" applyNumberFormat="1" applyFont="1" applyBorder="1" applyAlignment="1" applyProtection="1">
      <alignment horizontal="right" vertical="center"/>
    </xf>
    <xf numFmtId="3" fontId="30" fillId="0" borderId="0" xfId="48" applyNumberFormat="1" applyFont="1" applyBorder="1" applyAlignment="1" applyProtection="1">
      <alignment horizontal="right" vertical="center"/>
    </xf>
    <xf numFmtId="3" fontId="30" fillId="0" borderId="0" xfId="47" applyNumberFormat="1" applyFont="1" applyAlignment="1">
      <alignment horizontal="right" vertical="center"/>
    </xf>
    <xf numFmtId="196" fontId="32" fillId="3" borderId="5" xfId="37" applyNumberFormat="1" applyFont="1" applyFill="1" applyBorder="1" applyAlignment="1" applyProtection="1">
      <alignment horizontal="right" vertical="center"/>
    </xf>
    <xf numFmtId="196" fontId="32" fillId="0" borderId="0" xfId="37" applyNumberFormat="1" applyFont="1" applyFill="1" applyBorder="1" applyAlignment="1" applyProtection="1">
      <alignment horizontal="right" vertical="center"/>
    </xf>
    <xf numFmtId="196" fontId="30" fillId="0" borderId="0" xfId="47" applyNumberFormat="1" applyFont="1" applyAlignment="1" applyProtection="1">
      <alignment horizontal="right" vertical="center"/>
    </xf>
    <xf numFmtId="196" fontId="30" fillId="0" borderId="0" xfId="48" applyNumberFormat="1" applyFont="1" applyAlignment="1" applyProtection="1">
      <alignment horizontal="right" vertical="center"/>
    </xf>
    <xf numFmtId="196" fontId="30" fillId="0" borderId="0" xfId="47" applyNumberFormat="1" applyFont="1" applyBorder="1" applyAlignment="1" applyProtection="1">
      <alignment horizontal="right" vertical="center"/>
    </xf>
    <xf numFmtId="196" fontId="30" fillId="0" borderId="0" xfId="48" applyNumberFormat="1" applyFont="1" applyBorder="1" applyAlignment="1" applyProtection="1">
      <alignment horizontal="right" vertical="center"/>
    </xf>
    <xf numFmtId="196" fontId="30" fillId="0" borderId="0" xfId="47" applyNumberFormat="1" applyFont="1" applyAlignment="1">
      <alignment horizontal="right" vertical="center"/>
    </xf>
    <xf numFmtId="200" fontId="32" fillId="3" borderId="5" xfId="37" applyNumberFormat="1" applyFont="1" applyFill="1" applyBorder="1" applyAlignment="1" applyProtection="1">
      <alignment horizontal="right" vertical="center"/>
    </xf>
    <xf numFmtId="200" fontId="32" fillId="0" borderId="0" xfId="37" applyNumberFormat="1" applyFont="1" applyFill="1" applyBorder="1" applyAlignment="1" applyProtection="1">
      <alignment horizontal="right" vertical="center"/>
    </xf>
    <xf numFmtId="200" fontId="31" fillId="0" borderId="0" xfId="37" applyNumberFormat="1" applyFont="1" applyFill="1" applyBorder="1" applyAlignment="1" applyProtection="1">
      <alignment horizontal="right" vertical="center"/>
    </xf>
    <xf numFmtId="200" fontId="31" fillId="0" borderId="5" xfId="37" applyNumberFormat="1" applyFont="1" applyFill="1" applyBorder="1" applyAlignment="1" applyProtection="1">
      <alignment horizontal="right" vertical="center"/>
    </xf>
    <xf numFmtId="3" fontId="32" fillId="3" borderId="5" xfId="37" applyNumberFormat="1" applyFont="1" applyFill="1" applyBorder="1" applyAlignment="1" applyProtection="1">
      <alignment horizontal="right" vertical="center"/>
    </xf>
    <xf numFmtId="3" fontId="32" fillId="0" borderId="0" xfId="37" applyNumberFormat="1" applyFont="1" applyFill="1" applyBorder="1" applyAlignment="1" applyProtection="1">
      <alignment horizontal="right" vertical="center"/>
    </xf>
    <xf numFmtId="3" fontId="30" fillId="0" borderId="0" xfId="47" applyNumberFormat="1" applyFont="1" applyAlignment="1" applyProtection="1">
      <alignment horizontal="right" vertical="center"/>
    </xf>
    <xf numFmtId="3" fontId="30" fillId="0" borderId="0" xfId="48" applyNumberFormat="1" applyFont="1" applyAlignment="1" applyProtection="1">
      <alignment horizontal="right" vertical="center"/>
    </xf>
    <xf numFmtId="3" fontId="30" fillId="0" borderId="0" xfId="47" applyNumberFormat="1" applyFont="1" applyBorder="1" applyAlignment="1" applyProtection="1">
      <alignment horizontal="right" vertical="center"/>
    </xf>
    <xf numFmtId="3" fontId="30" fillId="0" borderId="0" xfId="48" applyNumberFormat="1" applyFont="1" applyBorder="1" applyAlignment="1" applyProtection="1">
      <alignment horizontal="right" vertical="center"/>
    </xf>
    <xf numFmtId="3" fontId="30" fillId="0" borderId="0" xfId="47" applyNumberFormat="1" applyFont="1" applyAlignment="1">
      <alignment horizontal="right" vertical="center"/>
    </xf>
    <xf numFmtId="3" fontId="32" fillId="3" borderId="5" xfId="37" applyNumberFormat="1" applyFont="1" applyFill="1" applyBorder="1" applyAlignment="1" applyProtection="1">
      <alignment horizontal="right" vertical="center"/>
    </xf>
    <xf numFmtId="3" fontId="32" fillId="0" borderId="0" xfId="37" applyNumberFormat="1" applyFont="1" applyFill="1" applyBorder="1" applyAlignment="1" applyProtection="1">
      <alignment horizontal="right" vertical="center"/>
    </xf>
    <xf numFmtId="3" fontId="30" fillId="0" borderId="0" xfId="47" applyNumberFormat="1" applyFont="1" applyAlignment="1" applyProtection="1">
      <alignment horizontal="right" vertical="center"/>
    </xf>
    <xf numFmtId="3" fontId="30" fillId="0" borderId="0" xfId="48" applyNumberFormat="1" applyFont="1" applyAlignment="1" applyProtection="1">
      <alignment horizontal="right" vertical="center"/>
    </xf>
    <xf numFmtId="3" fontId="30" fillId="0" borderId="0" xfId="47" applyNumberFormat="1" applyFont="1" applyBorder="1" applyAlignment="1" applyProtection="1">
      <alignment horizontal="right" vertical="center"/>
    </xf>
    <xf numFmtId="3" fontId="30" fillId="0" borderId="0" xfId="48" applyNumberFormat="1" applyFont="1" applyBorder="1" applyAlignment="1" applyProtection="1">
      <alignment horizontal="right" vertical="center"/>
    </xf>
    <xf numFmtId="3" fontId="30" fillId="0" borderId="0" xfId="47" applyNumberFormat="1" applyFont="1" applyAlignment="1">
      <alignment horizontal="right" vertical="center"/>
    </xf>
    <xf numFmtId="3" fontId="32" fillId="3" borderId="5" xfId="37" applyNumberFormat="1" applyFont="1" applyFill="1" applyBorder="1" applyAlignment="1" applyProtection="1">
      <alignment horizontal="right" vertical="center"/>
    </xf>
    <xf numFmtId="3" fontId="32" fillId="0" borderId="0" xfId="37" applyNumberFormat="1" applyFont="1" applyFill="1" applyBorder="1" applyAlignment="1" applyProtection="1">
      <alignment horizontal="right" vertical="center"/>
    </xf>
    <xf numFmtId="3" fontId="30" fillId="0" borderId="0" xfId="47" applyNumberFormat="1" applyFont="1" applyAlignment="1" applyProtection="1">
      <alignment horizontal="right" vertical="center"/>
    </xf>
    <xf numFmtId="3" fontId="30" fillId="0" borderId="0" xfId="48" applyNumberFormat="1" applyFont="1" applyAlignment="1" applyProtection="1">
      <alignment horizontal="right" vertical="center"/>
    </xf>
    <xf numFmtId="3" fontId="30" fillId="0" borderId="0" xfId="47" applyNumberFormat="1" applyFont="1" applyBorder="1" applyAlignment="1" applyProtection="1">
      <alignment horizontal="right" vertical="center"/>
    </xf>
    <xf numFmtId="3" fontId="30" fillId="0" borderId="0" xfId="48" applyNumberFormat="1" applyFont="1" applyBorder="1" applyAlignment="1" applyProtection="1">
      <alignment horizontal="right" vertical="center"/>
    </xf>
    <xf numFmtId="3" fontId="30" fillId="0" borderId="0" xfId="47" applyNumberFormat="1" applyFont="1" applyAlignment="1">
      <alignment horizontal="right" vertical="center"/>
    </xf>
    <xf numFmtId="200" fontId="32" fillId="3" borderId="5" xfId="37" applyNumberFormat="1" applyFont="1" applyFill="1" applyBorder="1" applyAlignment="1" applyProtection="1">
      <alignment horizontal="right" vertical="center"/>
    </xf>
    <xf numFmtId="200" fontId="32" fillId="0" borderId="0" xfId="37" applyNumberFormat="1" applyFont="1" applyFill="1" applyBorder="1" applyAlignment="1" applyProtection="1">
      <alignment horizontal="right" vertical="center"/>
    </xf>
    <xf numFmtId="200" fontId="31" fillId="0" borderId="0" xfId="37" applyNumberFormat="1" applyFont="1" applyFill="1" applyBorder="1" applyAlignment="1" applyProtection="1">
      <alignment horizontal="right" vertical="center"/>
    </xf>
    <xf numFmtId="200" fontId="31" fillId="0" borderId="5" xfId="37" applyNumberFormat="1" applyFont="1" applyFill="1" applyBorder="1" applyAlignment="1" applyProtection="1">
      <alignment horizontal="right" vertical="center"/>
    </xf>
    <xf numFmtId="200" fontId="31" fillId="0" borderId="0" xfId="47" applyNumberFormat="1" applyFont="1" applyAlignment="1">
      <alignment horizontal="right" vertical="center"/>
    </xf>
    <xf numFmtId="3" fontId="32" fillId="3" borderId="5" xfId="37" applyNumberFormat="1" applyFont="1" applyFill="1" applyBorder="1" applyAlignment="1" applyProtection="1">
      <alignment horizontal="right" vertical="center"/>
    </xf>
    <xf numFmtId="3" fontId="32" fillId="0" borderId="0" xfId="37" applyNumberFormat="1" applyFont="1" applyFill="1" applyBorder="1" applyAlignment="1" applyProtection="1">
      <alignment horizontal="right" vertical="center"/>
    </xf>
    <xf numFmtId="3" fontId="30" fillId="0" borderId="0" xfId="47" applyNumberFormat="1" applyFont="1" applyAlignment="1" applyProtection="1">
      <alignment horizontal="right" vertical="center"/>
    </xf>
    <xf numFmtId="3" fontId="31" fillId="0" borderId="0" xfId="37" applyNumberFormat="1" applyFont="1" applyFill="1" applyBorder="1" applyAlignment="1" applyProtection="1">
      <alignment horizontal="right" vertical="center"/>
    </xf>
    <xf numFmtId="3" fontId="30" fillId="0" borderId="0" xfId="48" applyNumberFormat="1" applyFont="1" applyBorder="1" applyAlignment="1" applyProtection="1">
      <alignment horizontal="right" vertical="center"/>
    </xf>
    <xf numFmtId="3" fontId="30" fillId="0" borderId="0" xfId="47" applyNumberFormat="1" applyFont="1" applyBorder="1" applyAlignment="1" applyProtection="1">
      <alignment horizontal="right" vertical="center"/>
    </xf>
    <xf numFmtId="3" fontId="30" fillId="0" borderId="0" xfId="48" applyNumberFormat="1" applyFont="1" applyAlignment="1" applyProtection="1">
      <alignment horizontal="right" vertical="center"/>
    </xf>
    <xf numFmtId="3" fontId="30" fillId="0" borderId="0" xfId="47" applyNumberFormat="1" applyFont="1" applyAlignment="1">
      <alignment horizontal="right" vertical="center"/>
    </xf>
    <xf numFmtId="196" fontId="32" fillId="3" borderId="5" xfId="37" applyNumberFormat="1" applyFont="1" applyFill="1" applyBorder="1" applyAlignment="1" applyProtection="1">
      <alignment horizontal="right" vertical="center"/>
    </xf>
    <xf numFmtId="196" fontId="32" fillId="0" borderId="0" xfId="37" applyNumberFormat="1" applyFont="1" applyFill="1" applyBorder="1" applyAlignment="1" applyProtection="1">
      <alignment horizontal="right" vertical="center"/>
    </xf>
    <xf numFmtId="196" fontId="31" fillId="0" borderId="0" xfId="37" applyNumberFormat="1" applyFont="1" applyFill="1" applyBorder="1" applyAlignment="1" applyProtection="1">
      <alignment horizontal="right" vertical="center"/>
    </xf>
    <xf numFmtId="196" fontId="32" fillId="3" borderId="5" xfId="37" applyNumberFormat="1" applyFont="1" applyFill="1" applyBorder="1" applyAlignment="1" applyProtection="1">
      <alignment horizontal="right" vertical="center"/>
    </xf>
    <xf numFmtId="196" fontId="32" fillId="0" borderId="0" xfId="37" applyNumberFormat="1" applyFont="1" applyFill="1" applyBorder="1" applyAlignment="1" applyProtection="1">
      <alignment horizontal="right" vertical="center"/>
    </xf>
    <xf numFmtId="196" fontId="31" fillId="0" borderId="0" xfId="37" applyNumberFormat="1" applyFont="1" applyFill="1" applyBorder="1" applyAlignment="1" applyProtection="1">
      <alignment horizontal="right" vertical="center"/>
    </xf>
    <xf numFmtId="196" fontId="32" fillId="3" borderId="5" xfId="37" applyNumberFormat="1" applyFont="1" applyFill="1" applyBorder="1" applyAlignment="1" applyProtection="1">
      <alignment horizontal="right" vertical="center"/>
    </xf>
    <xf numFmtId="196" fontId="32" fillId="0" borderId="0" xfId="37" applyNumberFormat="1" applyFont="1" applyFill="1" applyBorder="1" applyAlignment="1" applyProtection="1">
      <alignment horizontal="right" vertical="center"/>
    </xf>
    <xf numFmtId="196" fontId="31" fillId="0" borderId="0" xfId="37" applyNumberFormat="1" applyFont="1" applyFill="1" applyBorder="1" applyAlignment="1" applyProtection="1">
      <alignment horizontal="right" vertical="center"/>
    </xf>
    <xf numFmtId="196" fontId="31" fillId="0" borderId="5" xfId="47" applyNumberFormat="1" applyFont="1" applyBorder="1" applyAlignment="1">
      <alignment vertical="center"/>
    </xf>
    <xf numFmtId="194" fontId="32" fillId="3" borderId="5" xfId="37" applyNumberFormat="1" applyFont="1" applyFill="1" applyBorder="1" applyAlignment="1" applyProtection="1">
      <alignment horizontal="right" vertical="center"/>
    </xf>
    <xf numFmtId="194" fontId="32" fillId="0" borderId="0" xfId="37" applyNumberFormat="1" applyFont="1" applyFill="1" applyBorder="1" applyAlignment="1" applyProtection="1">
      <alignment horizontal="right" vertical="center"/>
    </xf>
    <xf numFmtId="194" fontId="31" fillId="0" borderId="0" xfId="37" applyNumberFormat="1" applyFont="1" applyFill="1" applyBorder="1" applyAlignment="1" applyProtection="1">
      <alignment horizontal="right" vertical="center"/>
    </xf>
    <xf numFmtId="3" fontId="30" fillId="0" borderId="0" xfId="43" applyNumberFormat="1" applyFont="1" applyBorder="1" applyAlignment="1" applyProtection="1">
      <alignment vertical="center"/>
    </xf>
    <xf numFmtId="3" fontId="30" fillId="0" borderId="0" xfId="43" applyNumberFormat="1" applyFont="1" applyBorder="1" applyAlignment="1" applyProtection="1">
      <alignment horizontal="right" vertical="center"/>
    </xf>
    <xf numFmtId="3" fontId="30" fillId="0" borderId="0" xfId="42" applyNumberFormat="1" applyFont="1" applyBorder="1" applyAlignment="1" applyProtection="1">
      <alignment vertical="center"/>
    </xf>
    <xf numFmtId="169" fontId="40" fillId="0" borderId="0" xfId="43" quotePrefix="1" applyFont="1" applyAlignment="1">
      <alignment vertical="center"/>
    </xf>
    <xf numFmtId="169" fontId="36" fillId="4" borderId="3" xfId="43" applyFont="1" applyFill="1" applyBorder="1" applyAlignment="1" applyProtection="1">
      <alignment horizontal="center" vertical="center"/>
    </xf>
    <xf numFmtId="169" fontId="36" fillId="4" borderId="2" xfId="43" quotePrefix="1" applyFont="1" applyFill="1" applyBorder="1" applyAlignment="1" applyProtection="1">
      <alignment horizontal="center" vertical="center"/>
    </xf>
    <xf numFmtId="169" fontId="36" fillId="4" borderId="2" xfId="43" applyFont="1" applyFill="1" applyBorder="1" applyAlignment="1" applyProtection="1">
      <alignment horizontal="center" vertical="center"/>
    </xf>
    <xf numFmtId="169" fontId="36" fillId="4" borderId="4" xfId="43" applyFont="1" applyFill="1" applyBorder="1" applyAlignment="1" applyProtection="1">
      <alignment horizontal="center" vertical="center"/>
    </xf>
    <xf numFmtId="176" fontId="36" fillId="4" borderId="2" xfId="43" quotePrefix="1" applyNumberFormat="1" applyFont="1" applyFill="1" applyBorder="1" applyAlignment="1" applyProtection="1">
      <alignment horizontal="center" vertical="center"/>
    </xf>
    <xf numFmtId="176" fontId="36" fillId="4" borderId="2" xfId="43" applyNumberFormat="1" applyFont="1" applyFill="1" applyBorder="1" applyAlignment="1" applyProtection="1">
      <alignment horizontal="center" vertical="center"/>
    </xf>
    <xf numFmtId="176" fontId="36" fillId="4" borderId="4" xfId="43" applyNumberFormat="1" applyFont="1" applyFill="1" applyBorder="1" applyAlignment="1" applyProtection="1">
      <alignment horizontal="center" vertical="center"/>
    </xf>
    <xf numFmtId="0" fontId="36" fillId="4" borderId="3" xfId="42" applyFont="1" applyFill="1" applyBorder="1" applyAlignment="1" applyProtection="1">
      <alignment horizontal="center" vertical="center"/>
    </xf>
    <xf numFmtId="0" fontId="36" fillId="4" borderId="2" xfId="42" quotePrefix="1" applyFont="1" applyFill="1" applyBorder="1" applyAlignment="1" applyProtection="1">
      <alignment horizontal="center" vertical="center"/>
    </xf>
    <xf numFmtId="0" fontId="36" fillId="4" borderId="2" xfId="42" applyFont="1" applyFill="1" applyBorder="1" applyAlignment="1" applyProtection="1">
      <alignment horizontal="center" vertical="center"/>
    </xf>
    <xf numFmtId="0" fontId="36" fillId="4" borderId="4" xfId="42" applyFont="1" applyFill="1" applyBorder="1" applyAlignment="1" applyProtection="1">
      <alignment horizontal="center" vertical="center"/>
    </xf>
    <xf numFmtId="3" fontId="36" fillId="4" borderId="2" xfId="43" quotePrefix="1" applyNumberFormat="1" applyFont="1" applyFill="1" applyBorder="1" applyAlignment="1" applyProtection="1">
      <alignment horizontal="center" vertical="center"/>
    </xf>
    <xf numFmtId="3" fontId="36" fillId="4" borderId="2" xfId="43" applyNumberFormat="1" applyFont="1" applyFill="1" applyBorder="1" applyAlignment="1" applyProtection="1">
      <alignment horizontal="center" vertical="center"/>
    </xf>
    <xf numFmtId="3" fontId="36" fillId="4" borderId="4" xfId="43" applyNumberFormat="1" applyFont="1" applyFill="1" applyBorder="1" applyAlignment="1" applyProtection="1">
      <alignment horizontal="center" vertical="center"/>
    </xf>
    <xf numFmtId="3" fontId="36" fillId="3" borderId="5" xfId="43" applyNumberFormat="1" applyFont="1" applyFill="1" applyBorder="1" applyAlignment="1" applyProtection="1">
      <alignment vertical="center"/>
    </xf>
    <xf numFmtId="3" fontId="36" fillId="3" borderId="1" xfId="43" applyNumberFormat="1" applyFont="1" applyFill="1" applyBorder="1" applyAlignment="1" applyProtection="1">
      <alignment vertical="center"/>
    </xf>
    <xf numFmtId="3" fontId="36" fillId="3" borderId="1" xfId="42" applyNumberFormat="1" applyFont="1" applyFill="1" applyBorder="1" applyAlignment="1" applyProtection="1">
      <alignment vertical="center"/>
    </xf>
    <xf numFmtId="3" fontId="30" fillId="0" borderId="5" xfId="43" applyNumberFormat="1" applyFont="1" applyBorder="1" applyAlignment="1" applyProtection="1">
      <alignment vertical="center"/>
    </xf>
    <xf numFmtId="3" fontId="30" fillId="0" borderId="5" xfId="43" applyNumberFormat="1" applyFont="1" applyBorder="1" applyAlignment="1" applyProtection="1">
      <alignment horizontal="right" vertical="center"/>
    </xf>
    <xf numFmtId="3" fontId="30" fillId="0" borderId="5" xfId="42" applyNumberFormat="1" applyFont="1" applyBorder="1" applyAlignment="1" applyProtection="1">
      <alignment vertical="center"/>
    </xf>
    <xf numFmtId="3" fontId="25" fillId="0" borderId="0" xfId="43" applyNumberFormat="1" applyFont="1" applyAlignment="1">
      <alignment vertical="center"/>
    </xf>
    <xf numFmtId="3" fontId="25" fillId="0" borderId="0" xfId="42" applyNumberFormat="1" applyFont="1" applyBorder="1" applyAlignment="1" applyProtection="1">
      <alignment vertical="center"/>
    </xf>
    <xf numFmtId="187" fontId="25" fillId="0" borderId="0" xfId="43" applyNumberFormat="1" applyFont="1" applyBorder="1" applyAlignment="1">
      <alignment vertical="center"/>
    </xf>
    <xf numFmtId="176" fontId="25" fillId="0" borderId="0" xfId="43" applyNumberFormat="1" applyFont="1" applyAlignment="1">
      <alignment vertical="center"/>
    </xf>
    <xf numFmtId="169" fontId="36" fillId="3" borderId="5" xfId="43" applyFont="1" applyFill="1" applyBorder="1" applyAlignment="1">
      <alignment horizontal="center" vertical="center"/>
    </xf>
    <xf numFmtId="0" fontId="36" fillId="3" borderId="1" xfId="42" quotePrefix="1" applyFont="1" applyFill="1" applyBorder="1" applyAlignment="1">
      <alignment horizontal="center" vertical="center"/>
    </xf>
    <xf numFmtId="0" fontId="36" fillId="3" borderId="1" xfId="42" applyFont="1" applyFill="1" applyBorder="1" applyAlignment="1">
      <alignment horizontal="center" vertical="center"/>
    </xf>
    <xf numFmtId="169" fontId="36" fillId="3" borderId="1" xfId="43" quotePrefix="1" applyFont="1" applyFill="1" applyBorder="1" applyAlignment="1">
      <alignment horizontal="center" vertical="center"/>
    </xf>
    <xf numFmtId="196" fontId="36" fillId="3" borderId="1" xfId="43" applyNumberFormat="1" applyFont="1" applyFill="1" applyBorder="1" applyAlignment="1" applyProtection="1">
      <alignment vertical="center"/>
    </xf>
    <xf numFmtId="196" fontId="30" fillId="0" borderId="0" xfId="43" applyNumberFormat="1" applyFont="1" applyBorder="1" applyAlignment="1" applyProtection="1">
      <alignment vertical="center"/>
    </xf>
    <xf numFmtId="196" fontId="30" fillId="0" borderId="5" xfId="43" applyNumberFormat="1" applyFont="1" applyBorder="1" applyAlignment="1" applyProtection="1">
      <alignment vertical="center"/>
    </xf>
    <xf numFmtId="193" fontId="36" fillId="3" borderId="1" xfId="43" applyNumberFormat="1" applyFont="1" applyFill="1" applyBorder="1" applyAlignment="1" applyProtection="1">
      <alignment vertical="center"/>
    </xf>
    <xf numFmtId="193" fontId="30" fillId="0" borderId="0" xfId="43" applyNumberFormat="1" applyFont="1" applyBorder="1" applyAlignment="1" applyProtection="1">
      <alignment vertical="center"/>
    </xf>
    <xf numFmtId="193" fontId="30" fillId="0" borderId="5" xfId="43" applyNumberFormat="1" applyFont="1" applyBorder="1" applyAlignment="1" applyProtection="1">
      <alignment vertical="center"/>
    </xf>
    <xf numFmtId="192" fontId="36" fillId="3" borderId="1" xfId="43" applyNumberFormat="1" applyFont="1" applyFill="1" applyBorder="1" applyAlignment="1" applyProtection="1">
      <alignment vertical="center"/>
    </xf>
    <xf numFmtId="192" fontId="30" fillId="0" borderId="0" xfId="43" applyNumberFormat="1" applyFont="1" applyBorder="1" applyAlignment="1" applyProtection="1">
      <alignment vertical="center"/>
    </xf>
    <xf numFmtId="192" fontId="30" fillId="0" borderId="5" xfId="43" applyNumberFormat="1" applyFont="1" applyBorder="1" applyAlignment="1" applyProtection="1">
      <alignment vertical="center"/>
    </xf>
    <xf numFmtId="192" fontId="36" fillId="3" borderId="5" xfId="43" applyNumberFormat="1" applyFont="1" applyFill="1" applyBorder="1" applyAlignment="1" applyProtection="1">
      <alignment vertical="center"/>
    </xf>
    <xf numFmtId="192" fontId="30" fillId="0" borderId="0" xfId="43" applyNumberFormat="1" applyFont="1" applyBorder="1" applyAlignment="1" applyProtection="1">
      <alignment vertical="center"/>
    </xf>
    <xf numFmtId="192" fontId="30" fillId="0" borderId="5" xfId="43" applyNumberFormat="1" applyFont="1" applyBorder="1" applyAlignment="1" applyProtection="1">
      <alignment vertical="center"/>
    </xf>
    <xf numFmtId="192" fontId="36" fillId="3" borderId="1" xfId="43" applyNumberFormat="1" applyFont="1" applyFill="1" applyBorder="1" applyAlignment="1" applyProtection="1">
      <alignment vertical="center"/>
    </xf>
    <xf numFmtId="192" fontId="30" fillId="0" borderId="0" xfId="43" applyNumberFormat="1" applyFont="1" applyBorder="1" applyAlignment="1" applyProtection="1">
      <alignment vertical="center"/>
    </xf>
    <xf numFmtId="192" fontId="30" fillId="0" borderId="5" xfId="43" applyNumberFormat="1" applyFont="1" applyBorder="1" applyAlignment="1" applyProtection="1">
      <alignment vertical="center"/>
    </xf>
    <xf numFmtId="196" fontId="36" fillId="3" borderId="1" xfId="43" applyNumberFormat="1" applyFont="1" applyFill="1" applyBorder="1" applyAlignment="1" applyProtection="1">
      <alignment vertical="center"/>
    </xf>
    <xf numFmtId="196" fontId="30" fillId="0" borderId="0" xfId="43" applyNumberFormat="1" applyFont="1" applyBorder="1" applyAlignment="1" applyProtection="1">
      <alignment vertical="center"/>
    </xf>
    <xf numFmtId="196" fontId="30" fillId="0" borderId="5" xfId="43" applyNumberFormat="1" applyFont="1" applyBorder="1" applyAlignment="1" applyProtection="1">
      <alignment vertical="center"/>
    </xf>
    <xf numFmtId="194" fontId="36" fillId="3" borderId="1" xfId="43" applyNumberFormat="1" applyFont="1" applyFill="1" applyBorder="1" applyAlignment="1" applyProtection="1">
      <alignment vertical="center"/>
    </xf>
    <xf numFmtId="194" fontId="30" fillId="0" borderId="0" xfId="43" applyNumberFormat="1" applyFont="1" applyBorder="1" applyAlignment="1" applyProtection="1">
      <alignment vertical="center"/>
    </xf>
    <xf numFmtId="194" fontId="30" fillId="0" borderId="5" xfId="43" applyNumberFormat="1" applyFont="1" applyBorder="1" applyAlignment="1" applyProtection="1">
      <alignment vertical="center"/>
    </xf>
    <xf numFmtId="196" fontId="36" fillId="3" borderId="1" xfId="43" applyNumberFormat="1" applyFont="1" applyFill="1" applyBorder="1" applyAlignment="1" applyProtection="1">
      <alignment vertical="center"/>
    </xf>
    <xf numFmtId="196" fontId="30" fillId="0" borderId="0" xfId="43" applyNumberFormat="1" applyFont="1" applyBorder="1" applyAlignment="1" applyProtection="1">
      <alignment vertical="center"/>
    </xf>
    <xf numFmtId="196" fontId="30" fillId="0" borderId="5" xfId="43" applyNumberFormat="1" applyFont="1" applyBorder="1" applyAlignment="1" applyProtection="1">
      <alignment vertical="center"/>
    </xf>
    <xf numFmtId="192" fontId="36" fillId="3" borderId="1" xfId="43" applyNumberFormat="1" applyFont="1" applyFill="1" applyBorder="1" applyAlignment="1" applyProtection="1">
      <alignment vertical="center"/>
    </xf>
    <xf numFmtId="192" fontId="30" fillId="0" borderId="0" xfId="43" applyNumberFormat="1" applyFont="1" applyBorder="1" applyAlignment="1" applyProtection="1">
      <alignment vertical="center"/>
    </xf>
    <xf numFmtId="192" fontId="30" fillId="0" borderId="5" xfId="43" applyNumberFormat="1" applyFont="1" applyBorder="1" applyAlignment="1" applyProtection="1">
      <alignment vertical="center"/>
    </xf>
    <xf numFmtId="196" fontId="36" fillId="3" borderId="1" xfId="42" applyNumberFormat="1" applyFont="1" applyFill="1" applyBorder="1" applyAlignment="1" applyProtection="1">
      <alignment vertical="center"/>
    </xf>
    <xf numFmtId="196" fontId="30" fillId="0" borderId="0" xfId="42" applyNumberFormat="1" applyFont="1" applyBorder="1" applyAlignment="1" applyProtection="1">
      <alignment vertical="center"/>
    </xf>
    <xf numFmtId="196" fontId="30" fillId="0" borderId="5" xfId="42" applyNumberFormat="1" applyFont="1" applyBorder="1" applyAlignment="1" applyProtection="1">
      <alignment vertical="center"/>
    </xf>
    <xf numFmtId="194" fontId="36" fillId="3" borderId="1" xfId="42" applyNumberFormat="1" applyFont="1" applyFill="1" applyBorder="1" applyAlignment="1" applyProtection="1">
      <alignment vertical="center"/>
    </xf>
    <xf numFmtId="194" fontId="30" fillId="0" borderId="0" xfId="42" applyNumberFormat="1" applyFont="1" applyBorder="1" applyAlignment="1" applyProtection="1">
      <alignment vertical="center"/>
    </xf>
    <xf numFmtId="194" fontId="30" fillId="0" borderId="5" xfId="42" applyNumberFormat="1" applyFont="1" applyBorder="1" applyAlignment="1" applyProtection="1">
      <alignment vertical="center"/>
    </xf>
    <xf numFmtId="192" fontId="36" fillId="3" borderId="1" xfId="42" applyNumberFormat="1" applyFont="1" applyFill="1" applyBorder="1" applyAlignment="1" applyProtection="1">
      <alignment vertical="center"/>
    </xf>
    <xf numFmtId="192" fontId="30" fillId="0" borderId="0" xfId="42" applyNumberFormat="1" applyFont="1" applyBorder="1" applyAlignment="1" applyProtection="1">
      <alignment vertical="center"/>
    </xf>
    <xf numFmtId="192" fontId="30" fillId="0" borderId="5" xfId="42" applyNumberFormat="1" applyFont="1" applyBorder="1" applyAlignment="1" applyProtection="1">
      <alignment vertical="center"/>
    </xf>
    <xf numFmtId="196" fontId="36" fillId="3" borderId="1" xfId="43" applyNumberFormat="1" applyFont="1" applyFill="1" applyBorder="1" applyAlignment="1" applyProtection="1">
      <alignment vertical="center"/>
    </xf>
    <xf numFmtId="196" fontId="30" fillId="0" borderId="0" xfId="43" applyNumberFormat="1" applyFont="1" applyBorder="1" applyAlignment="1" applyProtection="1">
      <alignment vertical="center"/>
    </xf>
    <xf numFmtId="196" fontId="30" fillId="0" borderId="5" xfId="43" applyNumberFormat="1" applyFont="1" applyBorder="1" applyAlignment="1" applyProtection="1">
      <alignment vertical="center"/>
    </xf>
    <xf numFmtId="198" fontId="36" fillId="3" borderId="1" xfId="43" applyNumberFormat="1" applyFont="1" applyFill="1" applyBorder="1" applyAlignment="1" applyProtection="1">
      <alignment vertical="center"/>
    </xf>
    <xf numFmtId="198" fontId="30" fillId="0" borderId="0" xfId="43" applyNumberFormat="1" applyFont="1" applyBorder="1" applyAlignment="1" applyProtection="1">
      <alignment vertical="center"/>
    </xf>
    <xf numFmtId="198" fontId="30" fillId="0" borderId="5" xfId="43" applyNumberFormat="1" applyFont="1" applyBorder="1" applyAlignment="1" applyProtection="1">
      <alignment vertical="center"/>
    </xf>
    <xf numFmtId="194" fontId="36" fillId="3" borderId="1" xfId="43" applyNumberFormat="1" applyFont="1" applyFill="1" applyBorder="1" applyAlignment="1" applyProtection="1">
      <alignment vertical="center"/>
    </xf>
    <xf numFmtId="194" fontId="30" fillId="0" borderId="0" xfId="43" applyNumberFormat="1" applyFont="1" applyBorder="1" applyAlignment="1" applyProtection="1">
      <alignment vertical="center"/>
    </xf>
    <xf numFmtId="194" fontId="30" fillId="0" borderId="5" xfId="43" applyNumberFormat="1" applyFont="1" applyBorder="1" applyAlignment="1" applyProtection="1">
      <alignment vertical="center"/>
    </xf>
    <xf numFmtId="192" fontId="36" fillId="3" borderId="1" xfId="43" applyNumberFormat="1" applyFont="1" applyFill="1" applyBorder="1" applyAlignment="1" applyProtection="1">
      <alignment vertical="center"/>
    </xf>
    <xf numFmtId="192" fontId="30" fillId="0" borderId="0" xfId="43" applyNumberFormat="1" applyFont="1" applyBorder="1" applyAlignment="1" applyProtection="1">
      <alignment vertical="center"/>
    </xf>
    <xf numFmtId="192" fontId="30" fillId="0" borderId="5" xfId="43" applyNumberFormat="1" applyFont="1" applyBorder="1" applyAlignment="1" applyProtection="1">
      <alignment vertical="center"/>
    </xf>
    <xf numFmtId="192" fontId="36" fillId="3" borderId="1" xfId="43" applyNumberFormat="1" applyFont="1" applyFill="1" applyBorder="1" applyAlignment="1" applyProtection="1">
      <alignment vertical="center"/>
    </xf>
    <xf numFmtId="192" fontId="30" fillId="0" borderId="0" xfId="43" applyNumberFormat="1" applyFont="1" applyBorder="1" applyAlignment="1" applyProtection="1">
      <alignment vertical="center"/>
    </xf>
    <xf numFmtId="192" fontId="30" fillId="0" borderId="5" xfId="43" applyNumberFormat="1" applyFont="1" applyBorder="1" applyAlignment="1" applyProtection="1">
      <alignment vertical="center"/>
    </xf>
    <xf numFmtId="192" fontId="36" fillId="3" borderId="1" xfId="43" applyNumberFormat="1" applyFont="1" applyFill="1" applyBorder="1" applyAlignment="1" applyProtection="1">
      <alignment vertical="center"/>
    </xf>
    <xf numFmtId="192" fontId="30" fillId="0" borderId="0" xfId="43" applyNumberFormat="1" applyFont="1" applyBorder="1" applyAlignment="1" applyProtection="1">
      <alignment vertical="center"/>
    </xf>
    <xf numFmtId="192" fontId="30" fillId="0" borderId="5" xfId="43" applyNumberFormat="1" applyFont="1" applyBorder="1" applyAlignment="1" applyProtection="1">
      <alignment vertical="center"/>
    </xf>
    <xf numFmtId="197" fontId="36" fillId="3" borderId="1" xfId="43" applyNumberFormat="1" applyFont="1" applyFill="1" applyBorder="1" applyAlignment="1" applyProtection="1">
      <alignment vertical="center"/>
    </xf>
    <xf numFmtId="197" fontId="30" fillId="0" borderId="0" xfId="43" applyNumberFormat="1" applyFont="1" applyBorder="1" applyAlignment="1" applyProtection="1">
      <alignment vertical="center"/>
    </xf>
    <xf numFmtId="197" fontId="30" fillId="0" borderId="5" xfId="43" applyNumberFormat="1" applyFont="1" applyBorder="1" applyAlignment="1" applyProtection="1">
      <alignment vertical="center"/>
    </xf>
    <xf numFmtId="196" fontId="36" fillId="3" borderId="1" xfId="43" applyNumberFormat="1" applyFont="1" applyFill="1" applyBorder="1" applyAlignment="1" applyProtection="1">
      <alignment vertical="center"/>
    </xf>
    <xf numFmtId="196" fontId="30" fillId="0" borderId="0" xfId="43" applyNumberFormat="1" applyFont="1" applyBorder="1" applyAlignment="1" applyProtection="1">
      <alignment horizontal="right" vertical="center"/>
    </xf>
    <xf numFmtId="196" fontId="30" fillId="0" borderId="0" xfId="43" applyNumberFormat="1" applyFont="1" applyBorder="1" applyAlignment="1" applyProtection="1">
      <alignment vertical="center"/>
    </xf>
    <xf numFmtId="196" fontId="30" fillId="0" borderId="5" xfId="43" applyNumberFormat="1" applyFont="1" applyBorder="1" applyAlignment="1" applyProtection="1">
      <alignment horizontal="right" vertical="center"/>
    </xf>
    <xf numFmtId="0" fontId="30" fillId="0" borderId="0" xfId="42" applyFont="1" applyAlignment="1">
      <alignment horizontal="center" vertical="center"/>
    </xf>
    <xf numFmtId="192" fontId="36" fillId="3" borderId="1" xfId="43" applyNumberFormat="1" applyFont="1" applyFill="1" applyBorder="1" applyAlignment="1" applyProtection="1">
      <alignment vertical="center"/>
    </xf>
    <xf numFmtId="192" fontId="30" fillId="0" borderId="0" xfId="43" applyNumberFormat="1" applyFont="1" applyBorder="1" applyAlignment="1" applyProtection="1">
      <alignment horizontal="right" vertical="center"/>
    </xf>
    <xf numFmtId="192" fontId="30" fillId="0" borderId="0" xfId="43" applyNumberFormat="1" applyFont="1" applyBorder="1" applyAlignment="1" applyProtection="1">
      <alignment vertical="center"/>
    </xf>
    <xf numFmtId="192" fontId="30" fillId="0" borderId="5" xfId="43" applyNumberFormat="1" applyFont="1" applyBorder="1" applyAlignment="1" applyProtection="1">
      <alignment horizontal="right" vertical="center"/>
    </xf>
    <xf numFmtId="197" fontId="36" fillId="3" borderId="1" xfId="43" applyNumberFormat="1" applyFont="1" applyFill="1" applyBorder="1" applyAlignment="1" applyProtection="1">
      <alignment vertical="center"/>
    </xf>
    <xf numFmtId="197" fontId="30" fillId="0" borderId="0" xfId="43" applyNumberFormat="1" applyFont="1" applyBorder="1" applyAlignment="1" applyProtection="1">
      <alignment horizontal="right" vertical="center"/>
    </xf>
    <xf numFmtId="197" fontId="30" fillId="0" borderId="0" xfId="43" applyNumberFormat="1" applyFont="1" applyBorder="1" applyAlignment="1" applyProtection="1">
      <alignment vertical="center"/>
    </xf>
    <xf numFmtId="197" fontId="30" fillId="0" borderId="5" xfId="43" applyNumberFormat="1" applyFont="1" applyBorder="1" applyAlignment="1" applyProtection="1">
      <alignment horizontal="right" vertical="center"/>
    </xf>
    <xf numFmtId="196" fontId="36" fillId="3" borderId="1" xfId="43" applyNumberFormat="1" applyFont="1" applyFill="1" applyBorder="1" applyAlignment="1" applyProtection="1">
      <alignment vertical="center"/>
    </xf>
    <xf numFmtId="196" fontId="30" fillId="0" borderId="0" xfId="43" applyNumberFormat="1" applyFont="1" applyBorder="1" applyAlignment="1" applyProtection="1">
      <alignment horizontal="right" vertical="center"/>
    </xf>
    <xf numFmtId="196" fontId="30" fillId="0" borderId="0" xfId="43" applyNumberFormat="1" applyFont="1" applyBorder="1" applyAlignment="1" applyProtection="1">
      <alignment vertical="center"/>
    </xf>
    <xf numFmtId="196" fontId="30" fillId="0" borderId="5" xfId="43" applyNumberFormat="1" applyFont="1" applyBorder="1" applyAlignment="1" applyProtection="1">
      <alignment horizontal="right" vertical="center"/>
    </xf>
    <xf numFmtId="194" fontId="36" fillId="3" borderId="1" xfId="43" applyNumberFormat="1" applyFont="1" applyFill="1" applyBorder="1" applyAlignment="1" applyProtection="1">
      <alignment vertical="center"/>
    </xf>
    <xf numFmtId="194" fontId="30" fillId="0" borderId="0" xfId="43" applyNumberFormat="1" applyFont="1" applyBorder="1" applyAlignment="1" applyProtection="1">
      <alignment horizontal="right" vertical="center"/>
    </xf>
    <xf numFmtId="194" fontId="30" fillId="0" borderId="0" xfId="43" applyNumberFormat="1" applyFont="1" applyBorder="1" applyAlignment="1" applyProtection="1">
      <alignment vertical="center"/>
    </xf>
    <xf numFmtId="194" fontId="30" fillId="0" borderId="5" xfId="43" applyNumberFormat="1" applyFont="1" applyBorder="1" applyAlignment="1" applyProtection="1">
      <alignment horizontal="right" vertical="center"/>
    </xf>
    <xf numFmtId="192" fontId="36" fillId="3" borderId="1" xfId="43" applyNumberFormat="1" applyFont="1" applyFill="1" applyBorder="1" applyAlignment="1" applyProtection="1">
      <alignment vertical="center"/>
    </xf>
    <xf numFmtId="192" fontId="30" fillId="0" borderId="0" xfId="43" applyNumberFormat="1" applyFont="1" applyBorder="1" applyAlignment="1" applyProtection="1">
      <alignment horizontal="right" vertical="center"/>
    </xf>
    <xf numFmtId="192" fontId="30" fillId="0" borderId="0" xfId="43" applyNumberFormat="1" applyFont="1" applyBorder="1" applyAlignment="1" applyProtection="1">
      <alignment vertical="center"/>
    </xf>
    <xf numFmtId="192" fontId="30" fillId="0" borderId="5" xfId="43" applyNumberFormat="1" applyFont="1" applyBorder="1" applyAlignment="1" applyProtection="1">
      <alignment horizontal="right" vertical="center"/>
    </xf>
    <xf numFmtId="194" fontId="36" fillId="3" borderId="1" xfId="43" applyNumberFormat="1" applyFont="1" applyFill="1" applyBorder="1" applyAlignment="1" applyProtection="1">
      <alignment vertical="center"/>
    </xf>
    <xf numFmtId="194" fontId="30" fillId="0" borderId="0" xfId="43" applyNumberFormat="1" applyFont="1" applyBorder="1" applyAlignment="1" applyProtection="1">
      <alignment horizontal="right" vertical="center"/>
    </xf>
    <xf numFmtId="194" fontId="30" fillId="0" borderId="0" xfId="43" applyNumberFormat="1" applyFont="1" applyBorder="1" applyAlignment="1" applyProtection="1">
      <alignment vertical="center"/>
    </xf>
    <xf numFmtId="194" fontId="30" fillId="0" borderId="5" xfId="43" applyNumberFormat="1" applyFont="1" applyBorder="1" applyAlignment="1" applyProtection="1">
      <alignment horizontal="right" vertical="center"/>
    </xf>
    <xf numFmtId="192" fontId="36" fillId="3" borderId="1" xfId="43" applyNumberFormat="1" applyFont="1" applyFill="1" applyBorder="1" applyAlignment="1" applyProtection="1">
      <alignment vertical="center"/>
    </xf>
    <xf numFmtId="192" fontId="30" fillId="0" borderId="0" xfId="43" applyNumberFormat="1" applyFont="1" applyBorder="1" applyAlignment="1" applyProtection="1">
      <alignment horizontal="right" vertical="center"/>
    </xf>
    <xf numFmtId="192" fontId="30" fillId="0" borderId="0" xfId="43" applyNumberFormat="1" applyFont="1" applyBorder="1" applyAlignment="1" applyProtection="1">
      <alignment vertical="center"/>
    </xf>
    <xf numFmtId="192" fontId="30" fillId="0" borderId="5" xfId="43" applyNumberFormat="1" applyFont="1" applyBorder="1" applyAlignment="1" applyProtection="1">
      <alignment vertical="center"/>
    </xf>
    <xf numFmtId="192" fontId="30" fillId="0" borderId="5" xfId="43" applyNumberFormat="1" applyFont="1" applyBorder="1" applyAlignment="1" applyProtection="1">
      <alignment horizontal="right" vertical="center"/>
    </xf>
    <xf numFmtId="169" fontId="40" fillId="0" borderId="0" xfId="44" quotePrefix="1" applyFont="1" applyAlignment="1"/>
    <xf numFmtId="169" fontId="40" fillId="0" borderId="0" xfId="44" quotePrefix="1" applyFont="1" applyAlignment="1">
      <alignment vertical="center"/>
    </xf>
    <xf numFmtId="176" fontId="30" fillId="0" borderId="0" xfId="44" applyNumberFormat="1" applyFont="1" applyBorder="1" applyAlignment="1">
      <alignment vertical="center"/>
    </xf>
    <xf numFmtId="169" fontId="36" fillId="4" borderId="3" xfId="44" applyFont="1" applyFill="1" applyBorder="1" applyAlignment="1">
      <alignment horizontal="center" vertical="center"/>
    </xf>
    <xf numFmtId="169" fontId="36" fillId="4" borderId="2" xfId="44" applyFont="1" applyFill="1" applyBorder="1" applyAlignment="1">
      <alignment horizontal="center" vertical="center"/>
    </xf>
    <xf numFmtId="169" fontId="36" fillId="4" borderId="4" xfId="44" applyFont="1" applyFill="1" applyBorder="1" applyAlignment="1">
      <alignment horizontal="center" vertical="center"/>
    </xf>
    <xf numFmtId="176" fontId="30" fillId="0" borderId="5" xfId="44" applyNumberFormat="1" applyFont="1" applyBorder="1" applyAlignment="1">
      <alignment vertical="center"/>
    </xf>
    <xf numFmtId="169" fontId="25" fillId="0" borderId="0" xfId="44" applyFont="1" applyAlignment="1">
      <alignment vertical="center"/>
    </xf>
    <xf numFmtId="169" fontId="25" fillId="0" borderId="0" xfId="44" quotePrefix="1" applyNumberFormat="1" applyFont="1" applyFill="1" applyAlignment="1" applyProtection="1">
      <alignment horizontal="left" vertical="center"/>
    </xf>
    <xf numFmtId="169" fontId="40" fillId="0" borderId="0" xfId="44" applyFont="1" applyAlignment="1"/>
    <xf numFmtId="169" fontId="25" fillId="0" borderId="0" xfId="42" quotePrefix="1" applyNumberFormat="1" applyFont="1" applyFill="1" applyAlignment="1" applyProtection="1">
      <alignment horizontal="left" vertical="center"/>
    </xf>
    <xf numFmtId="169" fontId="36" fillId="0" borderId="0" xfId="44" applyFont="1" applyAlignment="1">
      <alignment horizontal="center" vertical="center"/>
    </xf>
    <xf numFmtId="169" fontId="40" fillId="0" borderId="0" xfId="44" applyFont="1" applyAlignment="1">
      <alignment vertical="center"/>
    </xf>
    <xf numFmtId="169" fontId="40" fillId="0" borderId="0" xfId="44" quotePrefix="1" applyFont="1" applyAlignment="1" applyProtection="1"/>
    <xf numFmtId="169" fontId="40" fillId="0" borderId="0" xfId="44" applyFont="1" applyAlignment="1" applyProtection="1">
      <alignment horizontal="center" vertical="center"/>
    </xf>
    <xf numFmtId="169" fontId="40" fillId="0" borderId="0" xfId="44" applyFont="1" applyAlignment="1" applyProtection="1"/>
    <xf numFmtId="169" fontId="40" fillId="0" borderId="0" xfId="44" quotePrefix="1" applyFont="1" applyAlignment="1" applyProtection="1">
      <alignment vertical="center"/>
    </xf>
    <xf numFmtId="169" fontId="36" fillId="4" borderId="1" xfId="44" applyFont="1" applyFill="1" applyBorder="1" applyAlignment="1">
      <alignment horizontal="center" vertical="center"/>
    </xf>
    <xf numFmtId="169" fontId="40" fillId="0" borderId="0" xfId="44" applyFont="1" applyBorder="1" applyAlignment="1">
      <alignment vertical="center"/>
    </xf>
    <xf numFmtId="169" fontId="36" fillId="3" borderId="1" xfId="44" applyFont="1" applyFill="1" applyBorder="1" applyAlignment="1" applyProtection="1">
      <alignment horizontal="center" vertical="center"/>
    </xf>
    <xf numFmtId="169" fontId="36" fillId="4" borderId="3" xfId="44" applyFont="1" applyFill="1" applyBorder="1" applyAlignment="1" applyProtection="1">
      <alignment horizontal="center" vertical="center"/>
    </xf>
    <xf numFmtId="169" fontId="36" fillId="4" borderId="2" xfId="44" applyFont="1" applyFill="1" applyBorder="1" applyAlignment="1" applyProtection="1">
      <alignment horizontal="center" vertical="center"/>
    </xf>
    <xf numFmtId="169" fontId="36" fillId="4" borderId="4" xfId="44" applyFont="1" applyFill="1" applyBorder="1" applyAlignment="1" applyProtection="1">
      <alignment horizontal="center" vertical="center"/>
    </xf>
    <xf numFmtId="169" fontId="30" fillId="0" borderId="0" xfId="44" applyFont="1" applyBorder="1" applyAlignment="1" applyProtection="1">
      <alignment horizontal="center" vertical="center"/>
    </xf>
    <xf numFmtId="196" fontId="36" fillId="3" borderId="1" xfId="44" applyNumberFormat="1" applyFont="1" applyFill="1" applyBorder="1" applyAlignment="1" applyProtection="1">
      <alignment vertical="center"/>
    </xf>
    <xf numFmtId="196" fontId="30" fillId="0" borderId="0" xfId="44" applyNumberFormat="1" applyFont="1" applyBorder="1" applyAlignment="1" applyProtection="1">
      <alignment vertical="center"/>
    </xf>
    <xf numFmtId="196" fontId="30" fillId="0" borderId="0" xfId="44" applyNumberFormat="1" applyFont="1" applyBorder="1" applyAlignment="1">
      <alignment vertical="center"/>
    </xf>
    <xf numFmtId="196" fontId="30" fillId="0" borderId="5" xfId="44" applyNumberFormat="1" applyFont="1" applyBorder="1" applyAlignment="1" applyProtection="1">
      <alignment horizontal="right" vertical="center"/>
    </xf>
    <xf numFmtId="196" fontId="30" fillId="0" borderId="0" xfId="44" applyNumberFormat="1" applyFont="1" applyBorder="1" applyAlignment="1" applyProtection="1">
      <alignment horizontal="right" vertical="center"/>
    </xf>
    <xf numFmtId="196" fontId="30" fillId="0" borderId="0" xfId="44" applyNumberFormat="1" applyFont="1" applyAlignment="1" applyProtection="1">
      <alignment vertical="center"/>
    </xf>
    <xf numFmtId="196" fontId="30" fillId="0" borderId="0" xfId="44" applyNumberFormat="1" applyFont="1" applyAlignment="1">
      <alignment vertical="center"/>
    </xf>
    <xf numFmtId="192" fontId="36" fillId="3" borderId="3" xfId="44" applyNumberFormat="1" applyFont="1" applyFill="1" applyBorder="1" applyAlignment="1" applyProtection="1">
      <alignment vertical="center"/>
    </xf>
    <xf numFmtId="192" fontId="30" fillId="0" borderId="10" xfId="44" applyNumberFormat="1" applyFont="1" applyBorder="1" applyAlignment="1" applyProtection="1">
      <alignment vertical="center"/>
    </xf>
    <xf numFmtId="192" fontId="30" fillId="0" borderId="10" xfId="44" applyNumberFormat="1" applyFont="1" applyBorder="1" applyAlignment="1" applyProtection="1">
      <alignment horizontal="right" vertical="center"/>
    </xf>
    <xf numFmtId="192" fontId="30" fillId="0" borderId="11" xfId="44" applyNumberFormat="1" applyFont="1" applyBorder="1" applyAlignment="1" applyProtection="1">
      <alignment horizontal="right" vertical="center"/>
    </xf>
    <xf numFmtId="192" fontId="36" fillId="3" borderId="1" xfId="44" applyNumberFormat="1" applyFont="1" applyFill="1" applyBorder="1" applyAlignment="1" applyProtection="1">
      <alignment vertical="center"/>
    </xf>
    <xf numFmtId="192" fontId="30" fillId="0" borderId="0" xfId="44" applyNumberFormat="1" applyFont="1" applyAlignment="1" applyProtection="1">
      <alignment vertical="center"/>
    </xf>
    <xf numFmtId="192" fontId="30" fillId="0" borderId="0" xfId="44" applyNumberFormat="1" applyFont="1" applyAlignment="1" applyProtection="1">
      <alignment horizontal="right" vertical="center"/>
    </xf>
    <xf numFmtId="192" fontId="30" fillId="0" borderId="0" xfId="44" applyNumberFormat="1" applyFont="1" applyBorder="1" applyAlignment="1" applyProtection="1">
      <alignment vertical="center"/>
    </xf>
    <xf numFmtId="192" fontId="30" fillId="0" borderId="5" xfId="44" applyNumberFormat="1" applyFont="1" applyBorder="1" applyAlignment="1" applyProtection="1">
      <alignment horizontal="right" vertical="center"/>
    </xf>
    <xf numFmtId="194" fontId="36" fillId="3" borderId="1" xfId="44" applyNumberFormat="1" applyFont="1" applyFill="1" applyBorder="1" applyAlignment="1" applyProtection="1">
      <alignment vertical="center"/>
    </xf>
    <xf numFmtId="194" fontId="30" fillId="0" borderId="0" xfId="44" applyNumberFormat="1" applyFont="1" applyAlignment="1" applyProtection="1">
      <alignment vertical="center"/>
    </xf>
    <xf numFmtId="194" fontId="30" fillId="0" borderId="0" xfId="44" applyNumberFormat="1" applyFont="1" applyAlignment="1">
      <alignment vertical="center"/>
    </xf>
    <xf numFmtId="194" fontId="30" fillId="0" borderId="5" xfId="0" applyNumberFormat="1" applyFont="1" applyBorder="1" applyAlignment="1">
      <alignment horizontal="right" vertical="center"/>
    </xf>
    <xf numFmtId="194" fontId="36" fillId="3" borderId="1" xfId="44" applyNumberFormat="1" applyFont="1" applyFill="1" applyBorder="1" applyAlignment="1" applyProtection="1">
      <alignment horizontal="right" vertical="center"/>
    </xf>
    <xf numFmtId="194" fontId="30" fillId="0" borderId="0" xfId="44" applyNumberFormat="1" applyFont="1" applyBorder="1" applyAlignment="1" applyProtection="1">
      <alignment horizontal="right" vertical="center"/>
    </xf>
    <xf numFmtId="194" fontId="30" fillId="0" borderId="5" xfId="44" applyNumberFormat="1" applyFont="1" applyBorder="1" applyAlignment="1" applyProtection="1">
      <alignment horizontal="right" vertical="center"/>
    </xf>
    <xf numFmtId="194" fontId="30" fillId="0" borderId="0" xfId="44" applyNumberFormat="1" applyFont="1" applyBorder="1" applyAlignment="1" applyProtection="1">
      <alignment vertical="center"/>
    </xf>
    <xf numFmtId="194" fontId="30" fillId="0" borderId="0" xfId="44" applyNumberFormat="1" applyFont="1" applyBorder="1" applyAlignment="1">
      <alignment vertical="center"/>
    </xf>
    <xf numFmtId="37" fontId="36" fillId="4" borderId="3" xfId="44" applyNumberFormat="1" applyFont="1" applyFill="1" applyBorder="1" applyAlignment="1" applyProtection="1">
      <alignment horizontal="center" vertical="center"/>
    </xf>
    <xf numFmtId="197" fontId="36" fillId="3" borderId="3" xfId="44" applyNumberFormat="1" applyFont="1" applyFill="1" applyBorder="1" applyAlignment="1" applyProtection="1">
      <alignment vertical="center"/>
    </xf>
    <xf numFmtId="197" fontId="30" fillId="0" borderId="10" xfId="44" applyNumberFormat="1" applyFont="1" applyBorder="1" applyAlignment="1" applyProtection="1">
      <alignment vertical="center"/>
    </xf>
    <xf numFmtId="197" fontId="30" fillId="0" borderId="10" xfId="44" applyNumberFormat="1" applyFont="1" applyBorder="1" applyAlignment="1" applyProtection="1">
      <alignment horizontal="right" vertical="center"/>
    </xf>
    <xf numFmtId="197" fontId="30" fillId="0" borderId="11" xfId="44" applyNumberFormat="1" applyFont="1" applyBorder="1" applyAlignment="1" applyProtection="1">
      <alignment horizontal="right" vertical="center"/>
    </xf>
    <xf numFmtId="197" fontId="36" fillId="3" borderId="1" xfId="44" applyNumberFormat="1" applyFont="1" applyFill="1" applyBorder="1" applyAlignment="1" applyProtection="1">
      <alignment vertical="center"/>
    </xf>
    <xf numFmtId="197" fontId="30" fillId="0" borderId="0" xfId="44" applyNumberFormat="1" applyFont="1" applyAlignment="1" applyProtection="1">
      <alignment vertical="center"/>
    </xf>
    <xf numFmtId="197" fontId="30" fillId="0" borderId="0" xfId="44" applyNumberFormat="1" applyFont="1" applyBorder="1" applyAlignment="1" applyProtection="1">
      <alignment horizontal="right" vertical="center"/>
    </xf>
    <xf numFmtId="197" fontId="30" fillId="0" borderId="0" xfId="44" applyNumberFormat="1" applyFont="1" applyBorder="1" applyAlignment="1" applyProtection="1">
      <alignment vertical="center"/>
    </xf>
    <xf numFmtId="197" fontId="30" fillId="0" borderId="5" xfId="44" applyNumberFormat="1" applyFont="1" applyBorder="1" applyAlignment="1" applyProtection="1">
      <alignment horizontal="right" vertical="center"/>
    </xf>
    <xf numFmtId="197" fontId="36" fillId="3" borderId="3" xfId="44" applyNumberFormat="1" applyFont="1" applyFill="1" applyBorder="1" applyAlignment="1" applyProtection="1">
      <alignment vertical="center"/>
    </xf>
    <xf numFmtId="197" fontId="30" fillId="0" borderId="10" xfId="44" applyNumberFormat="1" applyFont="1" applyBorder="1" applyAlignment="1" applyProtection="1">
      <alignment vertical="center"/>
    </xf>
    <xf numFmtId="197" fontId="30" fillId="0" borderId="11" xfId="44" applyNumberFormat="1" applyFont="1" applyBorder="1" applyAlignment="1" applyProtection="1">
      <alignment vertical="center"/>
    </xf>
    <xf numFmtId="197" fontId="36" fillId="3" borderId="1" xfId="44" applyNumberFormat="1" applyFont="1" applyFill="1" applyBorder="1" applyAlignment="1" applyProtection="1">
      <alignment vertical="center"/>
    </xf>
    <xf numFmtId="197" fontId="30" fillId="0" borderId="0" xfId="44" applyNumberFormat="1" applyFont="1" applyAlignment="1" applyProtection="1">
      <alignment vertical="center"/>
    </xf>
    <xf numFmtId="197" fontId="30" fillId="0" borderId="0" xfId="44" applyNumberFormat="1" applyFont="1" applyBorder="1" applyAlignment="1" applyProtection="1">
      <alignment vertical="center"/>
    </xf>
    <xf numFmtId="197" fontId="30" fillId="0" borderId="5" xfId="44" applyNumberFormat="1" applyFont="1" applyBorder="1" applyAlignment="1" applyProtection="1">
      <alignment vertical="center"/>
    </xf>
    <xf numFmtId="0" fontId="36" fillId="0" borderId="0" xfId="40" applyFont="1" applyFill="1" applyBorder="1" applyAlignment="1">
      <alignment vertical="center"/>
    </xf>
    <xf numFmtId="9" fontId="36" fillId="0" borderId="0" xfId="52" applyFont="1" applyFill="1" applyBorder="1" applyAlignment="1">
      <alignment vertical="center"/>
    </xf>
    <xf numFmtId="174" fontId="32" fillId="0" borderId="0" xfId="40" applyNumberFormat="1" applyFont="1" applyFill="1" applyBorder="1" applyAlignment="1">
      <alignment vertical="center"/>
    </xf>
    <xf numFmtId="0" fontId="36" fillId="4" borderId="3" xfId="40" applyNumberFormat="1" applyFont="1" applyFill="1" applyBorder="1" applyAlignment="1" applyProtection="1">
      <alignment horizontal="center" vertical="center"/>
    </xf>
    <xf numFmtId="0" fontId="36" fillId="4" borderId="2" xfId="40" quotePrefix="1" applyNumberFormat="1" applyFont="1" applyFill="1" applyBorder="1" applyAlignment="1" applyProtection="1">
      <alignment horizontal="center" vertical="center"/>
    </xf>
    <xf numFmtId="0" fontId="30" fillId="0" borderId="0" xfId="40" applyNumberFormat="1" applyFont="1" applyFill="1" applyAlignment="1" applyProtection="1">
      <alignment vertical="center"/>
    </xf>
    <xf numFmtId="188" fontId="36" fillId="3" borderId="1" xfId="40" applyNumberFormat="1" applyFont="1" applyFill="1" applyBorder="1" applyAlignment="1" applyProtection="1">
      <alignment vertical="center"/>
    </xf>
    <xf numFmtId="0" fontId="36" fillId="4" borderId="4" xfId="40" quotePrefix="1" applyNumberFormat="1" applyFont="1" applyFill="1" applyBorder="1" applyAlignment="1" applyProtection="1">
      <alignment horizontal="center" vertical="center"/>
    </xf>
    <xf numFmtId="0" fontId="36" fillId="0" borderId="0" xfId="40" quotePrefix="1" applyNumberFormat="1" applyFont="1" applyFill="1" applyBorder="1" applyAlignment="1" applyProtection="1">
      <alignment horizontal="center" vertical="center"/>
    </xf>
    <xf numFmtId="188" fontId="36" fillId="0" borderId="0" xfId="40" applyNumberFormat="1" applyFont="1" applyFill="1" applyBorder="1" applyAlignment="1" applyProtection="1">
      <alignment vertical="center"/>
    </xf>
    <xf numFmtId="0" fontId="36" fillId="0" borderId="0" xfId="0" applyNumberFormat="1" applyFont="1" applyAlignment="1">
      <alignment horizontal="center" vertical="center"/>
    </xf>
    <xf numFmtId="0" fontId="36" fillId="22" borderId="3" xfId="0" applyNumberFormat="1" applyFont="1" applyFill="1" applyBorder="1" applyAlignment="1">
      <alignment horizontal="center" vertical="center"/>
    </xf>
    <xf numFmtId="188" fontId="36" fillId="0" borderId="0" xfId="0" applyNumberFormat="1" applyFont="1" applyAlignment="1">
      <alignment vertical="center"/>
    </xf>
    <xf numFmtId="188" fontId="30" fillId="0" borderId="0" xfId="0" applyNumberFormat="1" applyFont="1" applyAlignment="1">
      <alignment vertical="center"/>
    </xf>
    <xf numFmtId="0" fontId="30" fillId="0" borderId="0" xfId="0" applyNumberFormat="1" applyFont="1" applyAlignment="1">
      <alignment vertical="center"/>
    </xf>
    <xf numFmtId="188" fontId="30" fillId="5" borderId="0" xfId="0" applyNumberFormat="1" applyFont="1" applyFill="1" applyAlignment="1">
      <alignment vertical="center"/>
    </xf>
    <xf numFmtId="182" fontId="31" fillId="0" borderId="0" xfId="0" applyNumberFormat="1" applyFont="1" applyAlignment="1">
      <alignment horizontal="right" vertical="center"/>
    </xf>
    <xf numFmtId="169" fontId="36" fillId="3" borderId="1" xfId="0" applyNumberFormat="1" applyFont="1" applyFill="1" applyBorder="1" applyAlignment="1">
      <alignment horizontal="center" vertical="center"/>
    </xf>
    <xf numFmtId="169" fontId="33" fillId="0" borderId="0" xfId="40" quotePrefix="1" applyNumberFormat="1" applyFont="1" applyFill="1" applyAlignment="1" applyProtection="1"/>
    <xf numFmtId="169" fontId="33" fillId="0" borderId="0" xfId="40" quotePrefix="1" applyNumberFormat="1" applyFont="1" applyFill="1" applyAlignment="1" applyProtection="1">
      <alignment vertical="center"/>
    </xf>
    <xf numFmtId="169" fontId="33" fillId="0" borderId="0" xfId="40" applyNumberFormat="1" applyFont="1" applyFill="1" applyAlignment="1" applyProtection="1">
      <alignment vertical="center"/>
    </xf>
    <xf numFmtId="0" fontId="40" fillId="0" borderId="0" xfId="40" applyFont="1" applyFill="1" applyAlignment="1">
      <alignment vertical="center"/>
    </xf>
    <xf numFmtId="169" fontId="25" fillId="0" borderId="7" xfId="0" quotePrefix="1" applyNumberFormat="1" applyFont="1" applyFill="1" applyBorder="1" applyAlignment="1" applyProtection="1">
      <alignment horizontal="left" vertical="center"/>
    </xf>
    <xf numFmtId="3" fontId="25" fillId="0" borderId="7" xfId="43" applyNumberFormat="1" applyFont="1" applyBorder="1" applyAlignment="1" applyProtection="1">
      <alignment vertical="center"/>
    </xf>
    <xf numFmtId="188" fontId="25" fillId="0" borderId="7" xfId="40" applyNumberFormat="1" applyFont="1" applyFill="1" applyBorder="1" applyAlignment="1">
      <alignment vertical="center"/>
    </xf>
    <xf numFmtId="169" fontId="25" fillId="0" borderId="0" xfId="0" quotePrefix="1" applyNumberFormat="1" applyFont="1" applyFill="1" applyBorder="1" applyAlignment="1" applyProtection="1">
      <alignment horizontal="left" vertical="center"/>
    </xf>
    <xf numFmtId="188" fontId="51" fillId="0" borderId="0" xfId="40" applyNumberFormat="1" applyFont="1" applyFill="1" applyBorder="1" applyAlignment="1">
      <alignment vertical="center"/>
    </xf>
    <xf numFmtId="188" fontId="63" fillId="0" borderId="0" xfId="40" applyNumberFormat="1" applyFont="1" applyFill="1" applyBorder="1" applyAlignment="1" applyProtection="1">
      <alignment vertical="center"/>
    </xf>
    <xf numFmtId="0" fontId="25" fillId="0" borderId="0" xfId="40" applyFont="1" applyFill="1" applyBorder="1" applyAlignment="1">
      <alignment vertical="center"/>
    </xf>
    <xf numFmtId="188" fontId="63" fillId="0" borderId="0" xfId="40" applyNumberFormat="1" applyFont="1" applyFill="1" applyBorder="1" applyAlignment="1">
      <alignment vertical="center"/>
    </xf>
    <xf numFmtId="188" fontId="25" fillId="0" borderId="0" xfId="40" applyNumberFormat="1" applyFont="1" applyFill="1" applyBorder="1" applyAlignment="1">
      <alignment vertical="center"/>
    </xf>
    <xf numFmtId="192" fontId="32" fillId="3" borderId="1" xfId="40" applyNumberFormat="1" applyFont="1" applyFill="1" applyBorder="1" applyAlignment="1" applyProtection="1">
      <alignment vertical="center"/>
    </xf>
    <xf numFmtId="192" fontId="31" fillId="0" borderId="0" xfId="40" applyNumberFormat="1" applyFont="1" applyFill="1" applyBorder="1" applyAlignment="1" applyProtection="1">
      <alignment vertical="center"/>
    </xf>
    <xf numFmtId="192" fontId="31" fillId="0" borderId="0" xfId="40" applyNumberFormat="1" applyFont="1" applyFill="1" applyBorder="1" applyAlignment="1" applyProtection="1">
      <alignment horizontal="right" vertical="center"/>
    </xf>
    <xf numFmtId="192" fontId="32" fillId="0" borderId="0" xfId="40" applyNumberFormat="1" applyFont="1" applyFill="1" applyBorder="1" applyAlignment="1" applyProtection="1">
      <alignment vertical="center"/>
    </xf>
    <xf numFmtId="194" fontId="36" fillId="3" borderId="1" xfId="40" applyNumberFormat="1" applyFont="1" applyFill="1" applyBorder="1" applyAlignment="1" applyProtection="1">
      <alignment vertical="center"/>
    </xf>
    <xf numFmtId="194" fontId="30" fillId="5" borderId="0" xfId="40" applyNumberFormat="1" applyFont="1" applyFill="1" applyBorder="1" applyAlignment="1" applyProtection="1">
      <alignment vertical="center"/>
    </xf>
    <xf numFmtId="196" fontId="36" fillId="3" borderId="1" xfId="40" applyNumberFormat="1" applyFont="1" applyFill="1" applyBorder="1" applyAlignment="1" applyProtection="1">
      <alignment vertical="center"/>
    </xf>
    <xf numFmtId="196" fontId="30" fillId="5" borderId="0" xfId="40" applyNumberFormat="1" applyFont="1" applyFill="1" applyBorder="1" applyAlignment="1" applyProtection="1">
      <alignment vertical="center"/>
    </xf>
    <xf numFmtId="196" fontId="30" fillId="5" borderId="0" xfId="40" applyNumberFormat="1" applyFont="1" applyFill="1" applyBorder="1" applyAlignment="1">
      <alignment vertical="center"/>
    </xf>
    <xf numFmtId="196" fontId="31" fillId="0" borderId="0" xfId="40" applyNumberFormat="1" applyFont="1" applyFill="1" applyBorder="1" applyAlignment="1" applyProtection="1">
      <alignment horizontal="right" vertical="center"/>
    </xf>
    <xf numFmtId="196" fontId="36" fillId="3" borderId="1" xfId="40" applyNumberFormat="1" applyFont="1" applyFill="1" applyBorder="1" applyAlignment="1" applyProtection="1">
      <alignment vertical="center"/>
    </xf>
    <xf numFmtId="196" fontId="30" fillId="5" borderId="0" xfId="40" applyNumberFormat="1" applyFont="1" applyFill="1" applyBorder="1" applyAlignment="1" applyProtection="1">
      <alignment vertical="center"/>
    </xf>
    <xf numFmtId="196" fontId="31" fillId="0" borderId="0" xfId="40" applyNumberFormat="1" applyFont="1" applyFill="1" applyBorder="1" applyAlignment="1" applyProtection="1">
      <alignment horizontal="right" vertical="center"/>
    </xf>
    <xf numFmtId="193" fontId="32" fillId="3" borderId="1" xfId="40" applyNumberFormat="1" applyFont="1" applyFill="1" applyBorder="1" applyAlignment="1" applyProtection="1">
      <alignment vertical="center"/>
    </xf>
    <xf numFmtId="193" fontId="31" fillId="0" borderId="0" xfId="40" applyNumberFormat="1" applyFont="1" applyFill="1" applyAlignment="1">
      <alignment vertical="center"/>
    </xf>
    <xf numFmtId="193" fontId="31" fillId="0" borderId="0" xfId="40" applyNumberFormat="1" applyFont="1" applyFill="1" applyAlignment="1" applyProtection="1">
      <alignment vertical="center"/>
    </xf>
    <xf numFmtId="196" fontId="36" fillId="3" borderId="1" xfId="40" applyNumberFormat="1" applyFont="1" applyFill="1" applyBorder="1" applyAlignment="1" applyProtection="1">
      <alignment vertical="center"/>
    </xf>
    <xf numFmtId="196" fontId="30" fillId="5" borderId="0" xfId="40" applyNumberFormat="1" applyFont="1" applyFill="1" applyBorder="1" applyAlignment="1" applyProtection="1">
      <alignment vertical="center"/>
    </xf>
    <xf numFmtId="196" fontId="36" fillId="3" borderId="1" xfId="40" applyNumberFormat="1" applyFont="1" applyFill="1" applyBorder="1" applyAlignment="1" applyProtection="1">
      <alignment vertical="center"/>
    </xf>
    <xf numFmtId="196" fontId="30" fillId="5" borderId="0" xfId="40" applyNumberFormat="1" applyFont="1" applyFill="1" applyBorder="1" applyAlignment="1" applyProtection="1">
      <alignment vertical="center"/>
    </xf>
    <xf numFmtId="196" fontId="30" fillId="0" borderId="0" xfId="40" applyNumberFormat="1" applyFont="1" applyFill="1" applyBorder="1" applyAlignment="1" applyProtection="1">
      <alignment vertical="center"/>
    </xf>
    <xf numFmtId="196" fontId="36" fillId="3" borderId="1" xfId="40" applyNumberFormat="1" applyFont="1" applyFill="1" applyBorder="1" applyAlignment="1" applyProtection="1">
      <alignment vertical="center"/>
    </xf>
    <xf numFmtId="196" fontId="30" fillId="5" borderId="0" xfId="40" applyNumberFormat="1" applyFont="1" applyFill="1" applyBorder="1" applyAlignment="1" applyProtection="1">
      <alignment vertical="center"/>
    </xf>
    <xf numFmtId="196" fontId="31" fillId="0" borderId="0" xfId="40" applyNumberFormat="1" applyFont="1" applyFill="1" applyBorder="1" applyAlignment="1" applyProtection="1">
      <alignment horizontal="right" vertical="center"/>
    </xf>
    <xf numFmtId="169" fontId="47" fillId="0" borderId="0" xfId="44" quotePrefix="1" applyFont="1" applyAlignment="1" applyProtection="1"/>
    <xf numFmtId="169" fontId="47" fillId="0" borderId="0" xfId="44" quotePrefix="1" applyFont="1" applyAlignment="1" applyProtection="1">
      <alignment vertical="center"/>
    </xf>
    <xf numFmtId="169" fontId="47" fillId="0" borderId="0" xfId="44" applyFont="1" applyAlignment="1" applyProtection="1">
      <alignment vertical="center"/>
    </xf>
    <xf numFmtId="169" fontId="40" fillId="0" borderId="0" xfId="44" applyFont="1" applyAlignment="1" applyProtection="1">
      <alignment vertical="center"/>
    </xf>
    <xf numFmtId="169" fontId="25" fillId="0" borderId="0" xfId="44" quotePrefix="1" applyFont="1" applyAlignment="1" applyProtection="1">
      <alignment horizontal="left" vertical="center"/>
    </xf>
    <xf numFmtId="169" fontId="25" fillId="0" borderId="0" xfId="44" applyFont="1" applyAlignment="1" applyProtection="1">
      <alignment horizontal="left" vertical="center"/>
    </xf>
    <xf numFmtId="176" fontId="25" fillId="0" borderId="0" xfId="44" applyNumberFormat="1" applyFont="1" applyAlignment="1">
      <alignment vertical="center"/>
    </xf>
    <xf numFmtId="169" fontId="36" fillId="4" borderId="8" xfId="44" applyFont="1" applyFill="1" applyBorder="1" applyAlignment="1" applyProtection="1">
      <alignment horizontal="center" vertical="center"/>
    </xf>
    <xf numFmtId="37" fontId="36" fillId="3" borderId="0" xfId="44" applyNumberFormat="1" applyFont="1" applyFill="1" applyBorder="1" applyAlignment="1" applyProtection="1">
      <alignment vertical="center"/>
    </xf>
    <xf numFmtId="37" fontId="67" fillId="3" borderId="0" xfId="44" applyNumberFormat="1" applyFont="1" applyFill="1" applyBorder="1" applyAlignment="1" applyProtection="1">
      <alignment vertical="center"/>
    </xf>
    <xf numFmtId="37" fontId="67" fillId="3" borderId="5" xfId="44" applyNumberFormat="1" applyFont="1" applyFill="1" applyBorder="1" applyAlignment="1" applyProtection="1">
      <alignment vertical="center"/>
    </xf>
    <xf numFmtId="169" fontId="30" fillId="3" borderId="0" xfId="44" applyFont="1" applyFill="1" applyAlignment="1">
      <alignment vertical="center"/>
    </xf>
    <xf numFmtId="3" fontId="25" fillId="0" borderId="0" xfId="44" applyNumberFormat="1" applyFont="1" applyAlignment="1">
      <alignment vertical="center"/>
    </xf>
    <xf numFmtId="169" fontId="36" fillId="4" borderId="9" xfId="44" applyFont="1" applyFill="1" applyBorder="1" applyAlignment="1">
      <alignment vertical="center"/>
    </xf>
    <xf numFmtId="169" fontId="36" fillId="4" borderId="8" xfId="44" applyFont="1" applyFill="1" applyBorder="1" applyAlignment="1">
      <alignment horizontal="center" vertical="center"/>
    </xf>
    <xf numFmtId="169" fontId="36" fillId="4" borderId="8" xfId="44" applyFont="1" applyFill="1" applyBorder="1" applyAlignment="1">
      <alignment vertical="center"/>
    </xf>
    <xf numFmtId="169" fontId="36" fillId="4" borderId="11" xfId="44" applyFont="1" applyFill="1" applyBorder="1" applyAlignment="1" applyProtection="1">
      <alignment horizontal="center" vertical="center"/>
    </xf>
    <xf numFmtId="169" fontId="36" fillId="4" borderId="12" xfId="44" quotePrefix="1" applyFont="1" applyFill="1" applyBorder="1" applyAlignment="1" applyProtection="1">
      <alignment horizontal="center" vertical="center"/>
    </xf>
    <xf numFmtId="169" fontId="36" fillId="4" borderId="12" xfId="44" applyFont="1" applyFill="1" applyBorder="1" applyAlignment="1" applyProtection="1">
      <alignment horizontal="center" vertical="center"/>
    </xf>
    <xf numFmtId="196" fontId="30" fillId="0" borderId="0" xfId="44" applyNumberFormat="1" applyFont="1" applyBorder="1" applyAlignment="1" applyProtection="1">
      <alignment vertical="center"/>
    </xf>
    <xf numFmtId="196" fontId="30" fillId="0" borderId="0" xfId="44" applyNumberFormat="1" applyFont="1" applyBorder="1" applyAlignment="1">
      <alignment vertical="center"/>
    </xf>
    <xf numFmtId="196" fontId="39" fillId="0" borderId="0" xfId="44" applyNumberFormat="1" applyFont="1" applyBorder="1" applyAlignment="1" applyProtection="1">
      <alignment vertical="center"/>
    </xf>
    <xf numFmtId="196" fontId="39" fillId="0" borderId="0" xfId="44" applyNumberFormat="1" applyFont="1" applyBorder="1" applyAlignment="1">
      <alignment vertical="center"/>
    </xf>
    <xf numFmtId="196" fontId="39" fillId="0" borderId="5" xfId="44" applyNumberFormat="1" applyFont="1" applyBorder="1" applyAlignment="1" applyProtection="1">
      <alignment vertical="center"/>
    </xf>
    <xf numFmtId="196" fontId="39" fillId="0" borderId="5" xfId="44" applyNumberFormat="1" applyFont="1" applyBorder="1" applyAlignment="1">
      <alignment vertical="center"/>
    </xf>
    <xf numFmtId="3" fontId="30" fillId="0" borderId="0" xfId="44" applyNumberFormat="1" applyFont="1" applyBorder="1" applyAlignment="1" applyProtection="1">
      <alignment vertical="center"/>
    </xf>
    <xf numFmtId="3" fontId="39" fillId="0" borderId="0" xfId="44" applyNumberFormat="1" applyFont="1" applyBorder="1" applyAlignment="1" applyProtection="1">
      <alignment vertical="center"/>
    </xf>
    <xf numFmtId="3" fontId="39" fillId="0" borderId="5" xfId="44" applyNumberFormat="1" applyFont="1" applyBorder="1" applyAlignment="1" applyProtection="1">
      <alignment vertical="center"/>
    </xf>
    <xf numFmtId="169" fontId="36" fillId="3" borderId="0" xfId="44" applyFont="1" applyFill="1" applyAlignment="1">
      <alignment vertical="center"/>
    </xf>
    <xf numFmtId="169" fontId="30" fillId="0" borderId="0" xfId="44" quotePrefix="1" applyFont="1" applyBorder="1" applyAlignment="1" applyProtection="1">
      <alignment vertical="center"/>
    </xf>
    <xf numFmtId="169" fontId="30" fillId="0" borderId="5" xfId="44" quotePrefix="1" applyFont="1" applyBorder="1" applyAlignment="1" applyProtection="1">
      <alignment vertical="center"/>
    </xf>
    <xf numFmtId="201" fontId="30" fillId="0" borderId="0" xfId="44" applyNumberFormat="1" applyFont="1" applyBorder="1" applyAlignment="1" applyProtection="1">
      <alignment vertical="center"/>
    </xf>
    <xf numFmtId="201" fontId="30" fillId="0" borderId="5" xfId="44" applyNumberFormat="1" applyFont="1" applyBorder="1" applyAlignment="1" applyProtection="1">
      <alignment vertical="center"/>
    </xf>
    <xf numFmtId="202" fontId="36" fillId="3" borderId="0" xfId="44" applyNumberFormat="1" applyFont="1" applyFill="1" applyBorder="1" applyAlignment="1" applyProtection="1">
      <alignment vertical="center"/>
    </xf>
    <xf numFmtId="202" fontId="36" fillId="3" borderId="5" xfId="44" applyNumberFormat="1" applyFont="1" applyFill="1" applyBorder="1" applyAlignment="1" applyProtection="1">
      <alignment vertical="center"/>
    </xf>
    <xf numFmtId="175" fontId="25" fillId="0" borderId="0" xfId="44" applyNumberFormat="1" applyFont="1" applyBorder="1" applyAlignment="1">
      <alignment vertical="center"/>
    </xf>
    <xf numFmtId="171" fontId="25" fillId="0" borderId="0" xfId="44" applyNumberFormat="1" applyFont="1" applyBorder="1" applyAlignment="1" applyProtection="1">
      <alignment vertical="center"/>
    </xf>
    <xf numFmtId="193" fontId="30" fillId="0" borderId="0" xfId="44" applyNumberFormat="1" applyFont="1" applyBorder="1" applyAlignment="1" applyProtection="1">
      <alignment vertical="center"/>
    </xf>
    <xf numFmtId="193" fontId="30" fillId="0" borderId="5" xfId="44" applyNumberFormat="1" applyFont="1" applyBorder="1" applyAlignment="1" applyProtection="1">
      <alignment vertical="center"/>
    </xf>
    <xf numFmtId="169" fontId="36" fillId="4" borderId="4" xfId="44" applyFont="1" applyFill="1" applyBorder="1" applyAlignment="1">
      <alignment horizontal="center" vertical="center"/>
    </xf>
    <xf numFmtId="169" fontId="30" fillId="0" borderId="0" xfId="44" quotePrefix="1" applyFont="1" applyBorder="1" applyAlignment="1" applyProtection="1">
      <alignment horizontal="center" vertical="center"/>
    </xf>
    <xf numFmtId="169" fontId="25" fillId="0" borderId="0" xfId="44" applyFont="1" applyBorder="1" applyAlignment="1" applyProtection="1">
      <alignment horizontal="left" vertical="center"/>
    </xf>
    <xf numFmtId="3" fontId="25" fillId="0" borderId="0" xfId="44" applyNumberFormat="1" applyFont="1" applyBorder="1" applyAlignment="1">
      <alignment vertical="center"/>
    </xf>
    <xf numFmtId="37" fontId="25" fillId="0" borderId="0" xfId="44" applyNumberFormat="1" applyFont="1" applyAlignment="1" applyProtection="1">
      <alignment vertical="center"/>
    </xf>
    <xf numFmtId="196" fontId="36" fillId="3" borderId="1" xfId="44" applyNumberFormat="1" applyFont="1" applyFill="1" applyBorder="1" applyAlignment="1" applyProtection="1">
      <alignment vertical="center"/>
    </xf>
    <xf numFmtId="196" fontId="30" fillId="0" borderId="0" xfId="44" applyNumberFormat="1" applyFont="1" applyAlignment="1">
      <alignment vertical="center"/>
    </xf>
    <xf numFmtId="196" fontId="30" fillId="0" borderId="0" xfId="44" applyNumberFormat="1" applyFont="1" applyBorder="1" applyAlignment="1">
      <alignment vertical="center"/>
    </xf>
    <xf numFmtId="196" fontId="30" fillId="0" borderId="5" xfId="44" applyNumberFormat="1" applyFont="1" applyBorder="1" applyAlignment="1">
      <alignment vertical="center"/>
    </xf>
    <xf numFmtId="175" fontId="30" fillId="0" borderId="0" xfId="44" applyNumberFormat="1" applyFont="1" applyAlignment="1">
      <alignment vertical="center"/>
    </xf>
    <xf numFmtId="169" fontId="36" fillId="4" borderId="9" xfId="44" applyFont="1" applyFill="1" applyBorder="1" applyAlignment="1" applyProtection="1">
      <alignment horizontal="center" vertical="center"/>
    </xf>
    <xf numFmtId="169" fontId="36" fillId="4" borderId="8" xfId="44" quotePrefix="1" applyFont="1" applyFill="1" applyBorder="1" applyAlignment="1" applyProtection="1">
      <alignment horizontal="center" vertical="center"/>
    </xf>
    <xf numFmtId="202" fontId="30" fillId="0" borderId="0" xfId="44" applyNumberFormat="1" applyFont="1" applyBorder="1" applyAlignment="1" applyProtection="1">
      <alignment vertical="center"/>
    </xf>
    <xf numFmtId="202" fontId="30" fillId="0" borderId="5" xfId="44" applyNumberFormat="1" applyFont="1" applyBorder="1" applyAlignment="1" applyProtection="1">
      <alignment vertical="center"/>
    </xf>
    <xf numFmtId="196" fontId="36" fillId="3" borderId="0" xfId="44" applyNumberFormat="1" applyFont="1" applyFill="1" applyBorder="1" applyAlignment="1" applyProtection="1">
      <alignment vertical="center"/>
    </xf>
    <xf numFmtId="196" fontId="30" fillId="0" borderId="0" xfId="44" applyNumberFormat="1" applyFont="1" applyBorder="1" applyAlignment="1" applyProtection="1">
      <alignment vertical="center"/>
    </xf>
    <xf numFmtId="196" fontId="30" fillId="0" borderId="0" xfId="44" applyNumberFormat="1" applyFont="1" applyBorder="1" applyAlignment="1">
      <alignment vertical="center"/>
    </xf>
    <xf numFmtId="196" fontId="39" fillId="0" borderId="0" xfId="44" applyNumberFormat="1" applyFont="1" applyBorder="1" applyAlignment="1" applyProtection="1">
      <alignment vertical="center"/>
    </xf>
    <xf numFmtId="196" fontId="30" fillId="0" borderId="0" xfId="44" applyNumberFormat="1" applyFont="1" applyAlignment="1">
      <alignment vertical="center"/>
    </xf>
    <xf numFmtId="196" fontId="36" fillId="3" borderId="5" xfId="44" applyNumberFormat="1" applyFont="1" applyFill="1" applyBorder="1" applyAlignment="1" applyProtection="1">
      <alignment vertical="center"/>
    </xf>
    <xf numFmtId="196" fontId="30" fillId="0" borderId="5" xfId="44" applyNumberFormat="1" applyFont="1" applyBorder="1" applyAlignment="1" applyProtection="1">
      <alignment vertical="center"/>
    </xf>
    <xf numFmtId="196" fontId="30" fillId="0" borderId="5" xfId="44" applyNumberFormat="1" applyFont="1" applyBorder="1" applyAlignment="1">
      <alignment vertical="center"/>
    </xf>
    <xf numFmtId="201" fontId="36" fillId="3" borderId="0" xfId="44" applyNumberFormat="1" applyFont="1" applyFill="1" applyBorder="1" applyAlignment="1" applyProtection="1">
      <alignment vertical="center"/>
    </xf>
    <xf numFmtId="201" fontId="36" fillId="3" borderId="5" xfId="44" applyNumberFormat="1" applyFont="1" applyFill="1" applyBorder="1" applyAlignment="1" applyProtection="1">
      <alignment vertical="center"/>
    </xf>
    <xf numFmtId="193" fontId="30" fillId="0" borderId="0" xfId="44" applyNumberFormat="1" applyFont="1" applyBorder="1" applyAlignment="1" applyProtection="1">
      <alignment vertical="center"/>
    </xf>
    <xf numFmtId="193" fontId="30" fillId="0" borderId="5" xfId="44" applyNumberFormat="1" applyFont="1" applyBorder="1" applyAlignment="1" applyProtection="1">
      <alignment vertical="center"/>
    </xf>
    <xf numFmtId="169" fontId="40" fillId="0" borderId="0" xfId="44" quotePrefix="1" applyFont="1" applyAlignment="1" applyProtection="1">
      <alignment horizontal="center" vertical="center"/>
    </xf>
    <xf numFmtId="169" fontId="40" fillId="0" borderId="0" xfId="45" quotePrefix="1" applyFont="1" applyAlignment="1" applyProtection="1">
      <alignment vertical="center"/>
    </xf>
    <xf numFmtId="169" fontId="40" fillId="0" borderId="0" xfId="45" applyFont="1" applyAlignment="1" applyProtection="1">
      <alignment vertical="center"/>
    </xf>
    <xf numFmtId="169" fontId="40" fillId="0" borderId="0" xfId="45" quotePrefix="1" applyFont="1" applyAlignment="1" applyProtection="1"/>
    <xf numFmtId="169" fontId="40" fillId="0" borderId="0" xfId="43" applyFont="1" applyAlignment="1">
      <alignment horizontal="left" vertical="center"/>
    </xf>
    <xf numFmtId="169" fontId="40" fillId="0" borderId="0" xfId="43" applyFont="1" applyAlignment="1">
      <alignment horizontal="center" vertical="center"/>
    </xf>
    <xf numFmtId="169" fontId="40" fillId="0" borderId="0" xfId="43" quotePrefix="1" applyFont="1" applyAlignment="1"/>
    <xf numFmtId="0" fontId="40" fillId="0" borderId="0" xfId="42" applyFont="1" applyAlignment="1">
      <alignment horizontal="left" vertical="center"/>
    </xf>
    <xf numFmtId="0" fontId="40" fillId="0" borderId="0" xfId="42" applyFont="1" applyAlignment="1">
      <alignment horizontal="centerContinuous" vertical="center"/>
    </xf>
    <xf numFmtId="194" fontId="36" fillId="3" borderId="1" xfId="44" applyNumberFormat="1" applyFont="1" applyFill="1" applyBorder="1" applyAlignment="1" applyProtection="1">
      <alignment vertical="center"/>
    </xf>
    <xf numFmtId="194" fontId="30" fillId="0" borderId="0" xfId="44" applyNumberFormat="1" applyFont="1" applyAlignment="1">
      <alignment vertical="center"/>
    </xf>
    <xf numFmtId="194" fontId="30" fillId="0" borderId="0" xfId="44" applyNumberFormat="1" applyFont="1" applyBorder="1" applyAlignment="1">
      <alignment vertical="center"/>
    </xf>
    <xf numFmtId="194" fontId="30" fillId="0" borderId="5" xfId="44" applyNumberFormat="1" applyFont="1" applyBorder="1" applyAlignment="1">
      <alignment vertical="center"/>
    </xf>
    <xf numFmtId="198" fontId="36" fillId="3" borderId="1" xfId="44" applyNumberFormat="1" applyFont="1" applyFill="1" applyBorder="1" applyAlignment="1" applyProtection="1">
      <alignment vertical="center"/>
    </xf>
    <xf numFmtId="198" fontId="30" fillId="0" borderId="0" xfId="44" applyNumberFormat="1" applyFont="1" applyAlignment="1">
      <alignment vertical="center"/>
    </xf>
    <xf numFmtId="198" fontId="30" fillId="0" borderId="5" xfId="44" applyNumberFormat="1" applyFont="1" applyBorder="1" applyAlignment="1">
      <alignment vertical="center"/>
    </xf>
    <xf numFmtId="169" fontId="47" fillId="0" borderId="0" xfId="45" quotePrefix="1" applyFont="1" applyAlignment="1" applyProtection="1"/>
    <xf numFmtId="169" fontId="47" fillId="0" borderId="0" xfId="45" quotePrefix="1" applyFont="1" applyAlignment="1" applyProtection="1">
      <alignment vertical="center"/>
    </xf>
    <xf numFmtId="169" fontId="47" fillId="0" borderId="0" xfId="45" applyFont="1" applyAlignment="1">
      <alignment vertical="center"/>
    </xf>
    <xf numFmtId="169" fontId="47" fillId="0" borderId="0" xfId="45" applyFont="1" applyAlignment="1" applyProtection="1">
      <alignment vertical="center"/>
    </xf>
    <xf numFmtId="194" fontId="30" fillId="0" borderId="0" xfId="45" applyNumberFormat="1" applyFont="1" applyBorder="1" applyAlignment="1" applyProtection="1">
      <alignment vertical="center"/>
    </xf>
    <xf numFmtId="194" fontId="30" fillId="0" borderId="0" xfId="45" applyNumberFormat="1" applyFont="1" applyBorder="1" applyAlignment="1">
      <alignment horizontal="right" vertical="center"/>
    </xf>
    <xf numFmtId="194" fontId="36" fillId="3" borderId="0" xfId="45" applyNumberFormat="1" applyFont="1" applyFill="1" applyBorder="1" applyAlignment="1" applyProtection="1">
      <alignment vertical="center"/>
    </xf>
    <xf numFmtId="169" fontId="36" fillId="4" borderId="9" xfId="45" applyFont="1" applyFill="1" applyBorder="1" applyAlignment="1">
      <alignment vertical="center"/>
    </xf>
    <xf numFmtId="169" fontId="36" fillId="4" borderId="8" xfId="45" applyFont="1" applyFill="1" applyBorder="1" applyAlignment="1">
      <alignment vertical="center"/>
    </xf>
    <xf numFmtId="169" fontId="36" fillId="4" borderId="10" xfId="45" applyFont="1" applyFill="1" applyBorder="1" applyAlignment="1">
      <alignment vertical="center"/>
    </xf>
    <xf numFmtId="169" fontId="36" fillId="4" borderId="24" xfId="45" applyFont="1" applyFill="1" applyBorder="1" applyAlignment="1" applyProtection="1">
      <alignment horizontal="center" vertical="center"/>
    </xf>
    <xf numFmtId="169" fontId="36" fillId="4" borderId="25" xfId="45" applyFont="1" applyFill="1" applyBorder="1" applyAlignment="1" applyProtection="1">
      <alignment horizontal="center" vertical="center"/>
    </xf>
    <xf numFmtId="169" fontId="36" fillId="4" borderId="10" xfId="45" applyFont="1" applyFill="1" applyBorder="1" applyAlignment="1" applyProtection="1">
      <alignment horizontal="center" vertical="center"/>
    </xf>
    <xf numFmtId="169" fontId="36" fillId="4" borderId="11" xfId="45" applyFont="1" applyFill="1" applyBorder="1" applyAlignment="1">
      <alignment vertical="center"/>
    </xf>
    <xf numFmtId="169" fontId="36" fillId="4" borderId="12" xfId="45" applyFont="1" applyFill="1" applyBorder="1" applyAlignment="1">
      <alignment vertical="center"/>
    </xf>
    <xf numFmtId="169" fontId="36" fillId="4" borderId="12" xfId="45" applyFont="1" applyFill="1" applyBorder="1" applyAlignment="1">
      <alignment horizontal="center" vertical="center"/>
    </xf>
    <xf numFmtId="169" fontId="36" fillId="4" borderId="12" xfId="45" quotePrefix="1" applyFont="1" applyFill="1" applyBorder="1" applyAlignment="1" applyProtection="1">
      <alignment horizontal="center" vertical="center"/>
    </xf>
    <xf numFmtId="169" fontId="36" fillId="4" borderId="12" xfId="45" applyFont="1" applyFill="1" applyBorder="1" applyAlignment="1" applyProtection="1">
      <alignment horizontal="center" vertical="center"/>
    </xf>
    <xf numFmtId="169" fontId="36" fillId="4" borderId="22" xfId="45" applyFont="1" applyFill="1" applyBorder="1" applyAlignment="1" applyProtection="1">
      <alignment horizontal="center" vertical="center"/>
    </xf>
    <xf numFmtId="169" fontId="30" fillId="0" borderId="0" xfId="45" applyFont="1" applyBorder="1" applyAlignment="1" applyProtection="1">
      <alignment vertical="center"/>
    </xf>
    <xf numFmtId="197" fontId="30" fillId="0" borderId="0" xfId="45" applyNumberFormat="1" applyFont="1" applyBorder="1" applyAlignment="1">
      <alignment horizontal="right" vertical="center"/>
    </xf>
    <xf numFmtId="197" fontId="36" fillId="3" borderId="0" xfId="45" applyNumberFormat="1" applyFont="1" applyFill="1" applyBorder="1" applyAlignment="1">
      <alignment horizontal="right" vertical="center"/>
    </xf>
    <xf numFmtId="197" fontId="30" fillId="0" borderId="5" xfId="45" applyNumberFormat="1" applyFont="1" applyBorder="1" applyAlignment="1">
      <alignment horizontal="right" vertical="center"/>
    </xf>
    <xf numFmtId="197" fontId="36" fillId="3" borderId="5" xfId="45" applyNumberFormat="1" applyFont="1" applyFill="1" applyBorder="1" applyAlignment="1">
      <alignment horizontal="right" vertical="center"/>
    </xf>
    <xf numFmtId="194" fontId="36" fillId="3" borderId="5" xfId="45" applyNumberFormat="1" applyFont="1" applyFill="1" applyBorder="1" applyAlignment="1" applyProtection="1">
      <alignment vertical="center"/>
    </xf>
    <xf numFmtId="194" fontId="30" fillId="0" borderId="5" xfId="45" applyNumberFormat="1" applyFont="1" applyBorder="1" applyAlignment="1">
      <alignment horizontal="right" vertical="center"/>
    </xf>
    <xf numFmtId="194" fontId="30" fillId="0" borderId="5" xfId="45" applyNumberFormat="1" applyFont="1" applyBorder="1" applyAlignment="1" applyProtection="1">
      <alignment vertical="center"/>
    </xf>
    <xf numFmtId="37" fontId="25" fillId="0" borderId="0" xfId="45" applyNumberFormat="1" applyFont="1" applyBorder="1" applyAlignment="1" applyProtection="1">
      <alignment vertical="center"/>
    </xf>
    <xf numFmtId="169" fontId="25" fillId="0" borderId="0" xfId="45" applyFont="1" applyAlignment="1">
      <alignment vertical="center"/>
    </xf>
    <xf numFmtId="169" fontId="25" fillId="0" borderId="0" xfId="45" quotePrefix="1" applyFont="1" applyAlignment="1" applyProtection="1">
      <alignment horizontal="left" vertical="center"/>
    </xf>
    <xf numFmtId="176" fontId="25" fillId="0" borderId="0" xfId="45" applyNumberFormat="1" applyFont="1" applyAlignment="1">
      <alignment horizontal="center" vertical="center"/>
    </xf>
    <xf numFmtId="194" fontId="36" fillId="2" borderId="0" xfId="45" applyNumberFormat="1" applyFont="1" applyFill="1" applyBorder="1" applyAlignment="1" applyProtection="1">
      <alignment vertical="center"/>
    </xf>
    <xf numFmtId="194" fontId="36" fillId="2" borderId="5" xfId="45" applyNumberFormat="1" applyFont="1" applyFill="1" applyBorder="1" applyAlignment="1" applyProtection="1">
      <alignment vertical="center"/>
    </xf>
    <xf numFmtId="169" fontId="30" fillId="0" borderId="0" xfId="45" applyFont="1" applyFill="1" applyAlignment="1">
      <alignment vertical="center"/>
    </xf>
    <xf numFmtId="169" fontId="36" fillId="4" borderId="12" xfId="43" applyFont="1" applyFill="1" applyBorder="1" applyAlignment="1">
      <alignment horizontal="center" vertical="center"/>
    </xf>
    <xf numFmtId="169" fontId="36" fillId="4" borderId="22" xfId="43" applyFont="1" applyFill="1" applyBorder="1" applyAlignment="1">
      <alignment horizontal="center" vertical="center"/>
    </xf>
    <xf numFmtId="169" fontId="25" fillId="0" borderId="0" xfId="43" quotePrefix="1" applyFont="1" applyAlignment="1">
      <alignment horizontal="left" vertical="center"/>
    </xf>
    <xf numFmtId="177" fontId="25" fillId="0" borderId="0" xfId="43" applyNumberFormat="1" applyFont="1" applyBorder="1" applyAlignment="1" applyProtection="1">
      <alignment horizontal="right" vertical="center"/>
    </xf>
    <xf numFmtId="169" fontId="25" fillId="0" borderId="0" xfId="43" quotePrefix="1" applyFont="1" applyAlignment="1" applyProtection="1">
      <alignment horizontal="left" vertical="center"/>
    </xf>
    <xf numFmtId="169" fontId="25" fillId="0" borderId="0" xfId="43" applyFont="1" applyBorder="1" applyAlignment="1">
      <alignment vertical="center"/>
    </xf>
    <xf numFmtId="169" fontId="25" fillId="0" borderId="0" xfId="43" applyFont="1" applyAlignment="1">
      <alignment horizontal="left" vertical="center"/>
    </xf>
    <xf numFmtId="203" fontId="36" fillId="3" borderId="1" xfId="43" applyNumberFormat="1" applyFont="1" applyFill="1" applyBorder="1" applyAlignment="1">
      <alignment vertical="center"/>
    </xf>
    <xf numFmtId="203" fontId="30" fillId="0" borderId="0" xfId="43" applyNumberFormat="1" applyFont="1" applyAlignment="1">
      <alignment vertical="center"/>
    </xf>
    <xf numFmtId="203" fontId="30" fillId="0" borderId="0" xfId="43" applyNumberFormat="1" applyFont="1" applyAlignment="1" applyProtection="1">
      <alignment horizontal="right" vertical="center"/>
    </xf>
    <xf numFmtId="203" fontId="30" fillId="0" borderId="5" xfId="43" applyNumberFormat="1" applyFont="1" applyBorder="1" applyAlignment="1">
      <alignment vertical="center"/>
    </xf>
    <xf numFmtId="203" fontId="30" fillId="0" borderId="5" xfId="43" applyNumberFormat="1" applyFont="1" applyBorder="1" applyAlignment="1" applyProtection="1">
      <alignment horizontal="right" vertical="center"/>
    </xf>
    <xf numFmtId="203" fontId="30" fillId="0" borderId="7" xfId="43" applyNumberFormat="1" applyFont="1" applyBorder="1" applyAlignment="1">
      <alignment vertical="center"/>
    </xf>
    <xf numFmtId="203" fontId="30" fillId="0" borderId="0" xfId="43" applyNumberFormat="1" applyFont="1" applyBorder="1" applyAlignment="1">
      <alignment vertical="center"/>
    </xf>
    <xf numFmtId="0" fontId="36" fillId="4" borderId="10" xfId="42" applyFont="1" applyFill="1" applyBorder="1" applyAlignment="1">
      <alignment horizontal="center" vertical="center"/>
    </xf>
    <xf numFmtId="0" fontId="36" fillId="4" borderId="5" xfId="42" applyFont="1" applyFill="1" applyBorder="1" applyAlignment="1">
      <alignment horizontal="centerContinuous" vertical="center"/>
    </xf>
    <xf numFmtId="0" fontId="36" fillId="4" borderId="11" xfId="42" applyFont="1" applyFill="1" applyBorder="1" applyAlignment="1">
      <alignment horizontal="centerContinuous" vertical="center"/>
    </xf>
    <xf numFmtId="0" fontId="36" fillId="4" borderId="11" xfId="42" applyFont="1" applyFill="1" applyBorder="1" applyAlignment="1">
      <alignment horizontal="center" vertical="center"/>
    </xf>
    <xf numFmtId="0" fontId="36" fillId="4" borderId="11" xfId="42" quotePrefix="1" applyFont="1" applyFill="1" applyBorder="1" applyAlignment="1">
      <alignment horizontal="center" vertical="center"/>
    </xf>
    <xf numFmtId="0" fontId="30" fillId="0" borderId="5" xfId="42" quotePrefix="1" applyFont="1" applyBorder="1" applyAlignment="1">
      <alignment horizontal="left" vertical="center"/>
    </xf>
    <xf numFmtId="0" fontId="25" fillId="0" borderId="0" xfId="42" applyFont="1" applyBorder="1" applyAlignment="1">
      <alignment vertical="center"/>
    </xf>
    <xf numFmtId="2" fontId="56" fillId="0" borderId="0" xfId="42" applyNumberFormat="1" applyFont="1" applyAlignment="1">
      <alignment vertical="center"/>
    </xf>
    <xf numFmtId="200" fontId="36" fillId="3" borderId="5" xfId="42" applyNumberFormat="1" applyFont="1" applyFill="1" applyBorder="1" applyAlignment="1">
      <alignment vertical="center"/>
    </xf>
    <xf numFmtId="200" fontId="30" fillId="0" borderId="0" xfId="42" applyNumberFormat="1" applyFont="1" applyBorder="1" applyAlignment="1">
      <alignment vertical="center"/>
    </xf>
    <xf numFmtId="200" fontId="30" fillId="0" borderId="0" xfId="42" applyNumberFormat="1" applyFont="1" applyAlignment="1">
      <alignment horizontal="right" vertical="center"/>
    </xf>
    <xf numFmtId="200" fontId="30" fillId="0" borderId="0" xfId="42" applyNumberFormat="1" applyFont="1" applyAlignment="1">
      <alignment vertical="center"/>
    </xf>
    <xf numFmtId="200" fontId="30" fillId="0" borderId="0" xfId="42" applyNumberFormat="1" applyFont="1" applyBorder="1" applyAlignment="1">
      <alignment horizontal="right" vertical="center"/>
    </xf>
    <xf numFmtId="200" fontId="30" fillId="0" borderId="5" xfId="42" applyNumberFormat="1" applyFont="1" applyBorder="1" applyAlignment="1">
      <alignment horizontal="right" vertical="center"/>
    </xf>
    <xf numFmtId="0" fontId="56" fillId="0" borderId="0" xfId="42" quotePrefix="1" applyFont="1" applyAlignment="1">
      <alignment horizontal="left" vertical="center"/>
    </xf>
    <xf numFmtId="0" fontId="56" fillId="0" borderId="0" xfId="42" applyFont="1" applyAlignment="1">
      <alignment vertical="center"/>
    </xf>
    <xf numFmtId="2" fontId="56" fillId="0" borderId="0" xfId="42" applyNumberFormat="1" applyFont="1" applyBorder="1" applyAlignment="1">
      <alignment vertical="center"/>
    </xf>
    <xf numFmtId="200" fontId="36" fillId="3" borderId="5" xfId="42" applyNumberFormat="1" applyFont="1" applyFill="1" applyBorder="1" applyAlignment="1">
      <alignment vertical="center"/>
    </xf>
    <xf numFmtId="200" fontId="30" fillId="0" borderId="0" xfId="42" applyNumberFormat="1" applyFont="1" applyAlignment="1">
      <alignment vertical="center"/>
    </xf>
    <xf numFmtId="200" fontId="30" fillId="0" borderId="0" xfId="42" applyNumberFormat="1" applyFont="1" applyAlignment="1">
      <alignment horizontal="right" vertical="center"/>
    </xf>
    <xf numFmtId="200" fontId="30" fillId="0" borderId="0" xfId="42" quotePrefix="1" applyNumberFormat="1" applyFont="1" applyAlignment="1">
      <alignment horizontal="right" vertical="center"/>
    </xf>
    <xf numFmtId="200" fontId="30" fillId="0" borderId="5" xfId="42" applyNumberFormat="1" applyFont="1" applyBorder="1" applyAlignment="1">
      <alignment vertical="center"/>
    </xf>
    <xf numFmtId="200" fontId="30" fillId="0" borderId="5" xfId="42" applyNumberFormat="1" applyFont="1" applyBorder="1" applyAlignment="1">
      <alignment horizontal="right" vertical="center"/>
    </xf>
    <xf numFmtId="200" fontId="36" fillId="3" borderId="5" xfId="42" applyNumberFormat="1" applyFont="1" applyFill="1" applyBorder="1" applyAlignment="1">
      <alignment horizontal="right" vertical="center"/>
    </xf>
    <xf numFmtId="200" fontId="30" fillId="0" borderId="0" xfId="42" applyNumberFormat="1" applyFont="1" applyBorder="1" applyAlignment="1">
      <alignment horizontal="right" vertical="center"/>
    </xf>
    <xf numFmtId="203" fontId="36" fillId="3" borderId="5" xfId="42" applyNumberFormat="1" applyFont="1" applyFill="1" applyBorder="1" applyAlignment="1">
      <alignment vertical="center"/>
    </xf>
    <xf numFmtId="203" fontId="30" fillId="0" borderId="0" xfId="42" applyNumberFormat="1" applyFont="1" applyAlignment="1">
      <alignment vertical="center"/>
    </xf>
    <xf numFmtId="203" fontId="30" fillId="0" borderId="0" xfId="42" applyNumberFormat="1" applyFont="1" applyAlignment="1">
      <alignment horizontal="right" vertical="center"/>
    </xf>
    <xf numFmtId="203" fontId="30" fillId="0" borderId="5" xfId="42" applyNumberFormat="1" applyFont="1" applyBorder="1" applyAlignment="1">
      <alignment vertical="center"/>
    </xf>
    <xf numFmtId="0" fontId="25" fillId="0" borderId="5" xfId="42" quotePrefix="1" applyFont="1" applyBorder="1" applyAlignment="1">
      <alignment horizontal="left" vertical="center"/>
    </xf>
    <xf numFmtId="0" fontId="36" fillId="0" borderId="0" xfId="42" applyFont="1" applyAlignment="1">
      <alignment horizontal="left" vertical="center"/>
    </xf>
    <xf numFmtId="203" fontId="30" fillId="0" borderId="0" xfId="42" applyNumberFormat="1" applyFont="1" applyBorder="1" applyAlignment="1">
      <alignment horizontal="center" vertical="center"/>
    </xf>
    <xf numFmtId="200" fontId="30" fillId="0" borderId="0" xfId="42" applyNumberFormat="1" applyFont="1" applyBorder="1" applyAlignment="1">
      <alignment horizontal="center" vertical="center"/>
    </xf>
    <xf numFmtId="203" fontId="30" fillId="0" borderId="5" xfId="42" applyNumberFormat="1" applyFont="1" applyBorder="1" applyAlignment="1">
      <alignment horizontal="center" vertical="center"/>
    </xf>
    <xf numFmtId="200" fontId="30" fillId="0" borderId="5" xfId="42" applyNumberFormat="1" applyFont="1" applyBorder="1" applyAlignment="1">
      <alignment horizontal="center" vertical="center"/>
    </xf>
    <xf numFmtId="0" fontId="40" fillId="0" borderId="0" xfId="42" applyFont="1" applyAlignment="1">
      <alignment horizontal="centerContinuous"/>
    </xf>
    <xf numFmtId="0" fontId="40" fillId="0" borderId="0" xfId="42" applyFont="1" applyAlignment="1">
      <alignment horizontal="left"/>
    </xf>
    <xf numFmtId="203" fontId="30" fillId="0" borderId="0" xfId="42" applyNumberFormat="1" applyFont="1" applyAlignment="1">
      <alignment horizontal="center" vertical="center"/>
    </xf>
    <xf numFmtId="200" fontId="30" fillId="0" borderId="0" xfId="42" applyNumberFormat="1" applyFont="1" applyAlignment="1">
      <alignment horizontal="center" vertical="center"/>
    </xf>
    <xf numFmtId="203" fontId="25" fillId="0" borderId="5" xfId="42" applyNumberFormat="1" applyFont="1" applyBorder="1" applyAlignment="1">
      <alignment horizontal="center" vertical="center"/>
    </xf>
    <xf numFmtId="200" fontId="25" fillId="0" borderId="5" xfId="42" applyNumberFormat="1" applyFont="1" applyBorder="1" applyAlignment="1">
      <alignment horizontal="center" vertical="center"/>
    </xf>
    <xf numFmtId="203" fontId="36" fillId="3" borderId="5" xfId="42" applyNumberFormat="1" applyFont="1" applyFill="1" applyBorder="1" applyAlignment="1">
      <alignment horizontal="center" vertical="center"/>
    </xf>
    <xf numFmtId="200" fontId="36" fillId="3" borderId="5" xfId="42" applyNumberFormat="1" applyFont="1" applyFill="1" applyBorder="1" applyAlignment="1">
      <alignment horizontal="center" vertical="center"/>
    </xf>
    <xf numFmtId="0" fontId="30" fillId="0" borderId="0" xfId="42" applyFont="1" applyBorder="1" applyAlignment="1">
      <alignment horizontal="center" vertical="center"/>
    </xf>
    <xf numFmtId="0" fontId="30" fillId="0" borderId="0" xfId="42" quotePrefix="1" applyFont="1" applyAlignment="1">
      <alignment vertical="center"/>
    </xf>
    <xf numFmtId="0" fontId="25" fillId="0" borderId="0" xfId="42" quotePrefix="1" applyFont="1" applyBorder="1" applyAlignment="1">
      <alignment horizontal="center" vertical="center"/>
    </xf>
    <xf numFmtId="0" fontId="25" fillId="0" borderId="0" xfId="42" applyFont="1" applyAlignment="1">
      <alignment horizontal="center" vertical="center"/>
    </xf>
    <xf numFmtId="3" fontId="65" fillId="0" borderId="0" xfId="42" applyNumberFormat="1" applyFont="1" applyBorder="1" applyAlignment="1">
      <alignment horizontal="right" vertical="center"/>
    </xf>
    <xf numFmtId="37" fontId="47" fillId="0" borderId="0" xfId="46" applyFont="1" applyAlignment="1"/>
    <xf numFmtId="37" fontId="47" fillId="0" borderId="0" xfId="46" applyFont="1" applyAlignment="1">
      <alignment horizontal="centerContinuous" vertical="center"/>
    </xf>
    <xf numFmtId="37" fontId="40" fillId="0" borderId="0" xfId="46" applyNumberFormat="1" applyFont="1" applyAlignment="1" applyProtection="1"/>
    <xf numFmtId="37" fontId="40" fillId="0" borderId="0" xfId="46" applyFont="1" applyAlignment="1"/>
    <xf numFmtId="37" fontId="40" fillId="0" borderId="0" xfId="46" applyFont="1" applyAlignment="1">
      <alignment horizontal="centerContinuous" vertical="center"/>
    </xf>
    <xf numFmtId="37" fontId="40" fillId="0" borderId="0" xfId="46" applyNumberFormat="1" applyFont="1" applyAlignment="1" applyProtection="1">
      <alignment horizontal="left" vertical="center"/>
    </xf>
    <xf numFmtId="37" fontId="36" fillId="4" borderId="3" xfId="46" applyNumberFormat="1" applyFont="1" applyFill="1" applyBorder="1" applyAlignment="1" applyProtection="1">
      <alignment horizontal="center" vertical="center" wrapText="1"/>
    </xf>
    <xf numFmtId="37" fontId="36" fillId="4" borderId="2" xfId="46" applyFont="1" applyFill="1" applyBorder="1" applyAlignment="1">
      <alignment horizontal="center" vertical="center"/>
    </xf>
    <xf numFmtId="37" fontId="36" fillId="4" borderId="4" xfId="46" applyFont="1" applyFill="1" applyBorder="1" applyAlignment="1">
      <alignment horizontal="center" vertical="center"/>
    </xf>
    <xf numFmtId="37" fontId="36" fillId="3" borderId="1" xfId="46" applyNumberFormat="1" applyFont="1" applyFill="1" applyBorder="1" applyAlignment="1" applyProtection="1">
      <alignment horizontal="center" vertical="center"/>
    </xf>
    <xf numFmtId="3" fontId="36" fillId="3" borderId="1" xfId="46" applyNumberFormat="1" applyFont="1" applyFill="1" applyBorder="1" applyAlignment="1">
      <alignment vertical="center"/>
    </xf>
    <xf numFmtId="3" fontId="30" fillId="0" borderId="0" xfId="46" applyNumberFormat="1" applyFont="1" applyAlignment="1">
      <alignment vertical="center"/>
    </xf>
    <xf numFmtId="3" fontId="30" fillId="0" borderId="0" xfId="46" applyNumberFormat="1" applyFont="1" applyBorder="1" applyAlignment="1">
      <alignment vertical="center"/>
    </xf>
    <xf numFmtId="37" fontId="36" fillId="2" borderId="0" xfId="46" applyNumberFormat="1" applyFont="1" applyFill="1" applyAlignment="1" applyProtection="1">
      <alignment horizontal="left" vertical="center"/>
    </xf>
    <xf numFmtId="3" fontId="36" fillId="2" borderId="0" xfId="46" applyNumberFormat="1" applyFont="1" applyFill="1" applyAlignment="1">
      <alignment vertical="center"/>
    </xf>
    <xf numFmtId="37" fontId="30" fillId="0" borderId="5" xfId="46" applyNumberFormat="1" applyFont="1" applyBorder="1" applyAlignment="1" applyProtection="1">
      <alignment horizontal="left" vertical="center"/>
    </xf>
    <xf numFmtId="3" fontId="30" fillId="0" borderId="5" xfId="46" applyNumberFormat="1" applyFont="1" applyBorder="1" applyAlignment="1">
      <alignment vertical="center"/>
    </xf>
    <xf numFmtId="37" fontId="25" fillId="0" borderId="0" xfId="46" applyFont="1" applyAlignment="1">
      <alignment vertical="center"/>
    </xf>
    <xf numFmtId="0" fontId="25" fillId="0" borderId="0" xfId="42" applyFont="1" applyFill="1" applyBorder="1" applyAlignment="1">
      <alignment horizontal="left" vertical="center"/>
    </xf>
    <xf numFmtId="37" fontId="36" fillId="4" borderId="26" xfId="46" applyFont="1" applyFill="1" applyBorder="1" applyAlignment="1">
      <alignment horizontal="center" vertical="center"/>
    </xf>
    <xf numFmtId="37" fontId="36" fillId="4" borderId="28" xfId="46" applyFont="1" applyFill="1" applyBorder="1" applyAlignment="1">
      <alignment horizontal="center" vertical="center"/>
    </xf>
    <xf numFmtId="49" fontId="36" fillId="4" borderId="27" xfId="46" applyNumberFormat="1" applyFont="1" applyFill="1" applyBorder="1" applyAlignment="1">
      <alignment horizontal="center" vertical="center"/>
    </xf>
    <xf numFmtId="37" fontId="40" fillId="0" borderId="0" xfId="46" quotePrefix="1" applyNumberFormat="1" applyFont="1" applyAlignment="1" applyProtection="1"/>
    <xf numFmtId="37" fontId="40" fillId="0" borderId="0" xfId="46" quotePrefix="1" applyNumberFormat="1" applyFont="1" applyAlignment="1" applyProtection="1">
      <alignment vertical="center"/>
    </xf>
    <xf numFmtId="37" fontId="40" fillId="0" borderId="0" xfId="46" applyNumberFormat="1" applyFont="1" applyAlignment="1" applyProtection="1">
      <alignment vertical="center"/>
    </xf>
    <xf numFmtId="37" fontId="30" fillId="0" borderId="0" xfId="46" applyFont="1" applyFill="1" applyBorder="1" applyAlignment="1">
      <alignment horizontal="center" vertical="center"/>
    </xf>
    <xf numFmtId="37" fontId="36" fillId="0" borderId="0" xfId="46" applyFont="1" applyFill="1" applyAlignment="1">
      <alignment vertical="center"/>
    </xf>
    <xf numFmtId="37" fontId="40" fillId="0" borderId="0" xfId="46" applyFont="1" applyFill="1" applyAlignment="1">
      <alignment vertical="center"/>
    </xf>
    <xf numFmtId="37" fontId="30" fillId="0" borderId="5" xfId="46" applyFont="1" applyFill="1" applyBorder="1" applyAlignment="1">
      <alignment vertical="center"/>
    </xf>
    <xf numFmtId="3" fontId="25" fillId="0" borderId="0" xfId="46" applyNumberFormat="1" applyFont="1" applyFill="1" applyBorder="1" applyAlignment="1">
      <alignment vertical="center"/>
    </xf>
    <xf numFmtId="3" fontId="25" fillId="0" borderId="0" xfId="46" applyNumberFormat="1" applyFont="1" applyFill="1" applyAlignment="1">
      <alignment vertical="center"/>
    </xf>
    <xf numFmtId="49" fontId="36" fillId="4" borderId="28" xfId="46" applyNumberFormat="1" applyFont="1" applyFill="1" applyBorder="1" applyAlignment="1">
      <alignment horizontal="center" vertical="center"/>
    </xf>
    <xf numFmtId="196" fontId="30" fillId="0" borderId="0" xfId="46" applyNumberFormat="1" applyFont="1" applyFill="1" applyAlignment="1">
      <alignment vertical="center"/>
    </xf>
    <xf numFmtId="196" fontId="30" fillId="0" borderId="0" xfId="46" applyNumberFormat="1" applyFont="1" applyAlignment="1">
      <alignment vertical="center"/>
    </xf>
    <xf numFmtId="196" fontId="30" fillId="0" borderId="5" xfId="46" applyNumberFormat="1" applyFont="1" applyFill="1" applyBorder="1" applyAlignment="1">
      <alignment vertical="center"/>
    </xf>
    <xf numFmtId="196" fontId="30" fillId="0" borderId="5" xfId="46" applyNumberFormat="1" applyFont="1" applyBorder="1" applyAlignment="1">
      <alignment vertical="center"/>
    </xf>
    <xf numFmtId="196" fontId="30" fillId="0" borderId="0" xfId="46" applyNumberFormat="1" applyFont="1" applyAlignment="1">
      <alignment vertical="center"/>
    </xf>
    <xf numFmtId="196" fontId="30" fillId="0" borderId="0" xfId="46" applyNumberFormat="1" applyFont="1" applyFill="1" applyAlignment="1">
      <alignment vertical="center"/>
    </xf>
    <xf numFmtId="196" fontId="30" fillId="0" borderId="5" xfId="46" applyNumberFormat="1" applyFont="1" applyBorder="1" applyAlignment="1">
      <alignment vertical="center"/>
    </xf>
    <xf numFmtId="191" fontId="36" fillId="4" borderId="4" xfId="40" applyNumberFormat="1" applyFont="1" applyFill="1" applyBorder="1" applyAlignment="1">
      <alignment horizontal="center" vertical="center"/>
    </xf>
    <xf numFmtId="3" fontId="36" fillId="3" borderId="1" xfId="42" applyNumberFormat="1" applyFont="1" applyFill="1" applyBorder="1" applyAlignment="1">
      <alignment vertical="center"/>
    </xf>
    <xf numFmtId="3" fontId="30" fillId="3" borderId="1" xfId="42" applyNumberFormat="1" applyFont="1" applyFill="1" applyBorder="1" applyAlignment="1">
      <alignment vertical="center"/>
    </xf>
    <xf numFmtId="191" fontId="36" fillId="4" borderId="2" xfId="40" applyNumberFormat="1" applyFont="1" applyFill="1" applyBorder="1" applyAlignment="1">
      <alignment horizontal="center" vertical="center"/>
    </xf>
    <xf numFmtId="196" fontId="36" fillId="3" borderId="1" xfId="42" applyNumberFormat="1" applyFont="1" applyFill="1" applyBorder="1" applyAlignment="1">
      <alignment vertical="center"/>
    </xf>
    <xf numFmtId="196" fontId="30" fillId="0" borderId="0" xfId="42" applyNumberFormat="1" applyFont="1" applyBorder="1" applyAlignment="1">
      <alignment vertical="center"/>
    </xf>
    <xf numFmtId="196" fontId="30" fillId="0" borderId="0" xfId="42" applyNumberFormat="1" applyFont="1" applyAlignment="1">
      <alignment vertical="center"/>
    </xf>
    <xf numFmtId="196" fontId="30" fillId="0" borderId="5" xfId="42" applyNumberFormat="1" applyFont="1" applyBorder="1" applyAlignment="1">
      <alignment vertical="center"/>
    </xf>
    <xf numFmtId="196" fontId="36" fillId="3" borderId="1" xfId="42" applyNumberFormat="1" applyFont="1" applyFill="1" applyBorder="1" applyAlignment="1">
      <alignment vertical="center"/>
    </xf>
    <xf numFmtId="196" fontId="30" fillId="0" borderId="0" xfId="42" applyNumberFormat="1" applyFont="1" applyAlignment="1">
      <alignment vertical="center"/>
    </xf>
    <xf numFmtId="196" fontId="30" fillId="0" borderId="0" xfId="42" applyNumberFormat="1" applyFont="1" applyBorder="1" applyAlignment="1">
      <alignment vertical="center"/>
    </xf>
    <xf numFmtId="196" fontId="30" fillId="0" borderId="5" xfId="42" applyNumberFormat="1" applyFont="1" applyBorder="1" applyAlignment="1">
      <alignment vertical="center"/>
    </xf>
    <xf numFmtId="3" fontId="36" fillId="3" borderId="1" xfId="42" applyNumberFormat="1" applyFont="1" applyFill="1" applyBorder="1" applyAlignment="1">
      <alignment vertical="center"/>
    </xf>
    <xf numFmtId="3" fontId="30" fillId="0" borderId="0" xfId="42" applyNumberFormat="1" applyFont="1" applyAlignment="1">
      <alignment vertical="center"/>
    </xf>
    <xf numFmtId="3" fontId="30" fillId="0" borderId="0" xfId="42" applyNumberFormat="1" applyFont="1" applyBorder="1" applyAlignment="1">
      <alignment vertical="center"/>
    </xf>
    <xf numFmtId="3" fontId="30" fillId="0" borderId="5" xfId="42" applyNumberFormat="1" applyFont="1" applyBorder="1" applyAlignment="1">
      <alignment vertical="center"/>
    </xf>
    <xf numFmtId="196" fontId="36" fillId="3" borderId="1" xfId="42" applyNumberFormat="1" applyFont="1" applyFill="1" applyBorder="1" applyAlignment="1">
      <alignment vertical="center"/>
    </xf>
    <xf numFmtId="196" fontId="30" fillId="0" borderId="0" xfId="42" applyNumberFormat="1" applyFont="1" applyAlignment="1">
      <alignment vertical="center"/>
    </xf>
    <xf numFmtId="196" fontId="30" fillId="0" borderId="0" xfId="42" applyNumberFormat="1" applyFont="1" applyBorder="1" applyAlignment="1">
      <alignment vertical="center"/>
    </xf>
    <xf numFmtId="196" fontId="30" fillId="0" borderId="5" xfId="42" applyNumberFormat="1" applyFont="1" applyBorder="1" applyAlignment="1">
      <alignment vertical="center"/>
    </xf>
    <xf numFmtId="196" fontId="25" fillId="0" borderId="0" xfId="42" applyNumberFormat="1" applyFont="1" applyBorder="1" applyAlignment="1">
      <alignment vertical="center"/>
    </xf>
    <xf numFmtId="0" fontId="30" fillId="0" borderId="0" xfId="42" applyFont="1" applyFill="1" applyBorder="1" applyAlignment="1">
      <alignment vertical="center"/>
    </xf>
    <xf numFmtId="3" fontId="56" fillId="3" borderId="1" xfId="42" applyNumberFormat="1" applyFont="1" applyFill="1" applyBorder="1" applyAlignment="1">
      <alignment vertical="center"/>
    </xf>
    <xf numFmtId="3" fontId="25" fillId="0" borderId="5" xfId="42" applyNumberFormat="1" applyFont="1" applyBorder="1" applyAlignment="1">
      <alignment vertical="center"/>
    </xf>
    <xf numFmtId="0" fontId="56" fillId="3" borderId="1" xfId="42" applyFont="1" applyFill="1" applyBorder="1" applyAlignment="1">
      <alignment horizontal="center" vertical="center"/>
    </xf>
    <xf numFmtId="169" fontId="25" fillId="0" borderId="0" xfId="44" applyFont="1" applyAlignment="1" applyProtection="1">
      <alignment horizontal="center" vertical="center"/>
    </xf>
    <xf numFmtId="169" fontId="25" fillId="0" borderId="5" xfId="44" applyFont="1" applyBorder="1" applyAlignment="1" applyProtection="1">
      <alignment horizontal="center" vertical="center"/>
    </xf>
    <xf numFmtId="196" fontId="36" fillId="3" borderId="1" xfId="42" applyNumberFormat="1" applyFont="1" applyFill="1" applyBorder="1" applyAlignment="1">
      <alignment vertical="center"/>
    </xf>
    <xf numFmtId="196" fontId="30" fillId="0" borderId="0" xfId="42" applyNumberFormat="1" applyFont="1" applyBorder="1" applyAlignment="1">
      <alignment vertical="center"/>
    </xf>
    <xf numFmtId="196" fontId="30" fillId="0" borderId="0" xfId="42" applyNumberFormat="1" applyFont="1" applyAlignment="1">
      <alignment vertical="center"/>
    </xf>
    <xf numFmtId="196" fontId="30" fillId="0" borderId="5" xfId="42" applyNumberFormat="1" applyFont="1" applyBorder="1" applyAlignment="1">
      <alignment vertical="center"/>
    </xf>
    <xf numFmtId="169" fontId="30" fillId="0" borderId="7" xfId="44" applyFont="1" applyFill="1" applyBorder="1" applyAlignment="1" applyProtection="1">
      <alignment horizontal="center" vertical="center"/>
    </xf>
    <xf numFmtId="3" fontId="30" fillId="0" borderId="7" xfId="42" applyNumberFormat="1" applyFont="1" applyFill="1" applyBorder="1" applyAlignment="1">
      <alignment vertical="center"/>
    </xf>
    <xf numFmtId="169" fontId="30" fillId="0" borderId="0" xfId="44" applyFont="1" applyFill="1" applyBorder="1" applyAlignment="1" applyProtection="1">
      <alignment horizontal="center" vertical="center"/>
    </xf>
    <xf numFmtId="3" fontId="30" fillId="0" borderId="0" xfId="42" applyNumberFormat="1" applyFont="1" applyFill="1" applyBorder="1" applyAlignment="1">
      <alignment vertical="center"/>
    </xf>
    <xf numFmtId="169" fontId="25" fillId="0" borderId="5" xfId="44" applyFont="1" applyFill="1" applyBorder="1" applyAlignment="1" applyProtection="1">
      <alignment horizontal="center" vertical="center"/>
    </xf>
    <xf numFmtId="3" fontId="30" fillId="0" borderId="5" xfId="42" applyNumberFormat="1" applyFont="1" applyFill="1" applyBorder="1" applyAlignment="1">
      <alignment vertical="center"/>
    </xf>
    <xf numFmtId="3" fontId="36" fillId="3" borderId="1" xfId="42" applyNumberFormat="1" applyFont="1" applyFill="1" applyBorder="1" applyAlignment="1">
      <alignment horizontal="center" vertical="center"/>
    </xf>
    <xf numFmtId="37" fontId="47" fillId="0" borderId="0" xfId="46" applyFont="1" applyAlignment="1">
      <alignment vertical="center"/>
    </xf>
    <xf numFmtId="37" fontId="36" fillId="2" borderId="0" xfId="46" applyFont="1" applyFill="1" applyBorder="1" applyAlignment="1">
      <alignment horizontal="right" vertical="center"/>
    </xf>
    <xf numFmtId="37" fontId="36" fillId="2" borderId="0" xfId="46" applyFont="1" applyFill="1" applyAlignment="1">
      <alignment horizontal="right" vertical="center"/>
    </xf>
    <xf numFmtId="37" fontId="30" fillId="0" borderId="5" xfId="46" applyFont="1" applyBorder="1" applyAlignment="1">
      <alignment vertical="center"/>
    </xf>
    <xf numFmtId="37" fontId="40" fillId="0" borderId="0" xfId="46" applyFont="1" applyAlignment="1">
      <alignment horizontal="left" vertical="center"/>
    </xf>
    <xf numFmtId="37" fontId="30" fillId="0" borderId="0" xfId="46" applyFont="1" applyFill="1" applyBorder="1" applyAlignment="1">
      <alignment horizontal="right" vertical="center"/>
    </xf>
    <xf numFmtId="37" fontId="30" fillId="0" borderId="0" xfId="46" applyFont="1" applyFill="1" applyAlignment="1">
      <alignment horizontal="right" vertical="center"/>
    </xf>
    <xf numFmtId="37" fontId="30" fillId="0" borderId="5" xfId="46" applyFont="1" applyBorder="1" applyAlignment="1">
      <alignment horizontal="right" vertical="center"/>
    </xf>
    <xf numFmtId="37" fontId="25" fillId="0" borderId="0" xfId="46" applyFont="1" applyBorder="1" applyAlignment="1">
      <alignment vertical="center"/>
    </xf>
    <xf numFmtId="37" fontId="25" fillId="0" borderId="7" xfId="46" applyFont="1" applyBorder="1" applyAlignment="1">
      <alignment vertical="center"/>
    </xf>
    <xf numFmtId="37" fontId="36" fillId="3" borderId="1" xfId="46" applyFont="1" applyFill="1" applyBorder="1" applyAlignment="1">
      <alignment horizontal="right" vertical="center"/>
    </xf>
    <xf numFmtId="3" fontId="25" fillId="0" borderId="0" xfId="46" applyNumberFormat="1" applyFont="1" applyAlignment="1">
      <alignment vertical="center"/>
    </xf>
    <xf numFmtId="3" fontId="56" fillId="2" borderId="0" xfId="46" applyNumberFormat="1" applyFont="1" applyFill="1" applyAlignment="1">
      <alignment vertical="center"/>
    </xf>
    <xf numFmtId="3" fontId="25" fillId="0" borderId="0" xfId="46" applyNumberFormat="1" applyFont="1" applyBorder="1" applyAlignment="1">
      <alignment vertical="center"/>
    </xf>
    <xf numFmtId="3" fontId="51" fillId="0" borderId="0" xfId="46" applyNumberFormat="1" applyFont="1" applyFill="1" applyAlignment="1" applyProtection="1">
      <alignment vertical="center"/>
    </xf>
    <xf numFmtId="3" fontId="25" fillId="0" borderId="0" xfId="46" applyNumberFormat="1" applyFont="1" applyFill="1" applyAlignment="1" applyProtection="1">
      <alignment vertical="center"/>
    </xf>
    <xf numFmtId="3" fontId="51" fillId="0" borderId="0" xfId="46" applyNumberFormat="1" applyFont="1" applyFill="1" applyBorder="1" applyAlignment="1" applyProtection="1">
      <alignment vertical="center"/>
    </xf>
    <xf numFmtId="3" fontId="56" fillId="3" borderId="1" xfId="46" applyNumberFormat="1" applyFont="1" applyFill="1" applyBorder="1" applyAlignment="1">
      <alignment vertical="center"/>
    </xf>
    <xf numFmtId="0" fontId="38" fillId="3" borderId="1" xfId="47" applyFont="1" applyFill="1" applyBorder="1" applyAlignment="1">
      <alignment vertical="center"/>
    </xf>
    <xf numFmtId="169" fontId="32" fillId="3" borderId="1" xfId="47" applyNumberFormat="1" applyFont="1" applyFill="1" applyBorder="1" applyAlignment="1" applyProtection="1">
      <alignment horizontal="left" vertical="center"/>
    </xf>
    <xf numFmtId="170" fontId="32" fillId="4" borderId="4" xfId="47" quotePrefix="1" applyNumberFormat="1" applyFont="1" applyFill="1" applyBorder="1" applyAlignment="1" applyProtection="1">
      <alignment horizontal="center" vertical="center"/>
    </xf>
    <xf numFmtId="3" fontId="32" fillId="3" borderId="1" xfId="37" applyNumberFormat="1" applyFont="1" applyFill="1" applyBorder="1" applyAlignment="1" applyProtection="1">
      <alignment vertical="center"/>
    </xf>
    <xf numFmtId="3" fontId="32" fillId="0" borderId="0" xfId="37" applyNumberFormat="1" applyFont="1" applyFill="1" applyBorder="1" applyAlignment="1" applyProtection="1">
      <alignment vertical="center"/>
    </xf>
    <xf numFmtId="3" fontId="30" fillId="0" borderId="0" xfId="47" applyNumberFormat="1" applyFont="1" applyAlignment="1" applyProtection="1">
      <alignment horizontal="right" vertical="center"/>
    </xf>
    <xf numFmtId="3" fontId="30" fillId="0" borderId="0" xfId="47" applyNumberFormat="1" applyFont="1" applyAlignment="1">
      <alignment horizontal="right" vertical="center"/>
    </xf>
    <xf numFmtId="3" fontId="30" fillId="0" borderId="0" xfId="47" applyNumberFormat="1" applyFont="1" applyBorder="1" applyAlignment="1" applyProtection="1">
      <alignment horizontal="right" vertical="center"/>
    </xf>
    <xf numFmtId="3" fontId="32" fillId="3" borderId="1" xfId="37" applyNumberFormat="1" applyFont="1" applyFill="1" applyBorder="1" applyAlignment="1" applyProtection="1">
      <alignment vertical="center"/>
    </xf>
    <xf numFmtId="3" fontId="32" fillId="0" borderId="0" xfId="37" applyNumberFormat="1" applyFont="1" applyFill="1" applyBorder="1" applyAlignment="1" applyProtection="1">
      <alignment vertical="center"/>
    </xf>
    <xf numFmtId="3" fontId="30" fillId="0" borderId="0" xfId="47" applyNumberFormat="1" applyFont="1" applyAlignment="1" applyProtection="1">
      <alignment horizontal="right" vertical="center"/>
    </xf>
    <xf numFmtId="3" fontId="30" fillId="0" borderId="0" xfId="47" applyNumberFormat="1" applyFont="1" applyBorder="1" applyAlignment="1" applyProtection="1">
      <alignment horizontal="right" vertical="center"/>
    </xf>
    <xf numFmtId="3" fontId="30" fillId="0" borderId="0" xfId="48" applyNumberFormat="1" applyFont="1" applyAlignment="1" applyProtection="1">
      <alignment horizontal="right" vertical="center"/>
    </xf>
    <xf numFmtId="3" fontId="30" fillId="0" borderId="0" xfId="48" applyNumberFormat="1" applyFont="1" applyBorder="1" applyAlignment="1" applyProtection="1">
      <alignment horizontal="right" vertical="center"/>
    </xf>
    <xf numFmtId="3" fontId="30" fillId="0" borderId="0" xfId="47" applyNumberFormat="1" applyFont="1" applyAlignment="1">
      <alignment horizontal="right" vertical="center"/>
    </xf>
    <xf numFmtId="196" fontId="32" fillId="3" borderId="1" xfId="37" applyNumberFormat="1" applyFont="1" applyFill="1" applyBorder="1" applyAlignment="1" applyProtection="1">
      <alignment vertical="center"/>
    </xf>
    <xf numFmtId="196" fontId="32" fillId="0" borderId="0" xfId="37" applyNumberFormat="1" applyFont="1" applyFill="1" applyBorder="1" applyAlignment="1" applyProtection="1">
      <alignment vertical="center"/>
    </xf>
    <xf numFmtId="196" fontId="30" fillId="0" borderId="0" xfId="47" applyNumberFormat="1" applyFont="1" applyAlignment="1" applyProtection="1">
      <alignment horizontal="right" vertical="center"/>
    </xf>
    <xf numFmtId="196" fontId="30" fillId="0" borderId="0" xfId="47" applyNumberFormat="1" applyFont="1" applyBorder="1" applyAlignment="1" applyProtection="1">
      <alignment horizontal="right" vertical="center"/>
    </xf>
    <xf numFmtId="200" fontId="32" fillId="3" borderId="1" xfId="37" applyNumberFormat="1" applyFont="1" applyFill="1" applyBorder="1" applyAlignment="1" applyProtection="1">
      <alignment vertical="center"/>
    </xf>
    <xf numFmtId="200" fontId="32" fillId="0" borderId="0" xfId="37" applyNumberFormat="1" applyFont="1" applyFill="1" applyBorder="1" applyAlignment="1" applyProtection="1">
      <alignment vertical="center"/>
    </xf>
    <xf numFmtId="200" fontId="31" fillId="0" borderId="0" xfId="37" applyNumberFormat="1" applyFont="1" applyFill="1" applyBorder="1" applyAlignment="1" applyProtection="1">
      <alignment horizontal="right" vertical="center"/>
    </xf>
    <xf numFmtId="200" fontId="31" fillId="0" borderId="0" xfId="37" applyNumberFormat="1" applyFont="1" applyFill="1" applyBorder="1" applyAlignment="1" applyProtection="1">
      <alignment vertical="center"/>
    </xf>
    <xf numFmtId="0" fontId="31" fillId="0" borderId="0" xfId="47" applyFont="1" applyFill="1" applyBorder="1" applyAlignment="1">
      <alignment vertical="center"/>
    </xf>
    <xf numFmtId="0" fontId="32" fillId="0" borderId="0" xfId="47" applyFont="1" applyFill="1" applyBorder="1" applyAlignment="1">
      <alignment horizontal="center" vertical="center"/>
    </xf>
    <xf numFmtId="3" fontId="32" fillId="0" borderId="0" xfId="47" applyNumberFormat="1" applyFont="1" applyFill="1" applyBorder="1" applyAlignment="1">
      <alignment vertical="center"/>
    </xf>
    <xf numFmtId="3" fontId="31" fillId="0" borderId="0" xfId="47" applyNumberFormat="1" applyFont="1" applyFill="1" applyBorder="1" applyAlignment="1">
      <alignment vertical="center"/>
    </xf>
    <xf numFmtId="0" fontId="51" fillId="0" borderId="0" xfId="47" applyFont="1" applyFill="1" applyBorder="1" applyAlignment="1">
      <alignment vertical="center"/>
    </xf>
    <xf numFmtId="196" fontId="32" fillId="3" borderId="1" xfId="37" applyNumberFormat="1" applyFont="1" applyFill="1" applyBorder="1" applyAlignment="1" applyProtection="1">
      <alignment vertical="center"/>
    </xf>
    <xf numFmtId="196" fontId="32" fillId="0" borderId="0" xfId="37" applyNumberFormat="1" applyFont="1" applyFill="1" applyBorder="1" applyAlignment="1" applyProtection="1">
      <alignment vertical="center"/>
    </xf>
    <xf numFmtId="196" fontId="30" fillId="0" borderId="0" xfId="47" applyNumberFormat="1" applyFont="1" applyAlignment="1" applyProtection="1">
      <alignment horizontal="right" vertical="center"/>
    </xf>
    <xf numFmtId="200" fontId="32" fillId="3" borderId="1" xfId="37" applyNumberFormat="1" applyFont="1" applyFill="1" applyBorder="1" applyAlignment="1" applyProtection="1">
      <alignment vertical="center"/>
    </xf>
    <xf numFmtId="200" fontId="32" fillId="0" borderId="0" xfId="37" applyNumberFormat="1" applyFont="1" applyFill="1" applyBorder="1" applyAlignment="1" applyProtection="1">
      <alignment vertical="center"/>
    </xf>
    <xf numFmtId="200" fontId="31" fillId="0" borderId="0" xfId="37" applyNumberFormat="1" applyFont="1" applyFill="1" applyBorder="1" applyAlignment="1" applyProtection="1">
      <alignment horizontal="right" vertical="center"/>
    </xf>
    <xf numFmtId="200" fontId="31" fillId="0" borderId="0" xfId="37" applyNumberFormat="1" applyFont="1" applyFill="1" applyBorder="1" applyAlignment="1" applyProtection="1">
      <alignment vertical="center"/>
    </xf>
    <xf numFmtId="37" fontId="40" fillId="0" borderId="0" xfId="42" applyNumberFormat="1" applyFont="1" applyAlignment="1" applyProtection="1"/>
    <xf numFmtId="0" fontId="30" fillId="0" borderId="5" xfId="42" applyFont="1" applyBorder="1" applyAlignment="1">
      <alignment horizontal="center" vertical="center"/>
    </xf>
    <xf numFmtId="175" fontId="30" fillId="0" borderId="5" xfId="42" applyNumberFormat="1" applyFont="1" applyBorder="1" applyAlignment="1">
      <alignment vertical="center"/>
    </xf>
    <xf numFmtId="0" fontId="36" fillId="3" borderId="0" xfId="42" applyFont="1" applyFill="1" applyAlignment="1">
      <alignment vertical="center"/>
    </xf>
    <xf numFmtId="175" fontId="36" fillId="3" borderId="0" xfId="42" applyNumberFormat="1" applyFont="1" applyFill="1" applyAlignment="1">
      <alignment vertical="center"/>
    </xf>
    <xf numFmtId="175" fontId="36" fillId="3" borderId="5" xfId="42" applyNumberFormat="1" applyFont="1" applyFill="1" applyBorder="1" applyAlignment="1">
      <alignment vertical="center"/>
    </xf>
    <xf numFmtId="0" fontId="30" fillId="0" borderId="5" xfId="42" applyFont="1" applyBorder="1" applyAlignment="1">
      <alignment horizontal="left" vertical="center"/>
    </xf>
    <xf numFmtId="0" fontId="36" fillId="0" borderId="5" xfId="42" applyFont="1" applyBorder="1" applyAlignment="1">
      <alignment horizontal="left" vertical="center"/>
    </xf>
    <xf numFmtId="0" fontId="36" fillId="0" borderId="0" xfId="42" applyFont="1" applyBorder="1" applyAlignment="1">
      <alignment horizontal="left" vertical="center"/>
    </xf>
    <xf numFmtId="3" fontId="36" fillId="3" borderId="0" xfId="42" applyNumberFormat="1" applyFont="1" applyFill="1" applyBorder="1" applyAlignment="1">
      <alignment vertical="center"/>
    </xf>
    <xf numFmtId="175" fontId="36" fillId="3" borderId="0" xfId="42" applyNumberFormat="1" applyFont="1" applyFill="1" applyBorder="1" applyAlignment="1">
      <alignment vertical="center"/>
    </xf>
    <xf numFmtId="175" fontId="30" fillId="0" borderId="0" xfId="42" applyNumberFormat="1" applyFont="1" applyBorder="1" applyAlignment="1">
      <alignment vertical="center"/>
    </xf>
    <xf numFmtId="173" fontId="30" fillId="0" borderId="5" xfId="44" applyNumberFormat="1" applyFont="1" applyBorder="1" applyAlignment="1" applyProtection="1">
      <alignment horizontal="center" vertical="center"/>
    </xf>
    <xf numFmtId="169" fontId="25" fillId="0" borderId="0" xfId="0" quotePrefix="1" applyNumberFormat="1" applyFont="1" applyFill="1" applyAlignment="1" applyProtection="1">
      <alignment horizontal="left"/>
    </xf>
    <xf numFmtId="169" fontId="25" fillId="0" borderId="0" xfId="44" applyFont="1" applyAlignment="1"/>
    <xf numFmtId="0" fontId="25" fillId="0" borderId="0" xfId="42" applyFont="1" applyFill="1" applyBorder="1" applyAlignment="1">
      <alignment horizontal="left"/>
    </xf>
    <xf numFmtId="0" fontId="25" fillId="0" borderId="0" xfId="40" applyFont="1" applyFill="1" applyAlignment="1"/>
    <xf numFmtId="169" fontId="25" fillId="0" borderId="0" xfId="44" quotePrefix="1" applyFont="1" applyAlignment="1" applyProtection="1">
      <alignment horizontal="left"/>
    </xf>
    <xf numFmtId="37" fontId="36" fillId="0" borderId="10" xfId="44" applyNumberFormat="1" applyFont="1" applyBorder="1" applyAlignment="1" applyProtection="1">
      <alignment horizontal="center" vertical="center"/>
    </xf>
    <xf numFmtId="173" fontId="30" fillId="0" borderId="10" xfId="44" applyNumberFormat="1" applyFont="1" applyBorder="1" applyAlignment="1" applyProtection="1">
      <alignment horizontal="center" vertical="center"/>
    </xf>
    <xf numFmtId="173" fontId="30" fillId="0" borderId="11" xfId="44" applyNumberFormat="1" applyFont="1" applyBorder="1" applyAlignment="1" applyProtection="1">
      <alignment horizontal="center" vertical="center"/>
    </xf>
    <xf numFmtId="169" fontId="36" fillId="4" borderId="10" xfId="44" applyFont="1" applyFill="1" applyBorder="1" applyAlignment="1" applyProtection="1">
      <alignment horizontal="center" vertical="center"/>
    </xf>
    <xf numFmtId="169" fontId="36" fillId="4" borderId="24" xfId="44" applyFont="1" applyFill="1" applyBorder="1" applyAlignment="1" applyProtection="1">
      <alignment horizontal="center" vertical="center"/>
    </xf>
    <xf numFmtId="169" fontId="36" fillId="4" borderId="25" xfId="44" applyFont="1" applyFill="1" applyBorder="1" applyAlignment="1" applyProtection="1">
      <alignment horizontal="center" vertical="center"/>
    </xf>
    <xf numFmtId="169" fontId="36" fillId="4" borderId="22" xfId="44" applyFont="1" applyFill="1" applyBorder="1" applyAlignment="1" applyProtection="1">
      <alignment horizontal="center" vertical="center"/>
    </xf>
    <xf numFmtId="169" fontId="36" fillId="4" borderId="0" xfId="44" applyFont="1" applyFill="1" applyBorder="1" applyAlignment="1" applyProtection="1">
      <alignment horizontal="center" vertical="center"/>
    </xf>
    <xf numFmtId="169" fontId="36" fillId="4" borderId="7" xfId="44" applyFont="1" applyFill="1" applyBorder="1" applyAlignment="1">
      <alignment vertical="center"/>
    </xf>
    <xf numFmtId="169" fontId="36" fillId="4" borderId="5" xfId="44" applyFont="1" applyFill="1" applyBorder="1" applyAlignment="1" applyProtection="1">
      <alignment horizontal="left" vertical="center"/>
    </xf>
    <xf numFmtId="169" fontId="36" fillId="4" borderId="5" xfId="44" applyFont="1" applyFill="1" applyBorder="1" applyAlignment="1" applyProtection="1">
      <alignment horizontal="center" vertical="center"/>
    </xf>
    <xf numFmtId="192" fontId="36" fillId="0" borderId="0" xfId="44" applyNumberFormat="1" applyFont="1" applyBorder="1" applyAlignment="1" applyProtection="1">
      <alignment vertical="center"/>
    </xf>
    <xf numFmtId="192" fontId="30" fillId="0" borderId="0" xfId="44" applyNumberFormat="1" applyFont="1" applyBorder="1" applyAlignment="1" applyProtection="1">
      <alignment vertical="center"/>
    </xf>
    <xf numFmtId="192" fontId="30" fillId="0" borderId="5" xfId="44" applyNumberFormat="1" applyFont="1" applyBorder="1" applyAlignment="1" applyProtection="1">
      <alignment vertical="center"/>
    </xf>
    <xf numFmtId="192" fontId="36" fillId="0" borderId="0" xfId="44" applyNumberFormat="1" applyFont="1" applyBorder="1" applyAlignment="1" applyProtection="1">
      <alignment horizontal="right" vertical="center"/>
    </xf>
    <xf numFmtId="192" fontId="30" fillId="0" borderId="0" xfId="44" applyNumberFormat="1" applyFont="1" applyBorder="1" applyAlignment="1" applyProtection="1">
      <alignment horizontal="right" vertical="center"/>
    </xf>
    <xf numFmtId="192" fontId="30" fillId="0" borderId="5" xfId="44" applyNumberFormat="1" applyFont="1" applyBorder="1" applyAlignment="1" applyProtection="1">
      <alignment horizontal="right" vertical="center"/>
    </xf>
    <xf numFmtId="198" fontId="36" fillId="0" borderId="0" xfId="44" applyNumberFormat="1" applyFont="1" applyBorder="1" applyAlignment="1" applyProtection="1">
      <alignment horizontal="right" vertical="center"/>
    </xf>
    <xf numFmtId="198" fontId="30" fillId="0" borderId="0" xfId="44" applyNumberFormat="1" applyFont="1" applyBorder="1" applyAlignment="1" applyProtection="1">
      <alignment horizontal="right" vertical="center"/>
    </xf>
    <xf numFmtId="198" fontId="30" fillId="0" borderId="5" xfId="44" applyNumberFormat="1" applyFont="1" applyBorder="1" applyAlignment="1" applyProtection="1">
      <alignment horizontal="right" vertical="center"/>
    </xf>
    <xf numFmtId="198" fontId="30" fillId="0" borderId="0" xfId="44" applyNumberFormat="1" applyFont="1" applyAlignment="1" applyProtection="1">
      <alignment horizontal="right" vertical="center"/>
    </xf>
    <xf numFmtId="192" fontId="30" fillId="0" borderId="0" xfId="44" applyNumberFormat="1" applyFont="1" applyAlignment="1" applyProtection="1">
      <alignment horizontal="right" vertical="center"/>
    </xf>
    <xf numFmtId="192" fontId="36" fillId="3" borderId="1" xfId="44" applyNumberFormat="1" applyFont="1" applyFill="1" applyBorder="1" applyAlignment="1" applyProtection="1">
      <alignment horizontal="right" vertical="center"/>
    </xf>
    <xf numFmtId="198" fontId="36" fillId="3" borderId="1" xfId="44" applyNumberFormat="1" applyFont="1" applyFill="1" applyBorder="1" applyAlignment="1" applyProtection="1">
      <alignment horizontal="right" vertical="center"/>
    </xf>
    <xf numFmtId="173" fontId="36" fillId="3" borderId="3" xfId="44" applyNumberFormat="1" applyFont="1" applyFill="1" applyBorder="1" applyAlignment="1" applyProtection="1">
      <alignment horizontal="center" vertical="center"/>
    </xf>
    <xf numFmtId="173" fontId="36" fillId="3" borderId="1" xfId="44" applyNumberFormat="1" applyFont="1" applyFill="1" applyBorder="1" applyAlignment="1" applyProtection="1">
      <alignment horizontal="center" vertical="center"/>
    </xf>
    <xf numFmtId="192" fontId="36" fillId="3" borderId="1" xfId="44" applyNumberFormat="1" applyFont="1" applyFill="1" applyBorder="1" applyAlignment="1" applyProtection="1">
      <alignment vertical="center"/>
    </xf>
    <xf numFmtId="175" fontId="36" fillId="3" borderId="1" xfId="44" applyNumberFormat="1" applyFont="1" applyFill="1" applyBorder="1" applyAlignment="1" applyProtection="1">
      <alignment horizontal="center" vertical="center"/>
    </xf>
    <xf numFmtId="175" fontId="36" fillId="0" borderId="0" xfId="44" applyNumberFormat="1" applyFont="1" applyBorder="1" applyAlignment="1" applyProtection="1">
      <alignment horizontal="center" vertical="center"/>
    </xf>
    <xf numFmtId="175" fontId="30" fillId="0" borderId="0" xfId="44" applyNumberFormat="1" applyFont="1" applyAlignment="1" applyProtection="1">
      <alignment horizontal="center" vertical="center"/>
    </xf>
    <xf numFmtId="175" fontId="30" fillId="0" borderId="5" xfId="44" applyNumberFormat="1" applyFont="1" applyBorder="1" applyAlignment="1" applyProtection="1">
      <alignment horizontal="center" vertical="center"/>
    </xf>
    <xf numFmtId="0" fontId="40" fillId="0" borderId="0" xfId="41" applyFont="1" applyAlignment="1" applyProtection="1"/>
    <xf numFmtId="168" fontId="31" fillId="0" borderId="0" xfId="0" applyFont="1" applyFill="1" applyAlignment="1">
      <alignment vertical="center"/>
    </xf>
    <xf numFmtId="168" fontId="31" fillId="0" borderId="5" xfId="0" applyFont="1" applyFill="1" applyBorder="1" applyAlignment="1">
      <alignment vertical="center"/>
    </xf>
    <xf numFmtId="3" fontId="25" fillId="0" borderId="0" xfId="42" applyNumberFormat="1" applyFont="1" applyAlignment="1">
      <alignment vertical="center" textRotation="255"/>
    </xf>
    <xf numFmtId="169" fontId="30" fillId="0" borderId="7" xfId="44" applyFont="1" applyBorder="1" applyAlignment="1">
      <alignment vertical="center"/>
    </xf>
    <xf numFmtId="169" fontId="36" fillId="0" borderId="0" xfId="44" applyFont="1" applyAlignment="1">
      <alignment horizontal="left" vertical="center"/>
    </xf>
    <xf numFmtId="169" fontId="36" fillId="0" borderId="7" xfId="44" applyFont="1" applyBorder="1" applyAlignment="1">
      <alignment horizontal="left" vertical="center"/>
    </xf>
    <xf numFmtId="169" fontId="30" fillId="0" borderId="0" xfId="44" applyFont="1" applyBorder="1" applyAlignment="1">
      <alignment horizontal="left" vertical="center"/>
    </xf>
    <xf numFmtId="169" fontId="36" fillId="0" borderId="0" xfId="0" applyNumberFormat="1" applyFont="1" applyAlignment="1">
      <alignment horizontal="left" vertical="center"/>
    </xf>
    <xf numFmtId="169" fontId="36" fillId="0" borderId="7" xfId="0" applyNumberFormat="1" applyFont="1" applyBorder="1" applyAlignment="1">
      <alignment horizontal="left" vertical="center"/>
    </xf>
    <xf numFmtId="3" fontId="36" fillId="3" borderId="5" xfId="42" applyNumberFormat="1" applyFont="1" applyFill="1" applyBorder="1" applyAlignment="1">
      <alignment vertical="center"/>
    </xf>
    <xf numFmtId="0" fontId="36" fillId="0" borderId="5" xfId="42" applyFont="1" applyBorder="1" applyAlignment="1">
      <alignment vertical="center"/>
    </xf>
    <xf numFmtId="0" fontId="36" fillId="0" borderId="0" xfId="42" applyFont="1" applyBorder="1" applyAlignment="1"/>
    <xf numFmtId="3" fontId="36" fillId="0" borderId="0" xfId="42" applyNumberFormat="1" applyFont="1" applyFill="1" applyBorder="1" applyAlignment="1">
      <alignment vertical="center"/>
    </xf>
    <xf numFmtId="0" fontId="25" fillId="0" borderId="0" xfId="42" applyFont="1" applyAlignment="1"/>
    <xf numFmtId="0" fontId="36" fillId="0" borderId="7" xfId="42" applyFont="1" applyBorder="1" applyAlignment="1">
      <alignment horizontal="left" vertical="center"/>
    </xf>
    <xf numFmtId="0" fontId="30" fillId="0" borderId="7" xfId="42" applyFont="1" applyBorder="1" applyAlignment="1">
      <alignment horizontal="center" vertical="center"/>
    </xf>
    <xf numFmtId="0" fontId="36" fillId="3" borderId="7" xfId="42" applyFont="1" applyFill="1" applyBorder="1" applyAlignment="1">
      <alignment vertical="center"/>
    </xf>
    <xf numFmtId="0" fontId="30" fillId="0" borderId="7" xfId="42" applyFont="1" applyBorder="1" applyAlignment="1">
      <alignment vertical="center"/>
    </xf>
    <xf numFmtId="175" fontId="30" fillId="0" borderId="7" xfId="42" applyNumberFormat="1" applyFont="1" applyBorder="1" applyAlignment="1">
      <alignment vertical="center"/>
    </xf>
    <xf numFmtId="175" fontId="36" fillId="3" borderId="7" xfId="42" applyNumberFormat="1" applyFont="1" applyFill="1" applyBorder="1" applyAlignment="1">
      <alignment vertical="center"/>
    </xf>
    <xf numFmtId="176" fontId="30" fillId="0" borderId="5" xfId="42" applyNumberFormat="1" applyFont="1" applyBorder="1" applyAlignment="1">
      <alignment vertical="center"/>
    </xf>
    <xf numFmtId="0" fontId="30" fillId="0" borderId="5" xfId="42" quotePrefix="1" applyFont="1" applyBorder="1" applyAlignment="1">
      <alignment vertical="center"/>
    </xf>
    <xf numFmtId="3" fontId="30" fillId="0" borderId="5" xfId="42" applyNumberFormat="1" applyFont="1" applyBorder="1" applyAlignment="1">
      <alignment horizontal="right" vertical="center"/>
    </xf>
    <xf numFmtId="4" fontId="30" fillId="0" borderId="5" xfId="42" applyNumberFormat="1" applyFont="1" applyBorder="1" applyAlignment="1">
      <alignment vertical="center"/>
    </xf>
    <xf numFmtId="0" fontId="30" fillId="0" borderId="0" xfId="42" applyFont="1" applyBorder="1" applyAlignment="1">
      <alignment horizontal="left" vertical="center"/>
    </xf>
    <xf numFmtId="0" fontId="25" fillId="0" borderId="5" xfId="42" applyFont="1" applyBorder="1" applyAlignment="1">
      <alignment horizontal="center" vertical="center"/>
    </xf>
    <xf numFmtId="0" fontId="25" fillId="0" borderId="0" xfId="42" applyFont="1" applyBorder="1" applyAlignment="1">
      <alignment horizontal="center" vertical="center"/>
    </xf>
    <xf numFmtId="0" fontId="25" fillId="0" borderId="5" xfId="42" quotePrefix="1" applyFont="1" applyBorder="1" applyAlignment="1">
      <alignment horizontal="center" vertical="center"/>
    </xf>
    <xf numFmtId="37" fontId="25" fillId="0" borderId="0" xfId="46" applyFont="1" applyFill="1" applyBorder="1" applyAlignment="1">
      <alignment vertical="center"/>
    </xf>
    <xf numFmtId="3" fontId="25" fillId="0" borderId="0" xfId="46" applyNumberFormat="1" applyFont="1" applyFill="1" applyBorder="1" applyAlignment="1">
      <alignment vertical="center"/>
    </xf>
    <xf numFmtId="196" fontId="30" fillId="0" borderId="0" xfId="46" applyNumberFormat="1" applyFont="1" applyBorder="1" applyAlignment="1">
      <alignment vertical="center"/>
    </xf>
    <xf numFmtId="3" fontId="25" fillId="0" borderId="7" xfId="46" applyNumberFormat="1" applyFont="1" applyFill="1" applyBorder="1" applyAlignment="1">
      <alignment vertical="center"/>
    </xf>
    <xf numFmtId="0" fontId="25" fillId="0" borderId="0" xfId="40" applyFont="1" applyFill="1" applyBorder="1" applyAlignment="1">
      <alignment vertical="center"/>
    </xf>
    <xf numFmtId="37" fontId="25" fillId="0" borderId="0" xfId="46" applyFont="1" applyBorder="1" applyAlignment="1">
      <alignment vertical="center"/>
    </xf>
    <xf numFmtId="0" fontId="36" fillId="4" borderId="3" xfId="0" applyNumberFormat="1" applyFont="1" applyFill="1" applyBorder="1" applyAlignment="1">
      <alignment horizontal="center" vertical="center"/>
    </xf>
    <xf numFmtId="196" fontId="30" fillId="23" borderId="0" xfId="42" applyNumberFormat="1" applyFont="1" applyFill="1" applyAlignment="1">
      <alignment vertical="center"/>
    </xf>
    <xf numFmtId="197" fontId="30" fillId="0" borderId="0" xfId="42" applyNumberFormat="1" applyFont="1" applyFill="1" applyAlignment="1">
      <alignment vertical="center"/>
    </xf>
    <xf numFmtId="3" fontId="30" fillId="0" borderId="0" xfId="48" applyNumberFormat="1" applyFont="1" applyAlignment="1" applyProtection="1">
      <alignment vertical="center"/>
    </xf>
    <xf numFmtId="3" fontId="30" fillId="0" borderId="0" xfId="48" applyNumberFormat="1" applyFont="1" applyBorder="1" applyAlignment="1" applyProtection="1">
      <alignment vertical="center"/>
    </xf>
    <xf numFmtId="3" fontId="30" fillId="0" borderId="0" xfId="47" applyNumberFormat="1" applyFont="1" applyBorder="1" applyAlignment="1" applyProtection="1">
      <alignment vertical="center"/>
    </xf>
    <xf numFmtId="3" fontId="30" fillId="0" borderId="0" xfId="48" applyNumberFormat="1" applyFont="1" applyAlignment="1" applyProtection="1">
      <alignment horizontal="right" vertical="center"/>
    </xf>
    <xf numFmtId="3" fontId="30" fillId="0" borderId="0" xfId="47" applyNumberFormat="1" applyFont="1" applyAlignment="1" applyProtection="1">
      <alignment vertical="center"/>
    </xf>
    <xf numFmtId="3" fontId="30" fillId="0" borderId="0" xfId="47" applyNumberFormat="1" applyFont="1" applyAlignment="1" applyProtection="1">
      <alignment horizontal="right" vertical="center"/>
    </xf>
    <xf numFmtId="3" fontId="30" fillId="0" borderId="0" xfId="47" applyNumberFormat="1" applyFont="1" applyBorder="1" applyAlignment="1" applyProtection="1">
      <alignment horizontal="right" vertical="center"/>
    </xf>
    <xf numFmtId="3" fontId="30" fillId="0" borderId="0" xfId="48" applyNumberFormat="1" applyFont="1" applyBorder="1" applyAlignment="1" applyProtection="1">
      <alignment horizontal="right" vertical="center"/>
    </xf>
    <xf numFmtId="3" fontId="30" fillId="0" borderId="0" xfId="47" applyNumberFormat="1" applyFont="1" applyAlignment="1">
      <alignment horizontal="right" vertical="center"/>
    </xf>
    <xf numFmtId="3" fontId="32" fillId="3" borderId="5" xfId="37" applyNumberFormat="1" applyFont="1" applyFill="1" applyBorder="1" applyAlignment="1" applyProtection="1">
      <alignment horizontal="right" vertical="center"/>
    </xf>
    <xf numFmtId="3" fontId="32" fillId="3" borderId="5" xfId="37" applyNumberFormat="1" applyFont="1" applyFill="1" applyBorder="1" applyAlignment="1" applyProtection="1">
      <alignment vertical="center"/>
    </xf>
    <xf numFmtId="200" fontId="32" fillId="3" borderId="5" xfId="37" applyNumberFormat="1" applyFont="1" applyFill="1" applyBorder="1" applyAlignment="1" applyProtection="1">
      <alignment horizontal="right" vertical="center"/>
    </xf>
    <xf numFmtId="200" fontId="32" fillId="0" borderId="0" xfId="37" applyNumberFormat="1" applyFont="1" applyFill="1" applyBorder="1" applyAlignment="1" applyProtection="1">
      <alignment horizontal="right" vertical="center"/>
    </xf>
    <xf numFmtId="200" fontId="31" fillId="0" borderId="0" xfId="37" applyNumberFormat="1" applyFont="1" applyFill="1" applyBorder="1" applyAlignment="1" applyProtection="1">
      <alignment horizontal="right" vertical="center"/>
    </xf>
    <xf numFmtId="169" fontId="36" fillId="0" borderId="0" xfId="44" applyFont="1" applyFill="1" applyBorder="1" applyAlignment="1">
      <alignment horizontal="center" vertical="center"/>
    </xf>
    <xf numFmtId="169" fontId="25" fillId="0" borderId="0" xfId="44" applyFont="1" applyBorder="1" applyAlignment="1">
      <alignment vertical="center"/>
    </xf>
    <xf numFmtId="3" fontId="36" fillId="4" borderId="3" xfId="42" applyNumberFormat="1" applyFont="1" applyFill="1" applyBorder="1" applyAlignment="1">
      <alignment horizontal="center" vertical="center" wrapText="1"/>
    </xf>
    <xf numFmtId="3" fontId="36" fillId="4" borderId="2" xfId="42" applyNumberFormat="1" applyFont="1" applyFill="1" applyBorder="1" applyAlignment="1">
      <alignment horizontal="center" vertical="center"/>
    </xf>
    <xf numFmtId="0" fontId="36" fillId="4" borderId="2" xfId="41" applyFont="1" applyFill="1" applyBorder="1" applyAlignment="1" applyProtection="1">
      <alignment horizontal="center" vertical="center"/>
    </xf>
    <xf numFmtId="3" fontId="56" fillId="4" borderId="3" xfId="42" applyNumberFormat="1" applyFont="1" applyFill="1" applyBorder="1" applyAlignment="1">
      <alignment horizontal="centerContinuous" vertical="center" wrapText="1"/>
    </xf>
    <xf numFmtId="3" fontId="56" fillId="4" borderId="2" xfId="42" applyNumberFormat="1" applyFont="1" applyFill="1" applyBorder="1" applyAlignment="1">
      <alignment horizontal="center" vertical="center"/>
    </xf>
    <xf numFmtId="3" fontId="56" fillId="4" borderId="4" xfId="42" applyNumberFormat="1" applyFont="1" applyFill="1" applyBorder="1" applyAlignment="1">
      <alignment horizontal="center" vertical="center"/>
    </xf>
    <xf numFmtId="0" fontId="36" fillId="4" borderId="3" xfId="40" applyFont="1" applyFill="1" applyBorder="1" applyAlignment="1" applyProtection="1">
      <alignment horizontal="center" vertical="center"/>
    </xf>
    <xf numFmtId="0" fontId="36" fillId="4" borderId="2" xfId="40" applyFont="1" applyFill="1" applyBorder="1" applyAlignment="1" applyProtection="1">
      <alignment horizontal="center" vertical="center"/>
    </xf>
    <xf numFmtId="0" fontId="36" fillId="4" borderId="4" xfId="40" applyFont="1" applyFill="1" applyBorder="1" applyAlignment="1" applyProtection="1">
      <alignment horizontal="center" wrapText="1"/>
    </xf>
    <xf numFmtId="0" fontId="40" fillId="0" borderId="0" xfId="41" applyFont="1" applyAlignment="1" applyProtection="1">
      <alignment horizontal="center" vertical="center"/>
    </xf>
    <xf numFmtId="0" fontId="36" fillId="4" borderId="1" xfId="42" applyFont="1" applyFill="1" applyBorder="1" applyAlignment="1">
      <alignment horizontal="center" vertical="center"/>
    </xf>
    <xf numFmtId="168" fontId="62" fillId="0" borderId="3" xfId="0" applyFont="1" applyBorder="1" applyAlignment="1">
      <alignment horizontal="center" vertical="center"/>
    </xf>
    <xf numFmtId="0" fontId="32" fillId="4" borderId="1" xfId="47" applyFont="1" applyFill="1" applyBorder="1" applyAlignment="1">
      <alignment horizontal="center" vertical="center"/>
    </xf>
    <xf numFmtId="0" fontId="32" fillId="4" borderId="3" xfId="47" applyFont="1" applyFill="1" applyBorder="1" applyAlignment="1">
      <alignment horizontal="center" vertical="center"/>
    </xf>
    <xf numFmtId="168" fontId="0" fillId="0" borderId="3" xfId="0" applyBorder="1"/>
    <xf numFmtId="169" fontId="32" fillId="3" borderId="1" xfId="47" applyNumberFormat="1" applyFont="1" applyFill="1" applyBorder="1" applyAlignment="1" applyProtection="1">
      <alignment horizontal="center" vertical="center"/>
    </xf>
    <xf numFmtId="168" fontId="0" fillId="0" borderId="1" xfId="0" applyBorder="1" applyAlignment="1">
      <alignment horizontal="center" vertical="center"/>
    </xf>
    <xf numFmtId="0" fontId="32" fillId="4" borderId="2" xfId="47" applyFont="1" applyFill="1" applyBorder="1" applyAlignment="1">
      <alignment horizontal="center" vertical="center"/>
    </xf>
    <xf numFmtId="169" fontId="30" fillId="0" borderId="0" xfId="43" applyFont="1" applyBorder="1" applyAlignment="1">
      <alignment horizontal="center" vertical="center"/>
    </xf>
    <xf numFmtId="169" fontId="36" fillId="4" borderId="1" xfId="44" applyFont="1" applyFill="1" applyBorder="1" applyAlignment="1">
      <alignment horizontal="center" vertical="center"/>
    </xf>
    <xf numFmtId="169" fontId="36" fillId="4" borderId="3" xfId="44" applyFont="1" applyFill="1" applyBorder="1" applyAlignment="1">
      <alignment horizontal="center" vertical="center"/>
    </xf>
    <xf numFmtId="169" fontId="36" fillId="4" borderId="7" xfId="44" applyFont="1" applyFill="1" applyBorder="1" applyAlignment="1">
      <alignment horizontal="center" vertical="center"/>
    </xf>
    <xf numFmtId="168" fontId="62" fillId="4" borderId="5" xfId="0" applyFont="1" applyFill="1" applyBorder="1" applyAlignment="1">
      <alignment horizontal="center" vertical="center"/>
    </xf>
    <xf numFmtId="169" fontId="30" fillId="0" borderId="0" xfId="44" applyFont="1" applyBorder="1" applyAlignment="1" applyProtection="1">
      <alignment horizontal="center" vertical="center"/>
    </xf>
    <xf numFmtId="168" fontId="0" fillId="4" borderId="5" xfId="0" applyFill="1" applyBorder="1" applyAlignment="1">
      <alignment horizontal="center" vertical="center"/>
    </xf>
    <xf numFmtId="169" fontId="36" fillId="4" borderId="8" xfId="44" applyFont="1" applyFill="1" applyBorder="1" applyAlignment="1" applyProtection="1">
      <alignment horizontal="center" vertical="center"/>
    </xf>
    <xf numFmtId="168" fontId="0" fillId="0" borderId="12" xfId="0" applyBorder="1" applyAlignment="1">
      <alignment horizontal="center" vertical="center"/>
    </xf>
    <xf numFmtId="169" fontId="36" fillId="4" borderId="23" xfId="44" applyFont="1" applyFill="1" applyBorder="1" applyAlignment="1" applyProtection="1">
      <alignment horizontal="center" vertical="center"/>
    </xf>
    <xf numFmtId="168" fontId="0" fillId="0" borderId="22" xfId="0" applyBorder="1" applyAlignment="1">
      <alignment horizontal="center" vertical="center"/>
    </xf>
    <xf numFmtId="169" fontId="36" fillId="4" borderId="4" xfId="44" applyFont="1" applyFill="1" applyBorder="1" applyAlignment="1">
      <alignment horizontal="center" vertical="center"/>
    </xf>
    <xf numFmtId="168" fontId="0" fillId="0" borderId="3" xfId="0" applyBorder="1" applyAlignment="1">
      <alignment horizontal="center" vertical="center"/>
    </xf>
    <xf numFmtId="169" fontId="36" fillId="4" borderId="7" xfId="44" applyFont="1" applyFill="1" applyBorder="1" applyAlignment="1" applyProtection="1">
      <alignment horizontal="center" vertical="center"/>
    </xf>
    <xf numFmtId="168" fontId="62" fillId="4" borderId="5" xfId="0" applyFont="1" applyFill="1" applyBorder="1" applyAlignment="1">
      <alignment vertical="center"/>
    </xf>
    <xf numFmtId="168" fontId="62" fillId="4" borderId="12" xfId="0" applyFont="1" applyFill="1" applyBorder="1" applyAlignment="1">
      <alignment horizontal="center" vertical="center"/>
    </xf>
    <xf numFmtId="168" fontId="62" fillId="4" borderId="12" xfId="0" applyFont="1" applyFill="1" applyBorder="1" applyAlignment="1">
      <alignment vertical="center"/>
    </xf>
    <xf numFmtId="169" fontId="36" fillId="0" borderId="0" xfId="44" quotePrefix="1" applyFont="1" applyAlignment="1" applyProtection="1">
      <alignment horizontal="center" vertical="center"/>
    </xf>
    <xf numFmtId="169" fontId="30" fillId="0" borderId="0" xfId="44" quotePrefix="1" applyFont="1" applyBorder="1" applyAlignment="1" applyProtection="1">
      <alignment horizontal="center" vertical="center"/>
    </xf>
    <xf numFmtId="169" fontId="36" fillId="0" borderId="6" xfId="44" quotePrefix="1" applyFont="1" applyBorder="1" applyAlignment="1" applyProtection="1">
      <alignment horizontal="center" vertical="center"/>
    </xf>
    <xf numFmtId="169" fontId="30" fillId="4" borderId="9" xfId="44" applyFont="1" applyFill="1" applyBorder="1" applyAlignment="1" applyProtection="1">
      <alignment horizontal="center" vertical="center"/>
    </xf>
    <xf numFmtId="168" fontId="0" fillId="4" borderId="11" xfId="0" applyFill="1" applyBorder="1" applyAlignment="1">
      <alignment vertical="center"/>
    </xf>
    <xf numFmtId="168" fontId="62" fillId="4" borderId="1" xfId="0" applyFont="1" applyFill="1" applyBorder="1" applyAlignment="1">
      <alignment horizontal="center" vertical="center"/>
    </xf>
    <xf numFmtId="168" fontId="62" fillId="4" borderId="3" xfId="0" applyFont="1" applyFill="1" applyBorder="1" applyAlignment="1">
      <alignment horizontal="center" vertical="center"/>
    </xf>
    <xf numFmtId="168" fontId="0" fillId="4" borderId="12" xfId="0" applyFill="1" applyBorder="1" applyAlignment="1">
      <alignment horizontal="center" vertical="center"/>
    </xf>
    <xf numFmtId="168" fontId="0" fillId="4" borderId="22" xfId="0" applyFill="1" applyBorder="1" applyAlignment="1">
      <alignment horizontal="center" vertical="center"/>
    </xf>
    <xf numFmtId="169" fontId="36" fillId="4" borderId="23" xfId="44" applyFont="1" applyFill="1" applyBorder="1" applyAlignment="1">
      <alignment horizontal="center" vertical="center"/>
    </xf>
    <xf numFmtId="168" fontId="62" fillId="4" borderId="22" xfId="0" applyFont="1" applyFill="1" applyBorder="1" applyAlignment="1">
      <alignment horizontal="center" vertical="center"/>
    </xf>
    <xf numFmtId="169" fontId="36" fillId="4" borderId="9" xfId="44" applyFont="1" applyFill="1" applyBorder="1" applyAlignment="1" applyProtection="1">
      <alignment horizontal="center" vertical="center"/>
    </xf>
    <xf numFmtId="168" fontId="62" fillId="4" borderId="11" xfId="0" applyFont="1" applyFill="1" applyBorder="1" applyAlignment="1">
      <alignment vertical="center"/>
    </xf>
    <xf numFmtId="169" fontId="36" fillId="4" borderId="23" xfId="44" applyFont="1" applyFill="1" applyBorder="1" applyAlignment="1">
      <alignment horizontal="center" vertical="center" shrinkToFit="1"/>
    </xf>
    <xf numFmtId="168" fontId="0" fillId="0" borderId="22" xfId="0" applyBorder="1" applyAlignment="1">
      <alignment horizontal="center" vertical="center" shrinkToFit="1"/>
    </xf>
    <xf numFmtId="169" fontId="36" fillId="4" borderId="2" xfId="44" applyFont="1" applyFill="1" applyBorder="1" applyAlignment="1">
      <alignment horizontal="center" vertical="center"/>
    </xf>
    <xf numFmtId="168" fontId="62" fillId="4" borderId="2" xfId="0" applyFont="1" applyFill="1" applyBorder="1" applyAlignment="1">
      <alignment horizontal="center" vertical="center"/>
    </xf>
    <xf numFmtId="169" fontId="36" fillId="4" borderId="2" xfId="45" applyFont="1" applyFill="1" applyBorder="1" applyAlignment="1" applyProtection="1">
      <alignment horizontal="center" vertical="center"/>
    </xf>
    <xf numFmtId="169" fontId="36" fillId="4" borderId="2" xfId="45" quotePrefix="1" applyFont="1" applyFill="1" applyBorder="1" applyAlignment="1" applyProtection="1">
      <alignment horizontal="center" vertical="center"/>
    </xf>
    <xf numFmtId="169" fontId="36" fillId="4" borderId="4" xfId="45" quotePrefix="1" applyFont="1" applyFill="1" applyBorder="1" applyAlignment="1" applyProtection="1">
      <alignment horizontal="center" vertical="center"/>
    </xf>
    <xf numFmtId="169" fontId="36" fillId="4" borderId="8" xfId="45" applyFont="1" applyFill="1" applyBorder="1" applyAlignment="1" applyProtection="1">
      <alignment horizontal="center" vertical="center"/>
    </xf>
    <xf numFmtId="168" fontId="62" fillId="4" borderId="24" xfId="0" applyFont="1" applyFill="1" applyBorder="1" applyAlignment="1">
      <alignment vertical="center"/>
    </xf>
    <xf numFmtId="169" fontId="30" fillId="0" borderId="0" xfId="43" applyFont="1" applyBorder="1" applyAlignment="1" applyProtection="1">
      <alignment horizontal="center" vertical="center"/>
    </xf>
    <xf numFmtId="169" fontId="36" fillId="4" borderId="2" xfId="43" quotePrefix="1" applyFont="1" applyFill="1" applyBorder="1" applyAlignment="1">
      <alignment horizontal="center" vertical="center"/>
    </xf>
    <xf numFmtId="169" fontId="36" fillId="4" borderId="2" xfId="43" applyFont="1" applyFill="1" applyBorder="1" applyAlignment="1">
      <alignment horizontal="center" vertical="center"/>
    </xf>
    <xf numFmtId="169" fontId="36" fillId="4" borderId="4" xfId="43" applyFont="1" applyFill="1" applyBorder="1" applyAlignment="1">
      <alignment horizontal="center" vertical="center"/>
    </xf>
    <xf numFmtId="169" fontId="36" fillId="4" borderId="9" xfId="43" applyFont="1" applyFill="1" applyBorder="1" applyAlignment="1">
      <alignment horizontal="center" vertical="center"/>
    </xf>
    <xf numFmtId="168" fontId="62" fillId="4" borderId="11" xfId="0" applyFont="1" applyFill="1" applyBorder="1" applyAlignment="1">
      <alignment horizontal="center" vertical="center"/>
    </xf>
    <xf numFmtId="0" fontId="36" fillId="4" borderId="8" xfId="42" applyFont="1" applyFill="1" applyBorder="1" applyAlignment="1">
      <alignment horizontal="center" vertical="center"/>
    </xf>
    <xf numFmtId="0" fontId="36" fillId="0" borderId="0" xfId="42" applyFont="1" applyAlignment="1">
      <alignment horizontal="center" vertical="center"/>
    </xf>
    <xf numFmtId="0" fontId="32" fillId="3" borderId="1" xfId="47" applyFont="1" applyFill="1" applyBorder="1" applyAlignment="1">
      <alignment horizontal="center" vertical="center"/>
    </xf>
    <xf numFmtId="0" fontId="36" fillId="0" borderId="0" xfId="42" applyFont="1" applyBorder="1" applyAlignment="1">
      <alignment horizontal="left" vertical="center" wrapText="1"/>
    </xf>
    <xf numFmtId="169" fontId="36" fillId="4" borderId="4" xfId="44" applyFont="1" applyFill="1" applyBorder="1" applyAlignment="1" applyProtection="1">
      <alignment horizontal="center" vertical="center"/>
    </xf>
    <xf numFmtId="169" fontId="36" fillId="4" borderId="1" xfId="44" applyFont="1" applyFill="1" applyBorder="1" applyAlignment="1" applyProtection="1">
      <alignment horizontal="center" vertical="center"/>
    </xf>
    <xf numFmtId="169" fontId="36" fillId="4" borderId="3" xfId="44" applyFont="1" applyFill="1" applyBorder="1" applyAlignment="1" applyProtection="1">
      <alignment horizontal="center" vertical="center"/>
    </xf>
    <xf numFmtId="169" fontId="36" fillId="4" borderId="2" xfId="44" applyFont="1" applyFill="1" applyBorder="1" applyAlignment="1" applyProtection="1">
      <alignment horizontal="center" vertical="center"/>
    </xf>
    <xf numFmtId="168" fontId="32" fillId="4" borderId="2" xfId="0" applyFont="1" applyFill="1" applyBorder="1" applyAlignment="1">
      <alignment horizontal="centerContinuous" vertical="center"/>
    </xf>
    <xf numFmtId="178" fontId="32" fillId="4" borderId="2" xfId="34" quotePrefix="1" applyNumberFormat="1" applyFont="1" applyFill="1" applyBorder="1" applyAlignment="1" applyProtection="1">
      <alignment horizontal="right" vertical="center"/>
    </xf>
    <xf numFmtId="3" fontId="32" fillId="4" borderId="2" xfId="34" quotePrefix="1" applyNumberFormat="1" applyFont="1" applyFill="1" applyBorder="1" applyAlignment="1" applyProtection="1">
      <alignment horizontal="right" vertical="center"/>
    </xf>
    <xf numFmtId="0" fontId="32" fillId="4" borderId="2" xfId="34" quotePrefix="1" applyNumberFormat="1" applyFont="1" applyFill="1" applyBorder="1" applyAlignment="1" applyProtection="1">
      <alignment horizontal="center" vertical="center"/>
    </xf>
    <xf numFmtId="168" fontId="32" fillId="4" borderId="3" xfId="0" applyFont="1" applyFill="1" applyBorder="1" applyAlignment="1">
      <alignment horizontal="centerContinuous" vertical="center"/>
    </xf>
    <xf numFmtId="168" fontId="32" fillId="4" borderId="1" xfId="0" applyFont="1" applyFill="1" applyBorder="1" applyAlignment="1">
      <alignment horizontal="centerContinuous" vertical="center"/>
    </xf>
    <xf numFmtId="0" fontId="32" fillId="4" borderId="3" xfId="34" quotePrefix="1" applyNumberFormat="1" applyFont="1" applyFill="1" applyBorder="1" applyAlignment="1" applyProtection="1">
      <alignment horizontal="center" vertical="center"/>
    </xf>
    <xf numFmtId="168" fontId="36" fillId="4" borderId="4" xfId="0" applyFont="1" applyFill="1" applyBorder="1" applyAlignment="1">
      <alignment horizontal="center" vertical="center" wrapText="1"/>
    </xf>
    <xf numFmtId="205" fontId="36" fillId="3" borderId="1" xfId="0" applyNumberFormat="1" applyFont="1" applyFill="1" applyBorder="1" applyAlignment="1">
      <alignment horizontal="center" vertical="center"/>
    </xf>
    <xf numFmtId="205" fontId="36" fillId="2" borderId="1" xfId="0" applyNumberFormat="1" applyFont="1" applyFill="1" applyBorder="1" applyAlignment="1">
      <alignment horizontal="center" vertical="center"/>
    </xf>
    <xf numFmtId="205" fontId="30" fillId="0" borderId="0" xfId="0" applyNumberFormat="1" applyFont="1" applyAlignment="1">
      <alignment horizontal="center" vertical="center"/>
    </xf>
    <xf numFmtId="205" fontId="30" fillId="0" borderId="5" xfId="0" applyNumberFormat="1" applyFont="1" applyBorder="1" applyAlignment="1">
      <alignment horizontal="center" vertical="center"/>
    </xf>
  </cellXfs>
  <cellStyles count="61">
    <cellStyle name="20% - Énfasis1" xfId="1"/>
    <cellStyle name="20% - Énfasis2" xfId="2"/>
    <cellStyle name="20% - Énfasis3" xfId="3"/>
    <cellStyle name="20% - Énfasis4" xfId="4"/>
    <cellStyle name="20% - Énfasis5" xfId="5"/>
    <cellStyle name="20% - Énfasis6" xfId="6"/>
    <cellStyle name="40% - Énfasis1" xfId="7"/>
    <cellStyle name="40% - Énfasis2" xfId="8"/>
    <cellStyle name="40% - Énfasis3" xfId="9"/>
    <cellStyle name="40% - Énfasis4" xfId="10"/>
    <cellStyle name="40% - Énfasis5" xfId="11"/>
    <cellStyle name="40% - Énfasis6" xfId="12"/>
    <cellStyle name="60% - Énfasis1" xfId="13"/>
    <cellStyle name="60% - Énfasis2" xfId="14"/>
    <cellStyle name="60% - Énfasis3" xfId="15"/>
    <cellStyle name="60% - Énfasis4" xfId="16"/>
    <cellStyle name="60% - Énfasis5" xfId="17"/>
    <cellStyle name="60% - Énfasis6" xfId="18"/>
    <cellStyle name="Buena" xfId="19"/>
    <cellStyle name="Cálculo" xfId="20"/>
    <cellStyle name="Celda de comprobación" xfId="21"/>
    <cellStyle name="Celda vinculada" xfId="22"/>
    <cellStyle name="Encabezado 1" xfId="23"/>
    <cellStyle name="Encabezado 4" xfId="24"/>
    <cellStyle name="Énfasis1" xfId="25"/>
    <cellStyle name="Énfasis2" xfId="26"/>
    <cellStyle name="Énfasis3" xfId="27"/>
    <cellStyle name="Énfasis4" xfId="28"/>
    <cellStyle name="Énfasis5" xfId="29"/>
    <cellStyle name="Énfasis6" xfId="30"/>
    <cellStyle name="Entrada" xfId="31"/>
    <cellStyle name="Euro" xfId="32"/>
    <cellStyle name="Incorrecto" xfId="33"/>
    <cellStyle name="Millares" xfId="34" builtinId="3"/>
    <cellStyle name="Millares [0]" xfId="35" builtinId="6"/>
    <cellStyle name="Millares 2" xfId="36"/>
    <cellStyle name="Millares 3" xfId="37"/>
    <cellStyle name="Millares_Cuadro N° 1,1-a,1-b" xfId="38"/>
    <cellStyle name="Neutral" xfId="39"/>
    <cellStyle name="Normal" xfId="0" builtinId="0"/>
    <cellStyle name="Normal 2" xfId="40"/>
    <cellStyle name="Normal 3" xfId="41"/>
    <cellStyle name="Normal 4" xfId="42"/>
    <cellStyle name="Normal 5" xfId="43"/>
    <cellStyle name="Normal 6" xfId="44"/>
    <cellStyle name="Normal 7" xfId="45"/>
    <cellStyle name="Normal 8" xfId="46"/>
    <cellStyle name="Normal 9" xfId="47"/>
    <cellStyle name="Normal_C-002_a" xfId="48"/>
    <cellStyle name="Normal_C-30" xfId="49"/>
    <cellStyle name="Normal_Hoja1" xfId="50"/>
    <cellStyle name="Notas" xfId="51"/>
    <cellStyle name="Porcentaje 2" xfId="52"/>
    <cellStyle name="Salida" xfId="53"/>
    <cellStyle name="Texto de advertencia" xfId="54"/>
    <cellStyle name="Texto explicativo" xfId="55"/>
    <cellStyle name="Título" xfId="56"/>
    <cellStyle name="Título 1" xfId="57"/>
    <cellStyle name="Título 2" xfId="58"/>
    <cellStyle name="Título 3" xfId="59"/>
    <cellStyle name="Total" xfId="6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CBBEA2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DEBF87"/>
      <rgbColor rgb="0054701E"/>
      <rgbColor rgb="00FFCC00"/>
      <rgbColor rgb="00FF9900"/>
      <rgbColor rgb="00FF6600"/>
      <rgbColor rgb="00666699"/>
      <rgbColor rgb="00969696"/>
      <rgbColor rgb="00003366"/>
      <rgbColor rgb="00C2C88B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130" Type="http://schemas.openxmlformats.org/officeDocument/2006/relationships/worksheet" Target="worksheets/sheet130.xml"/><Relationship Id="rId131" Type="http://schemas.openxmlformats.org/officeDocument/2006/relationships/externalLink" Target="externalLinks/externalLink1.xml"/><Relationship Id="rId132" Type="http://schemas.openxmlformats.org/officeDocument/2006/relationships/externalLink" Target="externalLinks/externalLink2.xml"/><Relationship Id="rId133" Type="http://schemas.openxmlformats.org/officeDocument/2006/relationships/externalLink" Target="externalLinks/externalLink3.xml"/><Relationship Id="rId134" Type="http://schemas.openxmlformats.org/officeDocument/2006/relationships/externalLink" Target="externalLinks/externalLink4.xml"/><Relationship Id="rId135" Type="http://schemas.openxmlformats.org/officeDocument/2006/relationships/externalLink" Target="externalLinks/externalLink5.xml"/><Relationship Id="rId136" Type="http://schemas.openxmlformats.org/officeDocument/2006/relationships/externalLink" Target="externalLinks/externalLink6.xml"/><Relationship Id="rId137" Type="http://schemas.openxmlformats.org/officeDocument/2006/relationships/theme" Target="theme/theme1.xml"/><Relationship Id="rId138" Type="http://schemas.openxmlformats.org/officeDocument/2006/relationships/styles" Target="styles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39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40" Type="http://schemas.openxmlformats.org/officeDocument/2006/relationships/calcChain" Target="calcChain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_tradnl"/>
  <c:style val="2"/>
  <c:chart>
    <c:plotArea>
      <c:layout/>
      <c:lineChart>
        <c:grouping val="standard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0.0</c:v>
              </c:pt>
            </c:numLit>
          </c:val>
        </c:ser>
        <c:marker val="1"/>
        <c:axId val="295235576"/>
        <c:axId val="295239320"/>
      </c:lineChart>
      <c:catAx>
        <c:axId val="29523557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5239320"/>
        <c:crosses val="autoZero"/>
        <c:auto val="1"/>
        <c:lblAlgn val="ctr"/>
        <c:lblOffset val="100"/>
        <c:tickLblSkip val="1"/>
        <c:tickMarkSkip val="1"/>
      </c:catAx>
      <c:valAx>
        <c:axId val="295239320"/>
        <c:scaling>
          <c:orientation val="minMax"/>
        </c:scaling>
        <c:axPos val="l"/>
        <c:majorGridlines>
          <c:spPr>
            <a:ln w="12700">
              <a:solidFill>
                <a:srgbClr val="DD0806"/>
              </a:solidFill>
              <a:prstDash val="solid"/>
            </a:ln>
          </c:spPr>
        </c:majorGridlines>
        <c:numFmt formatCode="General" sourceLinked="1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52355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gradFill rotWithShape="0">
      <a:gsLst>
        <a:gs pos="0">
          <a:srgbClr val="5E765E"/>
        </a:gs>
        <a:gs pos="50000">
          <a:srgbClr val="CCFFCC"/>
        </a:gs>
        <a:gs pos="100000">
          <a:srgbClr val="5E765E"/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_tradnl"/>
    </a:p>
  </c:txPr>
  <c:printSettings>
    <c:headerFooter/>
    <c:pageMargins b="1.0" l="0.75" r="0.75" t="1.0" header="0.0" footer="0.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_tradnl"/>
  <c:style val="2"/>
  <c:chart>
    <c:plotArea>
      <c:layout/>
      <c:lineChart>
        <c:grouping val="standard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0.0</c:v>
              </c:pt>
            </c:numLit>
          </c:val>
        </c:ser>
        <c:marker val="1"/>
        <c:axId val="295307720"/>
        <c:axId val="295311528"/>
      </c:lineChart>
      <c:catAx>
        <c:axId val="29530772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5311528"/>
        <c:crosses val="autoZero"/>
        <c:auto val="1"/>
        <c:lblAlgn val="ctr"/>
        <c:lblOffset val="100"/>
        <c:tickLblSkip val="1"/>
        <c:tickMarkSkip val="1"/>
      </c:catAx>
      <c:valAx>
        <c:axId val="295311528"/>
        <c:scaling>
          <c:orientation val="minMax"/>
        </c:scaling>
        <c:axPos val="l"/>
        <c:majorGridlines>
          <c:spPr>
            <a:ln w="12700">
              <a:solidFill>
                <a:srgbClr val="DD0806"/>
              </a:solidFill>
              <a:prstDash val="solid"/>
            </a:ln>
          </c:spPr>
        </c:majorGridlines>
        <c:numFmt formatCode="General" sourceLinked="1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53077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gradFill rotWithShape="0">
      <a:gsLst>
        <a:gs pos="0">
          <a:srgbClr val="5E765E"/>
        </a:gs>
        <a:gs pos="50000">
          <a:srgbClr val="CCFFCC"/>
        </a:gs>
        <a:gs pos="100000">
          <a:srgbClr val="5E765E"/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_tradnl"/>
    </a:p>
  </c:txPr>
  <c:printSettings>
    <c:headerFooter/>
    <c:pageMargins b="1.0" l="0.75" r="0.75" t="1.0" header="0.0" footer="0.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_tradnl"/>
  <c:style val="2"/>
  <c:chart>
    <c:plotArea>
      <c:layout/>
      <c:lineChart>
        <c:grouping val="standard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0.0</c:v>
              </c:pt>
            </c:numLit>
          </c:val>
        </c:ser>
        <c:marker val="1"/>
        <c:axId val="295375112"/>
        <c:axId val="295378920"/>
      </c:lineChart>
      <c:catAx>
        <c:axId val="29537511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5378920"/>
        <c:crosses val="autoZero"/>
        <c:auto val="1"/>
        <c:lblAlgn val="ctr"/>
        <c:lblOffset val="100"/>
        <c:tickLblSkip val="1"/>
        <c:tickMarkSkip val="1"/>
      </c:catAx>
      <c:valAx>
        <c:axId val="295378920"/>
        <c:scaling>
          <c:orientation val="minMax"/>
        </c:scaling>
        <c:axPos val="l"/>
        <c:majorGridlines>
          <c:spPr>
            <a:ln w="12700">
              <a:solidFill>
                <a:srgbClr val="DD0806"/>
              </a:solidFill>
              <a:prstDash val="solid"/>
            </a:ln>
          </c:spPr>
        </c:majorGridlines>
        <c:numFmt formatCode="General" sourceLinked="1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53751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gradFill rotWithShape="0">
      <a:gsLst>
        <a:gs pos="0">
          <a:srgbClr val="5E765E"/>
        </a:gs>
        <a:gs pos="50000">
          <a:srgbClr val="CCFFCC"/>
        </a:gs>
        <a:gs pos="100000">
          <a:srgbClr val="5E765E"/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_tradnl"/>
    </a:p>
  </c:txPr>
  <c:printSettings>
    <c:headerFooter/>
    <c:pageMargins b="1.0" l="0.75" r="0.75" t="1.0" header="0.0" footer="0.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_tradnl"/>
  <c:style val="2"/>
  <c:chart>
    <c:plotArea>
      <c:layout/>
      <c:lineChart>
        <c:grouping val="standard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0.0</c:v>
              </c:pt>
            </c:numLit>
          </c:val>
        </c:ser>
        <c:marker val="1"/>
        <c:axId val="295407176"/>
        <c:axId val="295410984"/>
      </c:lineChart>
      <c:catAx>
        <c:axId val="29540717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5410984"/>
        <c:crosses val="autoZero"/>
        <c:auto val="1"/>
        <c:lblAlgn val="ctr"/>
        <c:lblOffset val="100"/>
        <c:tickLblSkip val="1"/>
        <c:tickMarkSkip val="1"/>
      </c:catAx>
      <c:valAx>
        <c:axId val="295410984"/>
        <c:scaling>
          <c:orientation val="minMax"/>
        </c:scaling>
        <c:axPos val="l"/>
        <c:majorGridlines>
          <c:spPr>
            <a:ln w="12700">
              <a:solidFill>
                <a:srgbClr val="DD0806"/>
              </a:solidFill>
              <a:prstDash val="solid"/>
            </a:ln>
          </c:spPr>
        </c:majorGridlines>
        <c:numFmt formatCode="General" sourceLinked="1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54071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gradFill rotWithShape="0">
      <a:gsLst>
        <a:gs pos="0">
          <a:srgbClr val="5E765E"/>
        </a:gs>
        <a:gs pos="50000">
          <a:srgbClr val="CCFFCC"/>
        </a:gs>
        <a:gs pos="100000">
          <a:srgbClr val="5E765E"/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_tradnl"/>
    </a:p>
  </c:txPr>
  <c:printSettings>
    <c:headerFooter/>
    <c:pageMargins b="1.0" l="0.75" r="0.75" t="1.0" header="0.0" footer="0.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_tradnl"/>
  <c:style val="2"/>
  <c:chart>
    <c:plotArea>
      <c:layout/>
      <c:lineChart>
        <c:grouping val="standard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0.0</c:v>
              </c:pt>
            </c:numLit>
          </c:val>
        </c:ser>
        <c:marker val="1"/>
        <c:axId val="295479432"/>
        <c:axId val="295483240"/>
      </c:lineChart>
      <c:catAx>
        <c:axId val="29547943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5483240"/>
        <c:crosses val="autoZero"/>
        <c:auto val="1"/>
        <c:lblAlgn val="ctr"/>
        <c:lblOffset val="100"/>
        <c:tickLblSkip val="1"/>
        <c:tickMarkSkip val="1"/>
      </c:catAx>
      <c:valAx>
        <c:axId val="295483240"/>
        <c:scaling>
          <c:orientation val="minMax"/>
        </c:scaling>
        <c:axPos val="l"/>
        <c:majorGridlines>
          <c:spPr>
            <a:ln w="12700">
              <a:solidFill>
                <a:srgbClr val="DD0806"/>
              </a:solidFill>
              <a:prstDash val="solid"/>
            </a:ln>
          </c:spPr>
        </c:majorGridlines>
        <c:numFmt formatCode="General" sourceLinked="1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54794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gradFill rotWithShape="0">
      <a:gsLst>
        <a:gs pos="0">
          <a:srgbClr val="5E765E"/>
        </a:gs>
        <a:gs pos="50000">
          <a:srgbClr val="CCFFCC"/>
        </a:gs>
        <a:gs pos="100000">
          <a:srgbClr val="5E765E"/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_tradnl"/>
    </a:p>
  </c:txPr>
  <c:printSettings>
    <c:headerFooter/>
    <c:pageMargins b="1.0" l="0.75" r="0.75" t="1.0" header="0.0" footer="0.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_tradnl"/>
  <c:style val="2"/>
  <c:chart>
    <c:plotArea>
      <c:layout/>
      <c:lineChart>
        <c:grouping val="standard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0.0</c:v>
              </c:pt>
            </c:numLit>
          </c:val>
        </c:ser>
        <c:marker val="1"/>
        <c:axId val="295511224"/>
        <c:axId val="295515032"/>
      </c:lineChart>
      <c:catAx>
        <c:axId val="29551122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5515032"/>
        <c:crosses val="autoZero"/>
        <c:auto val="1"/>
        <c:lblAlgn val="ctr"/>
        <c:lblOffset val="100"/>
        <c:tickLblSkip val="1"/>
        <c:tickMarkSkip val="1"/>
      </c:catAx>
      <c:valAx>
        <c:axId val="295515032"/>
        <c:scaling>
          <c:orientation val="minMax"/>
        </c:scaling>
        <c:axPos val="l"/>
        <c:majorGridlines>
          <c:spPr>
            <a:ln w="12700">
              <a:solidFill>
                <a:srgbClr val="DD0806"/>
              </a:solidFill>
              <a:prstDash val="solid"/>
            </a:ln>
          </c:spPr>
        </c:majorGridlines>
        <c:numFmt formatCode="General" sourceLinked="1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55112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gradFill rotWithShape="0">
      <a:gsLst>
        <a:gs pos="0">
          <a:srgbClr val="5E765E"/>
        </a:gs>
        <a:gs pos="50000">
          <a:srgbClr val="CCFFCC"/>
        </a:gs>
        <a:gs pos="100000">
          <a:srgbClr val="5E765E"/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_tradnl"/>
    </a:p>
  </c:txPr>
  <c:printSettings>
    <c:headerFooter/>
    <c:pageMargins b="1.0" l="0.75" r="0.75" t="1.0" header="0.0" footer="0.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_tradnl"/>
  <c:style val="2"/>
  <c:chart>
    <c:plotArea>
      <c:layout/>
      <c:lineChart>
        <c:grouping val="standard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0.0</c:v>
              </c:pt>
            </c:numLit>
          </c:val>
        </c:ser>
        <c:marker val="1"/>
        <c:axId val="295577128"/>
        <c:axId val="295580936"/>
      </c:lineChart>
      <c:catAx>
        <c:axId val="29557712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5580936"/>
        <c:crosses val="autoZero"/>
        <c:auto val="1"/>
        <c:lblAlgn val="ctr"/>
        <c:lblOffset val="100"/>
        <c:tickLblSkip val="1"/>
        <c:tickMarkSkip val="1"/>
      </c:catAx>
      <c:valAx>
        <c:axId val="295580936"/>
        <c:scaling>
          <c:orientation val="minMax"/>
        </c:scaling>
        <c:axPos val="l"/>
        <c:majorGridlines>
          <c:spPr>
            <a:ln w="12700">
              <a:solidFill>
                <a:srgbClr val="DD0806"/>
              </a:solidFill>
              <a:prstDash val="solid"/>
            </a:ln>
          </c:spPr>
        </c:majorGridlines>
        <c:numFmt formatCode="General" sourceLinked="1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55771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gradFill rotWithShape="0">
      <a:gsLst>
        <a:gs pos="0">
          <a:srgbClr val="5E765E"/>
        </a:gs>
        <a:gs pos="50000">
          <a:srgbClr val="CCFFCC"/>
        </a:gs>
        <a:gs pos="100000">
          <a:srgbClr val="5E765E"/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_tradnl"/>
    </a:p>
  </c:txPr>
  <c:printSettings>
    <c:headerFooter/>
    <c:pageMargins b="1.0" l="0.75" r="0.75" t="1.0" header="0.5" footer="0.5"/>
    <c:pageSetup paperSize="9" orientation="landscape" horizontalDpi="-4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_tradnl"/>
  <c:style val="2"/>
  <c:chart>
    <c:plotArea>
      <c:layout/>
      <c:lineChart>
        <c:grouping val="standard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0.0</c:v>
              </c:pt>
            </c:numLit>
          </c:val>
        </c:ser>
        <c:marker val="1"/>
        <c:axId val="295642440"/>
        <c:axId val="295646248"/>
      </c:lineChart>
      <c:catAx>
        <c:axId val="29564244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5646248"/>
        <c:crosses val="autoZero"/>
        <c:auto val="1"/>
        <c:lblAlgn val="ctr"/>
        <c:lblOffset val="100"/>
        <c:tickLblSkip val="1"/>
        <c:tickMarkSkip val="1"/>
      </c:catAx>
      <c:valAx>
        <c:axId val="295646248"/>
        <c:scaling>
          <c:orientation val="minMax"/>
        </c:scaling>
        <c:axPos val="l"/>
        <c:majorGridlines>
          <c:spPr>
            <a:ln w="12700">
              <a:solidFill>
                <a:srgbClr val="DD0806"/>
              </a:solidFill>
              <a:prstDash val="solid"/>
            </a:ln>
          </c:spPr>
        </c:majorGridlines>
        <c:numFmt formatCode="General" sourceLinked="1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56424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gradFill rotWithShape="0">
      <a:gsLst>
        <a:gs pos="0">
          <a:srgbClr val="5E765E"/>
        </a:gs>
        <a:gs pos="50000">
          <a:srgbClr val="CCFFCC"/>
        </a:gs>
        <a:gs pos="100000">
          <a:srgbClr val="5E765E"/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_tradnl"/>
    </a:p>
  </c:txPr>
  <c:printSettings>
    <c:headerFooter/>
    <c:pageMargins b="1.0" l="0.75" r="0.75" t="1.0" header="0.5" footer="0.5"/>
    <c:pageSetup paperSize="9" orientation="landscape" horizontalDpi="-4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_tradnl"/>
  <c:style val="2"/>
  <c:chart>
    <c:plotArea>
      <c:layout/>
      <c:lineChart>
        <c:grouping val="standard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0.0</c:v>
              </c:pt>
            </c:numLit>
          </c:val>
        </c:ser>
        <c:marker val="1"/>
        <c:axId val="296757608"/>
        <c:axId val="296761416"/>
      </c:lineChart>
      <c:catAx>
        <c:axId val="29675760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6761416"/>
        <c:crosses val="autoZero"/>
        <c:auto val="1"/>
        <c:lblAlgn val="ctr"/>
        <c:lblOffset val="100"/>
        <c:tickLblSkip val="1"/>
        <c:tickMarkSkip val="1"/>
      </c:catAx>
      <c:valAx>
        <c:axId val="296761416"/>
        <c:scaling>
          <c:orientation val="minMax"/>
        </c:scaling>
        <c:axPos val="l"/>
        <c:majorGridlines>
          <c:spPr>
            <a:ln w="12700">
              <a:solidFill>
                <a:srgbClr val="DD0806"/>
              </a:solidFill>
              <a:prstDash val="solid"/>
            </a:ln>
          </c:spPr>
        </c:majorGridlines>
        <c:numFmt formatCode="General" sourceLinked="1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67576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gradFill rotWithShape="0">
      <a:gsLst>
        <a:gs pos="0">
          <a:srgbClr val="5E765E"/>
        </a:gs>
        <a:gs pos="50000">
          <a:srgbClr val="CCFFCC"/>
        </a:gs>
        <a:gs pos="100000">
          <a:srgbClr val="5E765E"/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_tradnl"/>
    </a:p>
  </c:txPr>
  <c:printSettings>
    <c:headerFooter/>
    <c:pageMargins b="1.0" l="0.75" r="0.75" t="1.0" header="0.5" footer="0.5"/>
    <c:pageSetup paperSize="9" orientation="landscape" horizontalDpi="-4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_tradnl"/>
  <c:style val="2"/>
  <c:chart>
    <c:plotArea>
      <c:layout/>
      <c:lineChart>
        <c:grouping val="standard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'[5]ALP 02-01'!$T$118:$AE$118</c:f>
              <c:strCache>
                <c:ptCount val="12"/>
                <c:pt idx="0">
                  <c:v>_x0003_ene</c:v>
                </c:pt>
                <c:pt idx="1">
                  <c:v>_x0003_feb</c:v>
                </c:pt>
                <c:pt idx="2">
                  <c:v>_x0003_mar</c:v>
                </c:pt>
                <c:pt idx="3">
                  <c:v>_x0003_abr</c:v>
                </c:pt>
                <c:pt idx="4">
                  <c:v>_x0003_may</c:v>
                </c:pt>
                <c:pt idx="5">
                  <c:v>_x0003_jun</c:v>
                </c:pt>
                <c:pt idx="6">
                  <c:v>_x0003_jul</c:v>
                </c:pt>
                <c:pt idx="7">
                  <c:v>_x0003_ago</c:v>
                </c:pt>
                <c:pt idx="8">
                  <c:v>_x0003_set</c:v>
                </c:pt>
                <c:pt idx="9">
                  <c:v>_x0003_oct</c:v>
                </c:pt>
                <c:pt idx="10">
                  <c:v>_x0003_nov</c:v>
                </c:pt>
                <c:pt idx="11">
                  <c:v>_x0003_dic</c:v>
                </c:pt>
              </c:strCache>
            </c:strRef>
          </c:cat>
          <c:val>
            <c:numRef>
              <c:f>'[5]ALP 02-01'!$T$120:$AE$120</c:f>
              <c:numCache>
                <c:formatCode>General</c:formatCode>
                <c:ptCount val="12"/>
                <c:pt idx="0">
                  <c:v>5.735023646873357</c:v>
                </c:pt>
                <c:pt idx="1">
                  <c:v>6.965317919075145</c:v>
                </c:pt>
                <c:pt idx="2">
                  <c:v>7.622832369942197</c:v>
                </c:pt>
                <c:pt idx="3">
                  <c:v>10.40725170782974</c:v>
                </c:pt>
                <c:pt idx="4">
                  <c:v>11.61784025223332</c:v>
                </c:pt>
                <c:pt idx="5">
                  <c:v>11.58499737256963</c:v>
                </c:pt>
                <c:pt idx="6">
                  <c:v>10.94948765107725</c:v>
                </c:pt>
                <c:pt idx="7">
                  <c:v>8.920126116657907</c:v>
                </c:pt>
                <c:pt idx="8">
                  <c:v>8.229440357330531</c:v>
                </c:pt>
                <c:pt idx="9">
                  <c:v>6.818181818181817</c:v>
                </c:pt>
                <c:pt idx="10">
                  <c:v>5.559971098265896</c:v>
                </c:pt>
                <c:pt idx="11">
                  <c:v>5.589529689963216</c:v>
                </c:pt>
              </c:numCache>
            </c:numRef>
          </c:val>
        </c:ser>
        <c:marker val="1"/>
        <c:axId val="296824424"/>
        <c:axId val="296828232"/>
      </c:lineChart>
      <c:catAx>
        <c:axId val="29682442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6828232"/>
        <c:crosses val="autoZero"/>
        <c:auto val="1"/>
        <c:lblAlgn val="ctr"/>
        <c:lblOffset val="100"/>
        <c:tickLblSkip val="2"/>
        <c:tickMarkSkip val="1"/>
      </c:catAx>
      <c:valAx>
        <c:axId val="296828232"/>
        <c:scaling>
          <c:orientation val="minMax"/>
        </c:scaling>
        <c:axPos val="l"/>
        <c:majorGridlines>
          <c:spPr>
            <a:ln w="12700">
              <a:solidFill>
                <a:srgbClr val="DD0806"/>
              </a:solidFill>
              <a:prstDash val="solid"/>
            </a:ln>
          </c:spPr>
        </c:majorGridlines>
        <c:numFmt formatCode="General" sourceLinked="1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68244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gradFill rotWithShape="0">
      <a:gsLst>
        <a:gs pos="0">
          <a:srgbClr val="5E765E"/>
        </a:gs>
        <a:gs pos="50000">
          <a:srgbClr val="CCFFCC"/>
        </a:gs>
        <a:gs pos="100000">
          <a:srgbClr val="5E765E"/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_tradnl"/>
    </a:p>
  </c:txPr>
  <c:printSettings>
    <c:headerFooter/>
    <c:pageMargins b="1.0" l="0.75" r="0.75" t="1.0" header="0.5" footer="0.5"/>
    <c:pageSetup paperSize="9" orientation="landscape" horizontalDpi="-4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_tradnl"/>
  <c:style val="2"/>
  <c:chart>
    <c:plotArea>
      <c:layout/>
      <c:lineChart>
        <c:grouping val="standard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'[5]ALP 02-01'!$T$118:$AE$118</c:f>
              <c:strCache>
                <c:ptCount val="12"/>
                <c:pt idx="0">
                  <c:v>_x0003_ene</c:v>
                </c:pt>
                <c:pt idx="1">
                  <c:v>_x0003_feb</c:v>
                </c:pt>
                <c:pt idx="2">
                  <c:v>_x0003_mar</c:v>
                </c:pt>
                <c:pt idx="3">
                  <c:v>_x0003_abr</c:v>
                </c:pt>
                <c:pt idx="4">
                  <c:v>_x0003_may</c:v>
                </c:pt>
                <c:pt idx="5">
                  <c:v>_x0003_jun</c:v>
                </c:pt>
                <c:pt idx="6">
                  <c:v>_x0003_jul</c:v>
                </c:pt>
                <c:pt idx="7">
                  <c:v>_x0003_ago</c:v>
                </c:pt>
                <c:pt idx="8">
                  <c:v>_x0003_set</c:v>
                </c:pt>
                <c:pt idx="9">
                  <c:v>_x0003_oct</c:v>
                </c:pt>
                <c:pt idx="10">
                  <c:v>_x0003_nov</c:v>
                </c:pt>
                <c:pt idx="11">
                  <c:v>_x0003_dic</c:v>
                </c:pt>
              </c:strCache>
            </c:strRef>
          </c:cat>
          <c:val>
            <c:numRef>
              <c:f>'[5]ALP 02-01'!$T$120:$AE$120</c:f>
              <c:numCache>
                <c:formatCode>General</c:formatCode>
                <c:ptCount val="12"/>
                <c:pt idx="0">
                  <c:v>5.735023646873357</c:v>
                </c:pt>
                <c:pt idx="1">
                  <c:v>6.965317919075145</c:v>
                </c:pt>
                <c:pt idx="2">
                  <c:v>7.622832369942197</c:v>
                </c:pt>
                <c:pt idx="3">
                  <c:v>10.40725170782974</c:v>
                </c:pt>
                <c:pt idx="4">
                  <c:v>11.61784025223332</c:v>
                </c:pt>
                <c:pt idx="5">
                  <c:v>11.58499737256963</c:v>
                </c:pt>
                <c:pt idx="6">
                  <c:v>10.94948765107725</c:v>
                </c:pt>
                <c:pt idx="7">
                  <c:v>8.920126116657907</c:v>
                </c:pt>
                <c:pt idx="8">
                  <c:v>8.229440357330531</c:v>
                </c:pt>
                <c:pt idx="9">
                  <c:v>6.818181818181817</c:v>
                </c:pt>
                <c:pt idx="10">
                  <c:v>5.559971098265896</c:v>
                </c:pt>
                <c:pt idx="11">
                  <c:v>5.589529689963216</c:v>
                </c:pt>
              </c:numCache>
            </c:numRef>
          </c:val>
        </c:ser>
        <c:marker val="1"/>
        <c:axId val="296891000"/>
        <c:axId val="296894808"/>
      </c:lineChart>
      <c:catAx>
        <c:axId val="29689100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6894808"/>
        <c:crosses val="autoZero"/>
        <c:auto val="1"/>
        <c:lblAlgn val="ctr"/>
        <c:lblOffset val="100"/>
        <c:tickLblSkip val="2"/>
        <c:tickMarkSkip val="1"/>
      </c:catAx>
      <c:valAx>
        <c:axId val="296894808"/>
        <c:scaling>
          <c:orientation val="minMax"/>
        </c:scaling>
        <c:axPos val="l"/>
        <c:majorGridlines>
          <c:spPr>
            <a:ln w="12700">
              <a:solidFill>
                <a:srgbClr val="DD0806"/>
              </a:solidFill>
              <a:prstDash val="solid"/>
            </a:ln>
          </c:spPr>
        </c:majorGridlines>
        <c:numFmt formatCode="General" sourceLinked="1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68910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gradFill rotWithShape="0">
      <a:gsLst>
        <a:gs pos="0">
          <a:srgbClr val="5E765E"/>
        </a:gs>
        <a:gs pos="50000">
          <a:srgbClr val="CCFFCC"/>
        </a:gs>
        <a:gs pos="100000">
          <a:srgbClr val="5E765E"/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_tradnl"/>
    </a:p>
  </c:txPr>
  <c:printSettings>
    <c:headerFooter/>
    <c:pageMargins b="1.0" l="0.75" r="0.75" t="1.0" header="0.5" footer="0.5"/>
    <c:pageSetup paperSize="9" orientation="landscape" horizontalDpi="-4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_tradnl"/>
  <c:style val="2"/>
  <c:chart>
    <c:plotArea>
      <c:layout/>
      <c:lineChart>
        <c:grouping val="standard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'[5]ALP 02-01'!$T$118:$AE$118</c:f>
              <c:strCache>
                <c:ptCount val="12"/>
                <c:pt idx="0">
                  <c:v>_x0003_ene</c:v>
                </c:pt>
                <c:pt idx="1">
                  <c:v>_x0003_feb</c:v>
                </c:pt>
                <c:pt idx="2">
                  <c:v>_x0003_mar</c:v>
                </c:pt>
                <c:pt idx="3">
                  <c:v>_x0003_abr</c:v>
                </c:pt>
                <c:pt idx="4">
                  <c:v>_x0003_may</c:v>
                </c:pt>
                <c:pt idx="5">
                  <c:v>_x0003_jun</c:v>
                </c:pt>
                <c:pt idx="6">
                  <c:v>_x0003_jul</c:v>
                </c:pt>
                <c:pt idx="7">
                  <c:v>_x0003_ago</c:v>
                </c:pt>
                <c:pt idx="8">
                  <c:v>_x0003_set</c:v>
                </c:pt>
                <c:pt idx="9">
                  <c:v>_x0003_oct</c:v>
                </c:pt>
                <c:pt idx="10">
                  <c:v>_x0003_nov</c:v>
                </c:pt>
                <c:pt idx="11">
                  <c:v>_x0003_dic</c:v>
                </c:pt>
              </c:strCache>
            </c:strRef>
          </c:cat>
          <c:val>
            <c:numRef>
              <c:f>'[5]ALP 02-01'!$T$120:$AE$120</c:f>
              <c:numCache>
                <c:formatCode>General</c:formatCode>
                <c:ptCount val="12"/>
                <c:pt idx="0">
                  <c:v>5.735023646873357</c:v>
                </c:pt>
                <c:pt idx="1">
                  <c:v>6.965317919075145</c:v>
                </c:pt>
                <c:pt idx="2">
                  <c:v>7.622832369942197</c:v>
                </c:pt>
                <c:pt idx="3">
                  <c:v>10.40725170782974</c:v>
                </c:pt>
                <c:pt idx="4">
                  <c:v>11.61784025223332</c:v>
                </c:pt>
                <c:pt idx="5">
                  <c:v>11.58499737256963</c:v>
                </c:pt>
                <c:pt idx="6">
                  <c:v>10.94948765107725</c:v>
                </c:pt>
                <c:pt idx="7">
                  <c:v>8.920126116657907</c:v>
                </c:pt>
                <c:pt idx="8">
                  <c:v>8.229440357330531</c:v>
                </c:pt>
                <c:pt idx="9">
                  <c:v>6.818181818181817</c:v>
                </c:pt>
                <c:pt idx="10">
                  <c:v>5.559971098265896</c:v>
                </c:pt>
                <c:pt idx="11">
                  <c:v>5.589529689963216</c:v>
                </c:pt>
              </c:numCache>
            </c:numRef>
          </c:val>
        </c:ser>
        <c:marker val="1"/>
        <c:axId val="296949848"/>
        <c:axId val="296953656"/>
      </c:lineChart>
      <c:catAx>
        <c:axId val="29694984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6953656"/>
        <c:crosses val="autoZero"/>
        <c:auto val="1"/>
        <c:lblAlgn val="ctr"/>
        <c:lblOffset val="100"/>
        <c:tickLblSkip val="2"/>
        <c:tickMarkSkip val="1"/>
      </c:catAx>
      <c:valAx>
        <c:axId val="296953656"/>
        <c:scaling>
          <c:orientation val="minMax"/>
        </c:scaling>
        <c:axPos val="l"/>
        <c:majorGridlines>
          <c:spPr>
            <a:ln w="12700">
              <a:solidFill>
                <a:srgbClr val="DD0806"/>
              </a:solidFill>
              <a:prstDash val="solid"/>
            </a:ln>
          </c:spPr>
        </c:majorGridlines>
        <c:numFmt formatCode="General" sourceLinked="1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_tradnl"/>
          </a:p>
        </c:txPr>
        <c:crossAx val="2969498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gradFill rotWithShape="0">
      <a:gsLst>
        <a:gs pos="0">
          <a:srgbClr val="5E765E"/>
        </a:gs>
        <a:gs pos="50000">
          <a:srgbClr val="CCFFCC"/>
        </a:gs>
        <a:gs pos="100000">
          <a:srgbClr val="5E765E"/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_tradnl"/>
    </a:p>
  </c:txPr>
  <c:printSettings>
    <c:headerFooter/>
    <c:pageMargins b="1.0" l="0.75" r="0.75" t="1.0" header="0.5" footer="0.5"/>
    <c:pageSetup paperSize="9" orientation="landscape" horizontalDpi="-4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35</xdr:row>
      <xdr:rowOff>0</xdr:rowOff>
    </xdr:from>
    <xdr:to>
      <xdr:col>15</xdr:col>
      <xdr:colOff>0</xdr:colOff>
      <xdr:row>35</xdr:row>
      <xdr:rowOff>0</xdr:rowOff>
    </xdr:to>
    <xdr:graphicFrame macro="">
      <xdr:nvGraphicFramePr>
        <xdr:cNvPr id="6593735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35</xdr:row>
      <xdr:rowOff>0</xdr:rowOff>
    </xdr:from>
    <xdr:to>
      <xdr:col>15</xdr:col>
      <xdr:colOff>0</xdr:colOff>
      <xdr:row>35</xdr:row>
      <xdr:rowOff>0</xdr:rowOff>
    </xdr:to>
    <xdr:graphicFrame macro="">
      <xdr:nvGraphicFramePr>
        <xdr:cNvPr id="6593736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35</xdr:row>
      <xdr:rowOff>0</xdr:rowOff>
    </xdr:from>
    <xdr:to>
      <xdr:col>19</xdr:col>
      <xdr:colOff>0</xdr:colOff>
      <xdr:row>35</xdr:row>
      <xdr:rowOff>0</xdr:rowOff>
    </xdr:to>
    <xdr:graphicFrame macro="">
      <xdr:nvGraphicFramePr>
        <xdr:cNvPr id="6596807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35</xdr:row>
      <xdr:rowOff>0</xdr:rowOff>
    </xdr:from>
    <xdr:to>
      <xdr:col>19</xdr:col>
      <xdr:colOff>0</xdr:colOff>
      <xdr:row>35</xdr:row>
      <xdr:rowOff>0</xdr:rowOff>
    </xdr:to>
    <xdr:graphicFrame macro="">
      <xdr:nvGraphicFramePr>
        <xdr:cNvPr id="6596808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35</xdr:row>
      <xdr:rowOff>0</xdr:rowOff>
    </xdr:from>
    <xdr:to>
      <xdr:col>32</xdr:col>
      <xdr:colOff>0</xdr:colOff>
      <xdr:row>35</xdr:row>
      <xdr:rowOff>0</xdr:rowOff>
    </xdr:to>
    <xdr:graphicFrame macro="">
      <xdr:nvGraphicFramePr>
        <xdr:cNvPr id="6599879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35</xdr:row>
      <xdr:rowOff>0</xdr:rowOff>
    </xdr:from>
    <xdr:to>
      <xdr:col>32</xdr:col>
      <xdr:colOff>0</xdr:colOff>
      <xdr:row>35</xdr:row>
      <xdr:rowOff>0</xdr:rowOff>
    </xdr:to>
    <xdr:graphicFrame macro="">
      <xdr:nvGraphicFramePr>
        <xdr:cNvPr id="6599880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0</xdr:col>
      <xdr:colOff>0</xdr:colOff>
      <xdr:row>5</xdr:row>
      <xdr:rowOff>0</xdr:rowOff>
    </xdr:to>
    <xdr:graphicFrame macro="">
      <xdr:nvGraphicFramePr>
        <xdr:cNvPr id="12899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35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13923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35</xdr:row>
      <xdr:rowOff>0</xdr:rowOff>
    </xdr:from>
    <xdr:to>
      <xdr:col>15</xdr:col>
      <xdr:colOff>0</xdr:colOff>
      <xdr:row>35</xdr:row>
      <xdr:rowOff>0</xdr:rowOff>
    </xdr:to>
    <xdr:graphicFrame macro="">
      <xdr:nvGraphicFramePr>
        <xdr:cNvPr id="14947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0</xdr:rowOff>
    </xdr:from>
    <xdr:to>
      <xdr:col>15</xdr:col>
      <xdr:colOff>0</xdr:colOff>
      <xdr:row>5</xdr:row>
      <xdr:rowOff>0</xdr:rowOff>
    </xdr:to>
    <xdr:graphicFrame macro="">
      <xdr:nvGraphicFramePr>
        <xdr:cNvPr id="25186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0</xdr:rowOff>
    </xdr:from>
    <xdr:to>
      <xdr:col>15</xdr:col>
      <xdr:colOff>0</xdr:colOff>
      <xdr:row>5</xdr:row>
      <xdr:rowOff>0</xdr:rowOff>
    </xdr:to>
    <xdr:graphicFrame macro="">
      <xdr:nvGraphicFramePr>
        <xdr:cNvPr id="26210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0</xdr:rowOff>
    </xdr:from>
    <xdr:to>
      <xdr:col>15</xdr:col>
      <xdr:colOff>0</xdr:colOff>
      <xdr:row>5</xdr:row>
      <xdr:rowOff>0</xdr:rowOff>
    </xdr:to>
    <xdr:graphicFrame macro="">
      <xdr:nvGraphicFramePr>
        <xdr:cNvPr id="27234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/mis%20documentos/PECUARIO2000/COLO12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5/Library/Application%20Support/Microsoft/Office/Plantillas%20personales/Mis%20plantillas/9-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LEON/Produccion/SACA-PROD-DEPTO%20(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LEON/Prod-5/Producci&#243;n-Pec(Base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LEON/Prod-4/WINDOWS/Profiles/randrade/Escritorio/C-ALPACA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CLEON/Avicola/Base/Indicadores(c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YPPOLLO"/>
      <sheetName val="PROD-POLLO"/>
      <sheetName val="PROD-POLLO%"/>
      <sheetName val="RES-PROD-POLL"/>
      <sheetName val="CDPTOPOLLO"/>
      <sheetName val="CYPPADRES"/>
      <sheetName val="PPADPON"/>
      <sheetName val="res-padpon"/>
      <sheetName val="CDPTOPADRE"/>
      <sheetName val="CYPPONED"/>
      <sheetName val="CDPTOPONE"/>
      <sheetName val="CYPPAPOS"/>
      <sheetName val="CDPTOPAPOST"/>
      <sheetName val="movpoll"/>
      <sheetName val="COL.RES"/>
      <sheetName val="cuad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.9"/>
      <sheetName val="C.10"/>
      <sheetName val="C.11"/>
      <sheetName val="C.12"/>
      <sheetName val="C.13"/>
      <sheetName val="C.14"/>
      <sheetName val="C.15"/>
      <sheetName val="C.16"/>
      <sheetName val="C.17"/>
      <sheetName val="C.18"/>
      <sheetName val="C.19"/>
      <sheetName val="C.20"/>
      <sheetName val="C.21"/>
      <sheetName val="C.22"/>
    </sheetNames>
    <sheetDataSet>
      <sheetData sheetId="0"/>
      <sheetData sheetId="1" refreshError="1"/>
      <sheetData sheetId="2">
        <row r="1">
          <cell r="A1" t="str">
            <v>C.11  PERÚ: PRODUCCION DE CEREALES POR REGIÓN SEGÚN PRODUCTO, AÑO 2016</v>
          </cell>
        </row>
        <row r="2">
          <cell r="A2" t="str">
            <v xml:space="preserve">         (tonelada)</v>
          </cell>
        </row>
        <row r="4">
          <cell r="A4" t="str">
            <v>Región</v>
          </cell>
          <cell r="B4" t="str">
            <v>Trigo</v>
          </cell>
          <cell r="C4" t="str">
            <v>Maíz amarillo duro</v>
          </cell>
          <cell r="D4" t="str">
            <v>Maíz amiláceo</v>
          </cell>
          <cell r="E4" t="str">
            <v>Maíz morado</v>
          </cell>
          <cell r="F4" t="str">
            <v>Arroz cáscara</v>
          </cell>
          <cell r="G4" t="str">
            <v>Sorgo grano</v>
          </cell>
          <cell r="H4" t="str">
            <v>Cebada grano</v>
          </cell>
          <cell r="I4" t="str">
            <v>Avena grano</v>
          </cell>
          <cell r="J4" t="str">
            <v>Quinua</v>
          </cell>
          <cell r="K4" t="str">
            <v>Kiwicha</v>
          </cell>
          <cell r="L4" t="str">
            <v>Cañihua</v>
          </cell>
        </row>
        <row r="5">
          <cell r="A5" t="str">
            <v>Nacional</v>
          </cell>
          <cell r="B5">
            <v>191108.27499999999</v>
          </cell>
          <cell r="C5">
            <v>1232382.9679999999</v>
          </cell>
          <cell r="D5">
            <v>277426.09499999997</v>
          </cell>
          <cell r="E5">
            <v>21356.780999999999</v>
          </cell>
          <cell r="F5">
            <v>3165748.9819999998</v>
          </cell>
          <cell r="G5">
            <v>167.56</v>
          </cell>
          <cell r="H5">
            <v>204497.19899999996</v>
          </cell>
          <cell r="I5">
            <v>20845.868999999999</v>
          </cell>
          <cell r="J5">
            <v>79268.806000000011</v>
          </cell>
          <cell r="K5">
            <v>2724.9289999999996</v>
          </cell>
          <cell r="L5">
            <v>4565.03</v>
          </cell>
        </row>
        <row r="6">
          <cell r="A6" t="str">
            <v>Amazonas</v>
          </cell>
          <cell r="B6">
            <v>476.09</v>
          </cell>
          <cell r="C6">
            <v>27938.43</v>
          </cell>
          <cell r="D6">
            <v>6567.53</v>
          </cell>
          <cell r="E6">
            <v>0</v>
          </cell>
          <cell r="F6">
            <v>307947.11</v>
          </cell>
          <cell r="G6">
            <v>0</v>
          </cell>
          <cell r="H6">
            <v>127.63</v>
          </cell>
          <cell r="I6">
            <v>0</v>
          </cell>
          <cell r="J6">
            <v>62.88</v>
          </cell>
          <cell r="K6">
            <v>0</v>
          </cell>
          <cell r="L6">
            <v>0</v>
          </cell>
        </row>
        <row r="7">
          <cell r="A7" t="str">
            <v>Ancash</v>
          </cell>
          <cell r="B7">
            <v>11981.5</v>
          </cell>
          <cell r="C7">
            <v>107604.8</v>
          </cell>
          <cell r="D7">
            <v>10546.35</v>
          </cell>
          <cell r="E7">
            <v>3017.8</v>
          </cell>
          <cell r="F7">
            <v>65150</v>
          </cell>
          <cell r="G7">
            <v>0</v>
          </cell>
          <cell r="H7">
            <v>7152.2</v>
          </cell>
          <cell r="I7">
            <v>0</v>
          </cell>
          <cell r="J7">
            <v>401.6</v>
          </cell>
          <cell r="K7">
            <v>578.70000000000005</v>
          </cell>
          <cell r="L7">
            <v>0</v>
          </cell>
        </row>
        <row r="8">
          <cell r="A8" t="str">
            <v>Apurímac</v>
          </cell>
          <cell r="B8">
            <v>7338.26</v>
          </cell>
          <cell r="C8">
            <v>3963.3</v>
          </cell>
          <cell r="D8">
            <v>36873.038999999997</v>
          </cell>
          <cell r="E8">
            <v>164</v>
          </cell>
          <cell r="F8">
            <v>0</v>
          </cell>
          <cell r="G8">
            <v>0</v>
          </cell>
          <cell r="H8">
            <v>7287.8370000000004</v>
          </cell>
          <cell r="I8">
            <v>1383.26</v>
          </cell>
          <cell r="J8">
            <v>6394.4880000000003</v>
          </cell>
          <cell r="K8">
            <v>1127.8789999999999</v>
          </cell>
          <cell r="L8">
            <v>0</v>
          </cell>
        </row>
        <row r="9">
          <cell r="A9" t="str">
            <v>Arequipa</v>
          </cell>
          <cell r="B9">
            <v>11388.23</v>
          </cell>
          <cell r="C9">
            <v>1367.223</v>
          </cell>
          <cell r="D9">
            <v>7263.0420000000022</v>
          </cell>
          <cell r="E9">
            <v>1964.0420000000001</v>
          </cell>
          <cell r="F9">
            <v>250051.43500000003</v>
          </cell>
          <cell r="G9">
            <v>149.56</v>
          </cell>
          <cell r="H9">
            <v>1101.704</v>
          </cell>
          <cell r="I9">
            <v>0</v>
          </cell>
          <cell r="J9">
            <v>6206.2380000000003</v>
          </cell>
          <cell r="K9">
            <v>291.55</v>
          </cell>
          <cell r="L9">
            <v>8.52</v>
          </cell>
        </row>
        <row r="10">
          <cell r="A10" t="str">
            <v>Ayacucho</v>
          </cell>
          <cell r="B10">
            <v>9749</v>
          </cell>
          <cell r="C10">
            <v>1919</v>
          </cell>
          <cell r="D10">
            <v>18188</v>
          </cell>
          <cell r="E10">
            <v>1398</v>
          </cell>
          <cell r="F10">
            <v>201</v>
          </cell>
          <cell r="G10">
            <v>0</v>
          </cell>
          <cell r="H10">
            <v>13520</v>
          </cell>
          <cell r="I10">
            <v>2084</v>
          </cell>
          <cell r="J10">
            <v>16657</v>
          </cell>
          <cell r="K10">
            <v>100</v>
          </cell>
          <cell r="L10">
            <v>0</v>
          </cell>
        </row>
        <row r="11">
          <cell r="A11" t="str">
            <v>Cajamarca</v>
          </cell>
          <cell r="B11">
            <v>27696.768</v>
          </cell>
          <cell r="C11">
            <v>61636.368000000002</v>
          </cell>
          <cell r="D11">
            <v>28383.628000000004</v>
          </cell>
          <cell r="E11">
            <v>969.07</v>
          </cell>
          <cell r="F11">
            <v>195640.99300000002</v>
          </cell>
          <cell r="G11">
            <v>0</v>
          </cell>
          <cell r="H11">
            <v>9784.7489999999998</v>
          </cell>
          <cell r="I11">
            <v>0</v>
          </cell>
          <cell r="J11">
            <v>750.76</v>
          </cell>
          <cell r="K11">
            <v>0</v>
          </cell>
          <cell r="L11">
            <v>0</v>
          </cell>
        </row>
        <row r="12">
          <cell r="A12" t="str">
            <v>Cusco</v>
          </cell>
          <cell r="B12">
            <v>17870.650000000001</v>
          </cell>
          <cell r="C12">
            <v>4679.76</v>
          </cell>
          <cell r="D12">
            <v>60288.63</v>
          </cell>
          <cell r="E12">
            <v>0</v>
          </cell>
          <cell r="F12">
            <v>2597.5</v>
          </cell>
          <cell r="G12">
            <v>0</v>
          </cell>
          <cell r="H12">
            <v>26752.71</v>
          </cell>
          <cell r="I12">
            <v>7568.05</v>
          </cell>
          <cell r="J12">
            <v>3936.83</v>
          </cell>
          <cell r="K12">
            <v>496.4</v>
          </cell>
          <cell r="L12">
            <v>266.60000000000002</v>
          </cell>
        </row>
        <row r="13">
          <cell r="A13" t="str">
            <v>Huancavelica</v>
          </cell>
          <cell r="B13">
            <v>6614.186999999999</v>
          </cell>
          <cell r="C13">
            <v>411.29899999999998</v>
          </cell>
          <cell r="D13">
            <v>25367.572000000004</v>
          </cell>
          <cell r="E13">
            <v>0</v>
          </cell>
          <cell r="F13">
            <v>0</v>
          </cell>
          <cell r="G13">
            <v>0</v>
          </cell>
          <cell r="H13">
            <v>21256.207999999999</v>
          </cell>
          <cell r="I13">
            <v>599.55999999999995</v>
          </cell>
          <cell r="J13">
            <v>1189.3309999999999</v>
          </cell>
          <cell r="K13">
            <v>19.2</v>
          </cell>
          <cell r="L13">
            <v>0</v>
          </cell>
        </row>
        <row r="14">
          <cell r="A14" t="str">
            <v>Huánuco</v>
          </cell>
          <cell r="B14">
            <v>8332</v>
          </cell>
          <cell r="C14">
            <v>43096</v>
          </cell>
          <cell r="D14">
            <v>12015</v>
          </cell>
          <cell r="E14">
            <v>1703</v>
          </cell>
          <cell r="F14">
            <v>48301</v>
          </cell>
          <cell r="G14">
            <v>0</v>
          </cell>
          <cell r="H14">
            <v>7943</v>
          </cell>
          <cell r="I14">
            <v>1261.5</v>
          </cell>
          <cell r="J14">
            <v>661</v>
          </cell>
          <cell r="K14">
            <v>0</v>
          </cell>
          <cell r="L14">
            <v>0</v>
          </cell>
        </row>
        <row r="15">
          <cell r="A15" t="str">
            <v>Ica</v>
          </cell>
          <cell r="B15">
            <v>87.69</v>
          </cell>
          <cell r="C15">
            <v>167414.18400000001</v>
          </cell>
          <cell r="D15">
            <v>239.76900000000001</v>
          </cell>
          <cell r="E15">
            <v>812.48900000000003</v>
          </cell>
          <cell r="F15">
            <v>0</v>
          </cell>
          <cell r="G15">
            <v>0</v>
          </cell>
          <cell r="H15">
            <v>164.2</v>
          </cell>
          <cell r="I15">
            <v>0</v>
          </cell>
          <cell r="J15">
            <v>10.15</v>
          </cell>
          <cell r="K15">
            <v>0</v>
          </cell>
          <cell r="L15">
            <v>0</v>
          </cell>
        </row>
        <row r="16">
          <cell r="A16" t="str">
            <v>Junín</v>
          </cell>
          <cell r="B16">
            <v>11672.548999999999</v>
          </cell>
          <cell r="C16">
            <v>17892.939999999999</v>
          </cell>
          <cell r="D16">
            <v>17003.02</v>
          </cell>
          <cell r="E16">
            <v>0</v>
          </cell>
          <cell r="F16">
            <v>3958.9</v>
          </cell>
          <cell r="G16">
            <v>0</v>
          </cell>
          <cell r="H16">
            <v>22186.75</v>
          </cell>
          <cell r="I16">
            <v>0</v>
          </cell>
          <cell r="J16">
            <v>3801.71</v>
          </cell>
          <cell r="K16">
            <v>0</v>
          </cell>
          <cell r="L16">
            <v>0</v>
          </cell>
        </row>
        <row r="17">
          <cell r="A17" t="str">
            <v>La Libertad</v>
          </cell>
          <cell r="B17">
            <v>59663</v>
          </cell>
          <cell r="C17">
            <v>165516.84</v>
          </cell>
          <cell r="D17">
            <v>23721.4</v>
          </cell>
          <cell r="E17">
            <v>1594.9</v>
          </cell>
          <cell r="F17">
            <v>334920</v>
          </cell>
          <cell r="G17">
            <v>18</v>
          </cell>
          <cell r="H17">
            <v>57913.2</v>
          </cell>
          <cell r="I17">
            <v>0</v>
          </cell>
          <cell r="J17">
            <v>2900.1</v>
          </cell>
          <cell r="K17">
            <v>110.2</v>
          </cell>
          <cell r="L17">
            <v>0</v>
          </cell>
        </row>
        <row r="18">
          <cell r="A18" t="str">
            <v>Lambayeque</v>
          </cell>
          <cell r="B18">
            <v>1550</v>
          </cell>
          <cell r="C18">
            <v>101809</v>
          </cell>
          <cell r="D18">
            <v>5288</v>
          </cell>
          <cell r="E18">
            <v>0</v>
          </cell>
          <cell r="F18">
            <v>399038</v>
          </cell>
          <cell r="G18">
            <v>0</v>
          </cell>
          <cell r="H18">
            <v>20</v>
          </cell>
          <cell r="I18">
            <v>0</v>
          </cell>
          <cell r="J18">
            <v>6</v>
          </cell>
          <cell r="K18">
            <v>1</v>
          </cell>
          <cell r="L18">
            <v>0</v>
          </cell>
        </row>
        <row r="19">
          <cell r="A19" t="str">
            <v>Lima</v>
          </cell>
          <cell r="B19">
            <v>212</v>
          </cell>
          <cell r="C19">
            <v>205482</v>
          </cell>
          <cell r="D19">
            <v>952</v>
          </cell>
          <cell r="E19">
            <v>9485</v>
          </cell>
          <cell r="F19">
            <v>0</v>
          </cell>
          <cell r="G19">
            <v>0</v>
          </cell>
          <cell r="H19">
            <v>159</v>
          </cell>
          <cell r="I19">
            <v>0</v>
          </cell>
          <cell r="J19">
            <v>15</v>
          </cell>
          <cell r="K19">
            <v>0</v>
          </cell>
          <cell r="L19">
            <v>0</v>
          </cell>
        </row>
        <row r="20">
          <cell r="A20" t="str">
            <v>Lima Metropolitana</v>
          </cell>
          <cell r="B20">
            <v>15.08</v>
          </cell>
          <cell r="C20">
            <v>513.17999999999995</v>
          </cell>
          <cell r="D20">
            <v>0</v>
          </cell>
          <cell r="E20">
            <v>35.200000000000003</v>
          </cell>
          <cell r="F20">
            <v>0</v>
          </cell>
          <cell r="G20">
            <v>0</v>
          </cell>
          <cell r="H20">
            <v>5.03</v>
          </cell>
          <cell r="I20">
            <v>0</v>
          </cell>
          <cell r="J20">
            <v>14.62</v>
          </cell>
          <cell r="K20">
            <v>0</v>
          </cell>
          <cell r="L20">
            <v>0</v>
          </cell>
        </row>
        <row r="21">
          <cell r="A21" t="str">
            <v>Loreto</v>
          </cell>
          <cell r="B21">
            <v>0</v>
          </cell>
          <cell r="C21">
            <v>106771</v>
          </cell>
          <cell r="D21">
            <v>0</v>
          </cell>
          <cell r="E21">
            <v>0</v>
          </cell>
          <cell r="F21">
            <v>96716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A22" t="str">
            <v>Madre de Dios</v>
          </cell>
          <cell r="B22">
            <v>0</v>
          </cell>
          <cell r="C22">
            <v>10543.1</v>
          </cell>
          <cell r="D22">
            <v>0</v>
          </cell>
          <cell r="E22">
            <v>0</v>
          </cell>
          <cell r="F22">
            <v>5424.6390000000001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A23" t="str">
            <v>Moquegua</v>
          </cell>
          <cell r="B23">
            <v>72.792000000000002</v>
          </cell>
          <cell r="C23">
            <v>179.16</v>
          </cell>
          <cell r="D23">
            <v>778.89499999999998</v>
          </cell>
          <cell r="E23">
            <v>213.28</v>
          </cell>
          <cell r="F23">
            <v>0</v>
          </cell>
          <cell r="G23">
            <v>0</v>
          </cell>
          <cell r="H23">
            <v>114.151</v>
          </cell>
          <cell r="I23">
            <v>0</v>
          </cell>
          <cell r="J23">
            <v>71.498999999999995</v>
          </cell>
          <cell r="K23">
            <v>0</v>
          </cell>
          <cell r="L23">
            <v>0</v>
          </cell>
        </row>
        <row r="24">
          <cell r="A24" t="str">
            <v>Pasco</v>
          </cell>
          <cell r="B24">
            <v>247.279</v>
          </cell>
          <cell r="C24">
            <v>6561.97</v>
          </cell>
          <cell r="D24">
            <v>1832.42</v>
          </cell>
          <cell r="E24">
            <v>0</v>
          </cell>
          <cell r="F24">
            <v>3880.54</v>
          </cell>
          <cell r="G24">
            <v>0</v>
          </cell>
          <cell r="H24">
            <v>182.08</v>
          </cell>
          <cell r="I24">
            <v>0</v>
          </cell>
          <cell r="J24">
            <v>4.5999999999999996</v>
          </cell>
          <cell r="K24">
            <v>0</v>
          </cell>
          <cell r="L24">
            <v>0</v>
          </cell>
        </row>
        <row r="25">
          <cell r="A25" t="str">
            <v>Piura</v>
          </cell>
          <cell r="B25">
            <v>14490</v>
          </cell>
          <cell r="C25">
            <v>61666</v>
          </cell>
          <cell r="D25">
            <v>15080</v>
          </cell>
          <cell r="E25">
            <v>0</v>
          </cell>
          <cell r="F25">
            <v>589687</v>
          </cell>
          <cell r="G25">
            <v>0</v>
          </cell>
          <cell r="H25">
            <v>265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A26" t="str">
            <v>Puno</v>
          </cell>
          <cell r="B26">
            <v>1598.2</v>
          </cell>
          <cell r="C26">
            <v>4124.1499999999996</v>
          </cell>
          <cell r="D26">
            <v>6068.8</v>
          </cell>
          <cell r="E26">
            <v>0</v>
          </cell>
          <cell r="F26">
            <v>516</v>
          </cell>
          <cell r="G26">
            <v>0</v>
          </cell>
          <cell r="H26">
            <v>28561.75</v>
          </cell>
          <cell r="I26">
            <v>7949.4989999999998</v>
          </cell>
          <cell r="J26">
            <v>35166</v>
          </cell>
          <cell r="K26">
            <v>0</v>
          </cell>
          <cell r="L26">
            <v>4289.91</v>
          </cell>
        </row>
        <row r="27">
          <cell r="A27" t="str">
            <v>San Martín</v>
          </cell>
          <cell r="B27">
            <v>0</v>
          </cell>
          <cell r="C27">
            <v>102264.9</v>
          </cell>
          <cell r="D27">
            <v>0</v>
          </cell>
          <cell r="E27">
            <v>0</v>
          </cell>
          <cell r="F27">
            <v>710287.2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>Tacna</v>
          </cell>
          <cell r="B28">
            <v>53</v>
          </cell>
          <cell r="C28">
            <v>52</v>
          </cell>
          <cell r="D28">
            <v>969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1019</v>
          </cell>
          <cell r="K28">
            <v>0</v>
          </cell>
          <cell r="L28">
            <v>0</v>
          </cell>
        </row>
        <row r="29">
          <cell r="A29" t="str">
            <v>Tumbes</v>
          </cell>
          <cell r="B29">
            <v>0</v>
          </cell>
          <cell r="C29">
            <v>3186.1040000000003</v>
          </cell>
          <cell r="D29">
            <v>0</v>
          </cell>
          <cell r="E29">
            <v>0</v>
          </cell>
          <cell r="F29">
            <v>124497.32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A30" t="str">
            <v>Ucayali</v>
          </cell>
          <cell r="B30">
            <v>0</v>
          </cell>
          <cell r="C30">
            <v>25790.26</v>
          </cell>
          <cell r="D30">
            <v>0</v>
          </cell>
          <cell r="E30">
            <v>0</v>
          </cell>
          <cell r="F30">
            <v>26934.344999999998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A31" t="str">
            <v>Fuente:  SIEA</v>
          </cell>
        </row>
      </sheetData>
      <sheetData sheetId="3">
        <row r="1">
          <cell r="A1" t="str">
            <v>C.12  PERÚ: TRIGO POR REGIÓN SEGÚN VARIABLES PRODUCTIVAS, 2015-2016</v>
          </cell>
        </row>
        <row r="3">
          <cell r="A3" t="str">
            <v>Región</v>
          </cell>
          <cell r="B3" t="str">
            <v>Superficie cosechada (ha)</v>
          </cell>
          <cell r="F3" t="str">
            <v>Producción (t)</v>
          </cell>
          <cell r="J3" t="str">
            <v>Rendimiento (t/ ha)</v>
          </cell>
          <cell r="M3" t="str">
            <v>Precio al productor (S/ /t)</v>
          </cell>
        </row>
        <row r="4">
          <cell r="B4" t="str">
            <v>2015</v>
          </cell>
          <cell r="C4" t="str">
            <v>2016</v>
          </cell>
          <cell r="D4" t="str">
            <v>Var. %</v>
          </cell>
          <cell r="E4" t="str">
            <v>Part % 2016</v>
          </cell>
          <cell r="F4" t="str">
            <v>2015</v>
          </cell>
          <cell r="G4" t="str">
            <v>2016</v>
          </cell>
          <cell r="H4" t="str">
            <v>Var. %</v>
          </cell>
          <cell r="I4" t="str">
            <v>Part % 2016</v>
          </cell>
          <cell r="J4" t="str">
            <v>2015</v>
          </cell>
          <cell r="K4" t="str">
            <v>2016</v>
          </cell>
          <cell r="L4" t="str">
            <v>Var. %</v>
          </cell>
          <cell r="M4" t="str">
            <v>2015</v>
          </cell>
          <cell r="N4" t="str">
            <v>2016</v>
          </cell>
          <cell r="O4" t="str">
            <v>Var. %</v>
          </cell>
        </row>
        <row r="5">
          <cell r="A5" t="str">
            <v>Nacional</v>
          </cell>
          <cell r="B5">
            <v>138357.13</v>
          </cell>
          <cell r="C5">
            <v>127179.75</v>
          </cell>
          <cell r="D5">
            <v>-8.0786440135033217</v>
          </cell>
          <cell r="E5">
            <v>100</v>
          </cell>
          <cell r="F5">
            <v>214848.61700000003</v>
          </cell>
          <cell r="G5">
            <v>191108.27499999999</v>
          </cell>
          <cell r="H5">
            <v>-11.049799775997638</v>
          </cell>
          <cell r="I5">
            <v>100</v>
          </cell>
          <cell r="J5">
            <v>1.5528554039824332</v>
          </cell>
          <cell r="K5">
            <v>1.5026627666747261</v>
          </cell>
          <cell r="L5">
            <v>-3.2322801710309657</v>
          </cell>
          <cell r="M5">
            <v>1505.3321159149004</v>
          </cell>
          <cell r="N5">
            <v>1567.3639062986679</v>
          </cell>
          <cell r="O5">
            <v>4.1208042881664131</v>
          </cell>
        </row>
        <row r="6">
          <cell r="A6" t="str">
            <v>Amazonas</v>
          </cell>
          <cell r="B6">
            <v>531</v>
          </cell>
          <cell r="C6">
            <v>474</v>
          </cell>
          <cell r="D6">
            <v>-10.734463276836159</v>
          </cell>
          <cell r="E6">
            <v>0.37270084270491172</v>
          </cell>
          <cell r="F6">
            <v>572.1</v>
          </cell>
          <cell r="G6">
            <v>476.09</v>
          </cell>
          <cell r="H6">
            <v>-16.782031113441708</v>
          </cell>
          <cell r="I6">
            <v>0.24912055744315625</v>
          </cell>
          <cell r="J6">
            <v>1.0774011299435029</v>
          </cell>
          <cell r="K6">
            <v>1.0044092827004218</v>
          </cell>
          <cell r="L6">
            <v>-6.7748070068302857</v>
          </cell>
          <cell r="M6">
            <v>1688.4390840762107</v>
          </cell>
          <cell r="N6">
            <v>1782.8486210590438</v>
          </cell>
          <cell r="O6">
            <v>5.5915275755705984</v>
          </cell>
        </row>
        <row r="7">
          <cell r="A7" t="str">
            <v>Ancash</v>
          </cell>
          <cell r="B7">
            <v>15707</v>
          </cell>
          <cell r="C7">
            <v>12262</v>
          </cell>
          <cell r="D7">
            <v>-21.932896160947347</v>
          </cell>
          <cell r="E7">
            <v>9.6414720110709453</v>
          </cell>
          <cell r="F7">
            <v>15874.2</v>
          </cell>
          <cell r="G7">
            <v>11981.5</v>
          </cell>
          <cell r="H7">
            <v>-24.522180645323864</v>
          </cell>
          <cell r="I7">
            <v>6.2694825747341394</v>
          </cell>
          <cell r="J7">
            <v>1.0106449353791305</v>
          </cell>
          <cell r="K7">
            <v>0.9771244495188387</v>
          </cell>
          <cell r="L7">
            <v>-3.3167420809086634</v>
          </cell>
          <cell r="M7">
            <v>1959.3415731186453</v>
          </cell>
          <cell r="N7">
            <v>1998.8315319450819</v>
          </cell>
          <cell r="O7">
            <v>2.0154708790045772</v>
          </cell>
        </row>
        <row r="8">
          <cell r="A8" t="str">
            <v>Apurimac</v>
          </cell>
          <cell r="B8">
            <v>4442</v>
          </cell>
          <cell r="C8">
            <v>4760.5</v>
          </cell>
          <cell r="D8">
            <v>7.1701936064835659</v>
          </cell>
          <cell r="E8">
            <v>3.743127345351756</v>
          </cell>
          <cell r="F8">
            <v>7013.128999999999</v>
          </cell>
          <cell r="G8">
            <v>7338.26</v>
          </cell>
          <cell r="H8">
            <v>4.6360333597172065</v>
          </cell>
          <cell r="I8">
            <v>3.8398441930366443</v>
          </cell>
          <cell r="J8">
            <v>1.578822377307519</v>
          </cell>
          <cell r="K8">
            <v>1.5414893393551099</v>
          </cell>
          <cell r="L8">
            <v>-2.3646129222006484</v>
          </cell>
          <cell r="M8">
            <v>1397.3527907443313</v>
          </cell>
          <cell r="N8">
            <v>1778.3989665124973</v>
          </cell>
          <cell r="O8">
            <v>27.269146223638565</v>
          </cell>
        </row>
        <row r="9">
          <cell r="A9" t="str">
            <v>Arequipa</v>
          </cell>
          <cell r="B9">
            <v>2354</v>
          </cell>
          <cell r="C9">
            <v>1638</v>
          </cell>
          <cell r="D9">
            <v>-30.416312659303312</v>
          </cell>
          <cell r="E9">
            <v>1.2879408868157078</v>
          </cell>
          <cell r="F9">
            <v>16284.314000000002</v>
          </cell>
          <cell r="G9">
            <v>11388.23</v>
          </cell>
          <cell r="H9">
            <v>-30.066258854993844</v>
          </cell>
          <cell r="I9">
            <v>5.9590459910749551</v>
          </cell>
          <cell r="J9">
            <v>6.917720475785897</v>
          </cell>
          <cell r="K9">
            <v>6.9525213675213671</v>
          </cell>
          <cell r="L9">
            <v>0.50306877615660106</v>
          </cell>
          <cell r="M9">
            <v>1411.6197004061698</v>
          </cell>
          <cell r="N9">
            <v>1418.9367531214245</v>
          </cell>
          <cell r="O9">
            <v>0.51834447430489927</v>
          </cell>
        </row>
        <row r="10">
          <cell r="A10" t="str">
            <v>Ayacucho</v>
          </cell>
          <cell r="B10">
            <v>10157</v>
          </cell>
          <cell r="C10">
            <v>8655</v>
          </cell>
          <cell r="D10">
            <v>-14.787831052476131</v>
          </cell>
          <cell r="E10">
            <v>6.8053286785042424</v>
          </cell>
          <cell r="F10">
            <v>12551</v>
          </cell>
          <cell r="G10">
            <v>9749</v>
          </cell>
          <cell r="H10">
            <v>-22.324914349454229</v>
          </cell>
          <cell r="I10">
            <v>5.1012966340677819</v>
          </cell>
          <cell r="J10">
            <v>1.2356995175740868</v>
          </cell>
          <cell r="K10">
            <v>1.1264009243212016</v>
          </cell>
          <cell r="L10">
            <v>-8.8450785727794958</v>
          </cell>
          <cell r="M10">
            <v>1767.4974105648951</v>
          </cell>
          <cell r="N10">
            <v>1680.7190481074983</v>
          </cell>
          <cell r="O10">
            <v>-4.909674092798932</v>
          </cell>
        </row>
        <row r="11">
          <cell r="A11" t="str">
            <v>Cajamarca</v>
          </cell>
          <cell r="B11">
            <v>28057</v>
          </cell>
          <cell r="C11">
            <v>28344</v>
          </cell>
          <cell r="D11">
            <v>1.0229176319634936</v>
          </cell>
          <cell r="E11">
            <v>22.286566847316493</v>
          </cell>
          <cell r="F11">
            <v>30064.771999999997</v>
          </cell>
          <cell r="G11">
            <v>27696.768</v>
          </cell>
          <cell r="H11">
            <v>-7.8763411210967966</v>
          </cell>
          <cell r="I11">
            <v>14.492709957221894</v>
          </cell>
          <cell r="J11">
            <v>1.0715604661938196</v>
          </cell>
          <cell r="K11">
            <v>0.97716511430990682</v>
          </cell>
          <cell r="L11">
            <v>-8.8091484206397457</v>
          </cell>
          <cell r="M11">
            <v>1332.8424609373387</v>
          </cell>
          <cell r="N11">
            <v>1449.4547017182656</v>
          </cell>
          <cell r="O11">
            <v>8.7491390917211476</v>
          </cell>
        </row>
        <row r="12">
          <cell r="A12" t="str">
            <v>Cusco</v>
          </cell>
          <cell r="B12">
            <v>10140.5</v>
          </cell>
          <cell r="C12">
            <v>10338.25</v>
          </cell>
          <cell r="D12">
            <v>1.9501010798284035</v>
          </cell>
          <cell r="E12">
            <v>8.1288491288904083</v>
          </cell>
          <cell r="F12">
            <v>17980.900000000001</v>
          </cell>
          <cell r="G12">
            <v>17870.650000000001</v>
          </cell>
          <cell r="H12">
            <v>-0.61315062093667549</v>
          </cell>
          <cell r="I12">
            <v>9.3510602824498292</v>
          </cell>
          <cell r="J12">
            <v>1.7731768650461024</v>
          </cell>
          <cell r="K12">
            <v>1.728595265156095</v>
          </cell>
          <cell r="L12">
            <v>-2.5142218336380306</v>
          </cell>
          <cell r="M12">
            <v>1722.1561768320828</v>
          </cell>
          <cell r="N12">
            <v>1726.8090975985763</v>
          </cell>
          <cell r="O12">
            <v>0.27017995400699935</v>
          </cell>
        </row>
        <row r="13">
          <cell r="A13" t="str">
            <v>Huancavelica</v>
          </cell>
          <cell r="B13">
            <v>4636.5</v>
          </cell>
          <cell r="C13">
            <v>4317.75</v>
          </cell>
          <cell r="D13">
            <v>-6.8747978000647025</v>
          </cell>
          <cell r="E13">
            <v>3.3949980244496469</v>
          </cell>
          <cell r="F13">
            <v>6762.3250000000007</v>
          </cell>
          <cell r="G13">
            <v>6614.186999999999</v>
          </cell>
          <cell r="H13">
            <v>-2.1906370959692389</v>
          </cell>
          <cell r="I13">
            <v>3.4609631634213636</v>
          </cell>
          <cell r="J13">
            <v>1.4584977892807076</v>
          </cell>
          <cell r="K13">
            <v>1.5318596491228067</v>
          </cell>
          <cell r="L13">
            <v>5.0299603044499097</v>
          </cell>
          <cell r="M13">
            <v>1062.991190160189</v>
          </cell>
          <cell r="N13">
            <v>1170.8901033490586</v>
          </cell>
          <cell r="O13">
            <v>10.150499288014746</v>
          </cell>
        </row>
        <row r="14">
          <cell r="A14" t="str">
            <v>Huánuco</v>
          </cell>
          <cell r="B14">
            <v>10348.5</v>
          </cell>
          <cell r="C14">
            <v>7746.25</v>
          </cell>
          <cell r="D14">
            <v>-25.146156447794365</v>
          </cell>
          <cell r="E14">
            <v>6.0907888244787403</v>
          </cell>
          <cell r="F14">
            <v>13909</v>
          </cell>
          <cell r="G14">
            <v>8332</v>
          </cell>
          <cell r="H14">
            <v>-40.096340498957503</v>
          </cell>
          <cell r="I14">
            <v>4.3598321422764137</v>
          </cell>
          <cell r="J14">
            <v>1.3440595255351016</v>
          </cell>
          <cell r="K14">
            <v>1.0756172341455543</v>
          </cell>
          <cell r="L14">
            <v>-19.972500197316347</v>
          </cell>
          <cell r="M14">
            <v>1712.1876482852829</v>
          </cell>
          <cell r="N14">
            <v>1865.2047527604411</v>
          </cell>
          <cell r="O14">
            <v>8.9369354245956387</v>
          </cell>
        </row>
        <row r="15">
          <cell r="A15" t="str">
            <v>Ica</v>
          </cell>
          <cell r="B15">
            <v>50</v>
          </cell>
          <cell r="C15">
            <v>52</v>
          </cell>
          <cell r="D15">
            <v>4</v>
          </cell>
          <cell r="E15">
            <v>4.0887012279863737E-2</v>
          </cell>
          <cell r="F15">
            <v>93.069000000000003</v>
          </cell>
          <cell r="G15">
            <v>87.69</v>
          </cell>
          <cell r="H15">
            <v>-5.7795828901137885</v>
          </cell>
          <cell r="I15">
            <v>4.5884983264068493E-2</v>
          </cell>
          <cell r="J15">
            <v>1.86138</v>
          </cell>
          <cell r="K15">
            <v>1.6863461538461537</v>
          </cell>
          <cell r="L15">
            <v>-9.4034450866478778</v>
          </cell>
          <cell r="M15">
            <v>1892.6194543833071</v>
          </cell>
          <cell r="N15">
            <v>1562.4586611928385</v>
          </cell>
          <cell r="O15">
            <v>-17.444647545274684</v>
          </cell>
        </row>
        <row r="16">
          <cell r="A16" t="str">
            <v>Junín</v>
          </cell>
          <cell r="B16">
            <v>5387.63</v>
          </cell>
          <cell r="C16">
            <v>5164</v>
          </cell>
          <cell r="D16">
            <v>-4.1508047137609694</v>
          </cell>
          <cell r="E16">
            <v>4.0603948348695447</v>
          </cell>
          <cell r="F16">
            <v>12947.368999999999</v>
          </cell>
          <cell r="G16">
            <v>11672.548999999999</v>
          </cell>
          <cell r="H16">
            <v>-9.8461702914314113</v>
          </cell>
          <cell r="I16">
            <v>6.107819768662555</v>
          </cell>
          <cell r="J16">
            <v>2.4031659560882983</v>
          </cell>
          <cell r="K16">
            <v>2.2603696746707977</v>
          </cell>
          <cell r="L16">
            <v>-5.94200667064767</v>
          </cell>
          <cell r="M16">
            <v>1347.3072869090242</v>
          </cell>
          <cell r="N16">
            <v>1695.1978355370368</v>
          </cell>
          <cell r="O16">
            <v>25.821173240006658</v>
          </cell>
        </row>
        <row r="17">
          <cell r="A17" t="str">
            <v>La Libertad</v>
          </cell>
          <cell r="B17">
            <v>29845</v>
          </cell>
          <cell r="C17">
            <v>28704</v>
          </cell>
          <cell r="D17">
            <v>-3.8230859440442244</v>
          </cell>
          <cell r="E17">
            <v>22.569630778484782</v>
          </cell>
          <cell r="F17">
            <v>62931</v>
          </cell>
          <cell r="G17">
            <v>59663</v>
          </cell>
          <cell r="H17">
            <v>-5.1929891468433631</v>
          </cell>
          <cell r="I17">
            <v>31.21947492854509</v>
          </cell>
          <cell r="J17">
            <v>2.1085944044228513</v>
          </cell>
          <cell r="K17">
            <v>2.0785604793756969</v>
          </cell>
          <cell r="L17">
            <v>-1.424357618713068</v>
          </cell>
          <cell r="M17">
            <v>1503.5218731626703</v>
          </cell>
          <cell r="N17">
            <v>1501.3716373631898</v>
          </cell>
          <cell r="O17">
            <v>-0.14301327023313881</v>
          </cell>
        </row>
        <row r="18">
          <cell r="A18" t="str">
            <v>Lambayeque</v>
          </cell>
          <cell r="B18">
            <v>1700</v>
          </cell>
          <cell r="C18">
            <v>1473</v>
          </cell>
          <cell r="D18">
            <v>-13.352941176470591</v>
          </cell>
          <cell r="E18">
            <v>1.1582032516969094</v>
          </cell>
          <cell r="F18">
            <v>1378</v>
          </cell>
          <cell r="G18">
            <v>1550</v>
          </cell>
          <cell r="H18">
            <v>12.481857764876626</v>
          </cell>
          <cell r="I18">
            <v>0.81105854783106601</v>
          </cell>
          <cell r="J18">
            <v>0.81058823529411761</v>
          </cell>
          <cell r="K18">
            <v>1.052274270196877</v>
          </cell>
          <cell r="L18">
            <v>29.816129124433321</v>
          </cell>
          <cell r="M18">
            <v>1036.3280116110304</v>
          </cell>
          <cell r="N18">
            <v>1269.8709677419356</v>
          </cell>
          <cell r="O18">
            <v>22.535621300812814</v>
          </cell>
        </row>
        <row r="19">
          <cell r="A19" t="str">
            <v>Lima</v>
          </cell>
          <cell r="B19">
            <v>248</v>
          </cell>
          <cell r="C19">
            <v>143</v>
          </cell>
          <cell r="D19">
            <v>-42.338709677419352</v>
          </cell>
          <cell r="E19">
            <v>0.11243928376962528</v>
          </cell>
          <cell r="F19">
            <v>353</v>
          </cell>
          <cell r="G19">
            <v>212</v>
          </cell>
          <cell r="H19">
            <v>-39.943342776203963</v>
          </cell>
          <cell r="I19">
            <v>0.11093187880011998</v>
          </cell>
          <cell r="J19">
            <v>1.4233870967741935</v>
          </cell>
          <cell r="K19">
            <v>1.4825174825174825</v>
          </cell>
          <cell r="L19">
            <v>4.1542027377721391</v>
          </cell>
          <cell r="M19">
            <v>2040.5099150141641</v>
          </cell>
          <cell r="N19">
            <v>2041.9811320754718</v>
          </cell>
          <cell r="O19">
            <v>7.2100461285806716E-2</v>
          </cell>
        </row>
        <row r="20">
          <cell r="A20" t="str">
            <v>Lima Metropolitana</v>
          </cell>
          <cell r="B20">
            <v>3</v>
          </cell>
          <cell r="C20">
            <v>2</v>
          </cell>
          <cell r="D20">
            <v>-33.333333333333336</v>
          </cell>
          <cell r="E20">
            <v>1.5725773953793746E-3</v>
          </cell>
          <cell r="F20">
            <v>22.64</v>
          </cell>
          <cell r="G20">
            <v>15.08</v>
          </cell>
          <cell r="H20">
            <v>-33.392226148409897</v>
          </cell>
          <cell r="I20">
            <v>7.8908147750274028E-3</v>
          </cell>
          <cell r="J20">
            <v>7.5466666666666669</v>
          </cell>
          <cell r="K20">
            <v>7.54</v>
          </cell>
          <cell r="L20">
            <v>-8.8339222614841617E-2</v>
          </cell>
          <cell r="M20">
            <v>1350</v>
          </cell>
          <cell r="N20">
            <v>1350</v>
          </cell>
          <cell r="O20">
            <v>2.2204460492503131E-14</v>
          </cell>
        </row>
        <row r="21">
          <cell r="A21" t="str">
            <v>Moquegua</v>
          </cell>
          <cell r="B21">
            <v>71</v>
          </cell>
          <cell r="C21">
            <v>66</v>
          </cell>
          <cell r="D21">
            <v>-7.0422535211267618</v>
          </cell>
          <cell r="E21">
            <v>5.1895054047519359E-2</v>
          </cell>
          <cell r="F21">
            <v>78.829000000000008</v>
          </cell>
          <cell r="G21">
            <v>72.792000000000002</v>
          </cell>
          <cell r="H21">
            <v>-7.6583490847277114</v>
          </cell>
          <cell r="I21">
            <v>3.8089402460463842E-2</v>
          </cell>
          <cell r="J21">
            <v>1.110267605633803</v>
          </cell>
          <cell r="K21">
            <v>1.1029090909090908</v>
          </cell>
          <cell r="L21">
            <v>-0.66276946993436558</v>
          </cell>
          <cell r="M21">
            <v>2494.6085831356477</v>
          </cell>
          <cell r="N21">
            <v>2744.4289207605229</v>
          </cell>
          <cell r="O21">
            <v>10.014410249116468</v>
          </cell>
        </row>
        <row r="22">
          <cell r="A22" t="str">
            <v>Pasco</v>
          </cell>
          <cell r="B22">
            <v>266</v>
          </cell>
          <cell r="C22">
            <v>202</v>
          </cell>
          <cell r="D22">
            <v>-24.060150375939848</v>
          </cell>
          <cell r="E22">
            <v>0.15883031693331684</v>
          </cell>
          <cell r="F22">
            <v>366.02</v>
          </cell>
          <cell r="G22">
            <v>247.279</v>
          </cell>
          <cell r="H22">
            <v>-32.441123435877813</v>
          </cell>
          <cell r="I22">
            <v>0.12939209461233428</v>
          </cell>
          <cell r="J22">
            <v>1.3760150375939848</v>
          </cell>
          <cell r="K22">
            <v>1.2241534653465347</v>
          </cell>
          <cell r="L22">
            <v>-11.036330861106425</v>
          </cell>
          <cell r="M22">
            <v>2025.2595486585433</v>
          </cell>
          <cell r="N22">
            <v>2154.5661378442974</v>
          </cell>
          <cell r="O22">
            <v>6.3846922371703974</v>
          </cell>
        </row>
        <row r="23">
          <cell r="A23" t="str">
            <v>Piura</v>
          </cell>
          <cell r="B23">
            <v>12952</v>
          </cell>
          <cell r="C23">
            <v>11318</v>
          </cell>
          <cell r="D23">
            <v>-12.615812229771461</v>
          </cell>
          <cell r="E23">
            <v>8.8992154804518808</v>
          </cell>
          <cell r="F23">
            <v>13953</v>
          </cell>
          <cell r="G23">
            <v>14490</v>
          </cell>
          <cell r="H23">
            <v>3.8486347022145706</v>
          </cell>
          <cell r="I23">
            <v>7.5820892632723513</v>
          </cell>
          <cell r="J23">
            <v>1.0772853613341569</v>
          </cell>
          <cell r="K23">
            <v>1.2802615303057077</v>
          </cell>
          <cell r="L23">
            <v>18.841448724428634</v>
          </cell>
          <cell r="M23">
            <v>1179.0582670393467</v>
          </cell>
          <cell r="N23">
            <v>1369.7708764665288</v>
          </cell>
          <cell r="O23">
            <v>16.17499446452868</v>
          </cell>
        </row>
        <row r="24">
          <cell r="A24" t="str">
            <v>Puno</v>
          </cell>
          <cell r="B24">
            <v>1447</v>
          </cell>
          <cell r="C24">
            <v>1501</v>
          </cell>
          <cell r="D24">
            <v>3.7318590186592893</v>
          </cell>
          <cell r="E24">
            <v>1.1802193352322206</v>
          </cell>
          <cell r="F24">
            <v>1671.95</v>
          </cell>
          <cell r="G24">
            <v>1598.2</v>
          </cell>
          <cell r="H24">
            <v>-4.4110170758694949</v>
          </cell>
          <cell r="I24">
            <v>0.83627985235071589</v>
          </cell>
          <cell r="J24">
            <v>1.1554595715272979</v>
          </cell>
          <cell r="K24">
            <v>1.0647568287808129</v>
          </cell>
          <cell r="L24">
            <v>-7.8499278539527984</v>
          </cell>
          <cell r="M24">
            <v>1478.8719758365983</v>
          </cell>
          <cell r="N24">
            <v>1422.8212989613314</v>
          </cell>
          <cell r="O24">
            <v>-3.7900966270970837</v>
          </cell>
        </row>
        <row r="25">
          <cell r="A25" t="str">
            <v>Tacna</v>
          </cell>
          <cell r="B25">
            <v>14</v>
          </cell>
          <cell r="C25">
            <v>19</v>
          </cell>
          <cell r="D25">
            <v>35.714285714285722</v>
          </cell>
          <cell r="E25">
            <v>1.4939485256104057E-2</v>
          </cell>
          <cell r="F25">
            <v>42</v>
          </cell>
          <cell r="G25">
            <v>53</v>
          </cell>
          <cell r="H25">
            <v>26.190476190476186</v>
          </cell>
          <cell r="I25">
            <v>2.7732969700029995E-2</v>
          </cell>
          <cell r="J25">
            <v>3</v>
          </cell>
          <cell r="K25">
            <v>2.7894736842105261</v>
          </cell>
          <cell r="L25">
            <v>-7.017543859649134</v>
          </cell>
          <cell r="M25">
            <v>1400</v>
          </cell>
          <cell r="N25">
            <v>1454.7169811320757</v>
          </cell>
          <cell r="O25">
            <v>3.908355795148255</v>
          </cell>
        </row>
        <row r="26">
          <cell r="A26" t="str">
            <v>Fuente:  SIEA</v>
          </cell>
        </row>
      </sheetData>
      <sheetData sheetId="4">
        <row r="1">
          <cell r="A1" t="str">
            <v>C.13  PERÚ: MAIZ AMARILLO DURO POR REGIÓN SEGÚN VARIABLES PRODUCTIVAS, 2015-2016</v>
          </cell>
        </row>
      </sheetData>
      <sheetData sheetId="5">
        <row r="1">
          <cell r="A1" t="str">
            <v>C.14  PERÚ: MAIZ AMILACEO POR REGIÓN SEGÚN VARIABLES PRODUCTIVAS, 2015-2016</v>
          </cell>
        </row>
      </sheetData>
      <sheetData sheetId="6">
        <row r="1">
          <cell r="A1" t="str">
            <v>C.15  PERÚ: MAIZ MORADO POR REGIÓN SEGÚN VARIABLES PRODUCTIVAS, 2015-2016</v>
          </cell>
        </row>
        <row r="3">
          <cell r="A3" t="str">
            <v>Región</v>
          </cell>
          <cell r="B3" t="str">
            <v>Superficie cosechada (ha)</v>
          </cell>
          <cell r="F3" t="str">
            <v>Producción (t)</v>
          </cell>
          <cell r="J3" t="str">
            <v>Rendimiento (t/ ha)</v>
          </cell>
          <cell r="M3" t="str">
            <v>Precio al productor (S/ /t)</v>
          </cell>
        </row>
        <row r="4">
          <cell r="B4" t="str">
            <v>2015</v>
          </cell>
          <cell r="C4" t="str">
            <v>2016</v>
          </cell>
          <cell r="D4" t="str">
            <v>Var. %</v>
          </cell>
          <cell r="E4" t="str">
            <v>Part % 2016</v>
          </cell>
          <cell r="F4" t="str">
            <v>2015</v>
          </cell>
          <cell r="G4" t="str">
            <v>2016</v>
          </cell>
          <cell r="H4" t="str">
            <v>Var. %</v>
          </cell>
          <cell r="I4" t="str">
            <v>Part % 2015</v>
          </cell>
          <cell r="J4" t="str">
            <v>2015</v>
          </cell>
          <cell r="K4" t="str">
            <v>2016</v>
          </cell>
          <cell r="L4" t="str">
            <v>Var. %</v>
          </cell>
          <cell r="M4" t="str">
            <v>2015</v>
          </cell>
          <cell r="N4" t="str">
            <v>2016</v>
          </cell>
          <cell r="O4" t="str">
            <v>Var. %</v>
          </cell>
        </row>
        <row r="5">
          <cell r="A5" t="str">
            <v>Nacional</v>
          </cell>
          <cell r="B5">
            <v>3772</v>
          </cell>
          <cell r="C5">
            <v>3882.65</v>
          </cell>
          <cell r="D5">
            <v>2.9334570519618186</v>
          </cell>
          <cell r="E5">
            <v>100</v>
          </cell>
          <cell r="F5">
            <v>21160.248</v>
          </cell>
          <cell r="G5">
            <v>21356.780999999999</v>
          </cell>
          <cell r="H5">
            <v>0.92878401047096215</v>
          </cell>
          <cell r="I5">
            <v>100</v>
          </cell>
          <cell r="J5">
            <v>5.6098218451749737</v>
          </cell>
          <cell r="K5">
            <v>5.5005681686477015</v>
          </cell>
          <cell r="L5">
            <v>-1.9475427124524769</v>
          </cell>
          <cell r="M5">
            <v>1230.9686067951566</v>
          </cell>
          <cell r="N5">
            <v>1617.31818104985</v>
          </cell>
          <cell r="O5">
            <v>31.385818624616245</v>
          </cell>
        </row>
        <row r="6">
          <cell r="A6" t="str">
            <v>Ancash</v>
          </cell>
          <cell r="B6">
            <v>389</v>
          </cell>
          <cell r="C6">
            <v>581</v>
          </cell>
          <cell r="D6">
            <v>49.357326478149098</v>
          </cell>
          <cell r="E6">
            <v>14.964006541923686</v>
          </cell>
          <cell r="F6">
            <v>2048</v>
          </cell>
          <cell r="G6">
            <v>3017.8</v>
          </cell>
          <cell r="H6">
            <v>47.353515625000007</v>
          </cell>
          <cell r="I6">
            <v>14.13040663759206</v>
          </cell>
          <cell r="J6">
            <v>5.2647814910025703</v>
          </cell>
          <cell r="K6">
            <v>5.1941480206540449</v>
          </cell>
          <cell r="L6">
            <v>-1.3416220686316649</v>
          </cell>
          <cell r="M6">
            <v>987.939453125</v>
          </cell>
          <cell r="N6">
            <v>2029.3955861886141</v>
          </cell>
          <cell r="O6">
            <v>105.41699997599375</v>
          </cell>
        </row>
        <row r="7">
          <cell r="A7" t="str">
            <v>Apurimac</v>
          </cell>
          <cell r="B7">
            <v>42</v>
          </cell>
          <cell r="C7">
            <v>49</v>
          </cell>
          <cell r="D7">
            <v>16.666666666666675</v>
          </cell>
          <cell r="E7">
            <v>1.2620246481140458</v>
          </cell>
          <cell r="F7">
            <v>113.4</v>
          </cell>
          <cell r="G7">
            <v>164</v>
          </cell>
          <cell r="H7">
            <v>44.620811287477949</v>
          </cell>
          <cell r="I7">
            <v>0.76790598733020676</v>
          </cell>
          <cell r="J7">
            <v>2.7</v>
          </cell>
          <cell r="K7">
            <v>3.3469387755102042</v>
          </cell>
          <cell r="L7">
            <v>23.960695389266817</v>
          </cell>
          <cell r="M7">
            <v>1473.5449735449736</v>
          </cell>
          <cell r="N7">
            <v>1826.8292682926831</v>
          </cell>
          <cell r="O7">
            <v>23.975128081621943</v>
          </cell>
        </row>
        <row r="8">
          <cell r="A8" t="str">
            <v>Arequipa</v>
          </cell>
          <cell r="B8">
            <v>300</v>
          </cell>
          <cell r="C8">
            <v>385</v>
          </cell>
          <cell r="D8">
            <v>28.333333333333343</v>
          </cell>
          <cell r="E8">
            <v>9.9159079494675026</v>
          </cell>
          <cell r="F8">
            <v>1532.6660000000002</v>
          </cell>
          <cell r="G8">
            <v>1964.0420000000001</v>
          </cell>
          <cell r="H8">
            <v>28.145466787936833</v>
          </cell>
          <cell r="I8">
            <v>9.1963390924877686</v>
          </cell>
          <cell r="J8">
            <v>5.1088866666666668</v>
          </cell>
          <cell r="K8">
            <v>5.1014077922077927</v>
          </cell>
          <cell r="L8">
            <v>-0.14638951589336369</v>
          </cell>
          <cell r="M8">
            <v>1669.0031618108574</v>
          </cell>
          <cell r="N8">
            <v>1645.6131284361534</v>
          </cell>
          <cell r="O8">
            <v>-1.4014373315701767</v>
          </cell>
        </row>
        <row r="9">
          <cell r="A9" t="str">
            <v>Ayacucho</v>
          </cell>
          <cell r="B9">
            <v>411</v>
          </cell>
          <cell r="C9">
            <v>464</v>
          </cell>
          <cell r="D9">
            <v>12.895377128953767</v>
          </cell>
          <cell r="E9">
            <v>11.950600749488107</v>
          </cell>
          <cell r="F9">
            <v>1303</v>
          </cell>
          <cell r="G9">
            <v>1398</v>
          </cell>
          <cell r="H9">
            <v>7.2908672294704546</v>
          </cell>
          <cell r="I9">
            <v>6.5459303066318846</v>
          </cell>
          <cell r="J9">
            <v>3.170316301703163</v>
          </cell>
          <cell r="K9">
            <v>3.0129310344827585</v>
          </cell>
          <cell r="L9">
            <v>-4.9643395876888929</v>
          </cell>
          <cell r="M9">
            <v>1401.8419033000764</v>
          </cell>
          <cell r="N9">
            <v>1645.0286123032906</v>
          </cell>
          <cell r="O9">
            <v>17.347655854110823</v>
          </cell>
        </row>
        <row r="10">
          <cell r="A10" t="str">
            <v>Cajamarca</v>
          </cell>
          <cell r="B10">
            <v>103</v>
          </cell>
          <cell r="C10">
            <v>248</v>
          </cell>
          <cell r="D10">
            <v>140.77669902912621</v>
          </cell>
          <cell r="E10">
            <v>6.3873900557608847</v>
          </cell>
          <cell r="F10">
            <v>388.85</v>
          </cell>
          <cell r="G10">
            <v>969.07</v>
          </cell>
          <cell r="H10">
            <v>149.21435000642927</v>
          </cell>
          <cell r="I10">
            <v>4.5375283850127044</v>
          </cell>
          <cell r="J10">
            <v>3.7752427184466018</v>
          </cell>
          <cell r="K10">
            <v>3.9075403225806453</v>
          </cell>
          <cell r="L10">
            <v>3.5043469784766579</v>
          </cell>
          <cell r="M10">
            <v>1057.034846341777</v>
          </cell>
          <cell r="N10">
            <v>2349.2214184733816</v>
          </cell>
          <cell r="O10">
            <v>122.24635513234486</v>
          </cell>
        </row>
        <row r="11">
          <cell r="A11" t="str">
            <v>Huánuco</v>
          </cell>
          <cell r="B11">
            <v>303.5</v>
          </cell>
          <cell r="C11">
            <v>252.25</v>
          </cell>
          <cell r="D11">
            <v>-16.886326194398681</v>
          </cell>
          <cell r="E11">
            <v>6.4968513772809811</v>
          </cell>
          <cell r="F11">
            <v>2130</v>
          </cell>
          <cell r="G11">
            <v>1703</v>
          </cell>
          <cell r="H11">
            <v>-20.046948356807516</v>
          </cell>
          <cell r="I11">
            <v>7.974048148922817</v>
          </cell>
          <cell r="J11">
            <v>7.0181219110378912</v>
          </cell>
          <cell r="K11">
            <v>6.7512388503468781</v>
          </cell>
          <cell r="L11">
            <v>-3.802770371817954</v>
          </cell>
          <cell r="M11">
            <v>945.39201877934249</v>
          </cell>
          <cell r="N11">
            <v>1287.3323546682325</v>
          </cell>
          <cell r="O11">
            <v>36.169158306454882</v>
          </cell>
        </row>
        <row r="12">
          <cell r="A12" t="str">
            <v>Ica</v>
          </cell>
          <cell r="B12">
            <v>167</v>
          </cell>
          <cell r="C12">
            <v>156.9</v>
          </cell>
          <cell r="D12">
            <v>-6.0479041916167597</v>
          </cell>
          <cell r="E12">
            <v>4.0410544344713024</v>
          </cell>
          <cell r="F12">
            <v>791.64200000000017</v>
          </cell>
          <cell r="G12">
            <v>812.48900000000003</v>
          </cell>
          <cell r="H12">
            <v>2.6333873139626096</v>
          </cell>
          <cell r="I12">
            <v>3.8043607789020264</v>
          </cell>
          <cell r="J12">
            <v>4.7403712574850312</v>
          </cell>
          <cell r="K12">
            <v>5.1783875079668578</v>
          </cell>
          <cell r="L12">
            <v>9.2401254393355892</v>
          </cell>
          <cell r="M12">
            <v>1841.1049439014098</v>
          </cell>
          <cell r="N12">
            <v>2046.1081934647725</v>
          </cell>
          <cell r="O12">
            <v>11.134794365874058</v>
          </cell>
        </row>
        <row r="13">
          <cell r="A13" t="str">
            <v>La Libertad</v>
          </cell>
          <cell r="B13">
            <v>331.5</v>
          </cell>
          <cell r="C13">
            <v>281.5</v>
          </cell>
          <cell r="D13">
            <v>-15.082956259426849</v>
          </cell>
          <cell r="E13">
            <v>7.2502028253898763</v>
          </cell>
          <cell r="F13">
            <v>1888.8</v>
          </cell>
          <cell r="G13">
            <v>1594.9</v>
          </cell>
          <cell r="H13">
            <v>-15.560144006776778</v>
          </cell>
          <cell r="I13">
            <v>7.4678857267862604</v>
          </cell>
          <cell r="J13">
            <v>5.6977375565610853</v>
          </cell>
          <cell r="K13">
            <v>5.6657193605683842</v>
          </cell>
          <cell r="L13">
            <v>-0.56194578417939622</v>
          </cell>
          <cell r="M13">
            <v>1462.7753070732745</v>
          </cell>
          <cell r="N13">
            <v>1536.2988275126963</v>
          </cell>
          <cell r="O13">
            <v>5.0263030886491977</v>
          </cell>
        </row>
        <row r="14">
          <cell r="A14" t="str">
            <v>Lima</v>
          </cell>
          <cell r="B14">
            <v>1695</v>
          </cell>
          <cell r="C14">
            <v>1429</v>
          </cell>
          <cell r="D14">
            <v>-15.693215339233035</v>
          </cell>
          <cell r="E14">
            <v>36.804759635815742</v>
          </cell>
          <cell r="F14">
            <v>10762</v>
          </cell>
          <cell r="G14">
            <v>9485</v>
          </cell>
          <cell r="H14">
            <v>-11.865824196246056</v>
          </cell>
          <cell r="I14">
            <v>44.412123718457387</v>
          </cell>
          <cell r="J14">
            <v>6.3492625368731561</v>
          </cell>
          <cell r="K14">
            <v>6.6375087473757874</v>
          </cell>
          <cell r="L14">
            <v>4.5398376398620988</v>
          </cell>
          <cell r="M14">
            <v>1162.2514402527413</v>
          </cell>
          <cell r="N14">
            <v>1440.0189773326301</v>
          </cell>
          <cell r="O14">
            <v>23.899091664664752</v>
          </cell>
        </row>
        <row r="15">
          <cell r="A15" t="str">
            <v>Lima Metropolitana</v>
          </cell>
          <cell r="B15">
            <v>0</v>
          </cell>
          <cell r="C15">
            <v>6</v>
          </cell>
          <cell r="D15" t="str">
            <v xml:space="preserve">-    </v>
          </cell>
          <cell r="E15">
            <v>0.15453363038131174</v>
          </cell>
          <cell r="F15">
            <v>0</v>
          </cell>
          <cell r="G15">
            <v>35.200000000000003</v>
          </cell>
          <cell r="H15" t="str">
            <v xml:space="preserve">-    </v>
          </cell>
          <cell r="I15">
            <v>0.16481884606111755</v>
          </cell>
          <cell r="J15" t="str">
            <v xml:space="preserve">-    </v>
          </cell>
          <cell r="K15">
            <v>5.8666666666666671</v>
          </cell>
          <cell r="L15" t="str">
            <v xml:space="preserve">-    </v>
          </cell>
          <cell r="M15" t="str">
            <v xml:space="preserve">-    </v>
          </cell>
          <cell r="N15">
            <v>1000</v>
          </cell>
          <cell r="O15" t="str">
            <v xml:space="preserve">-    </v>
          </cell>
        </row>
        <row r="16">
          <cell r="A16" t="str">
            <v>Moquegua</v>
          </cell>
          <cell r="B16">
            <v>30</v>
          </cell>
          <cell r="C16">
            <v>30</v>
          </cell>
          <cell r="D16">
            <v>0</v>
          </cell>
          <cell r="E16">
            <v>0.77266815190655869</v>
          </cell>
          <cell r="F16">
            <v>201.89</v>
          </cell>
          <cell r="G16">
            <v>213.28</v>
          </cell>
          <cell r="H16">
            <v>5.6416860666699931</v>
          </cell>
          <cell r="I16">
            <v>0.99865237181577149</v>
          </cell>
          <cell r="J16">
            <v>6.7296666666666658</v>
          </cell>
          <cell r="K16">
            <v>7.1093333333333346</v>
          </cell>
          <cell r="L16">
            <v>5.6416860666699931</v>
          </cell>
          <cell r="M16">
            <v>1581.6910198623016</v>
          </cell>
          <cell r="N16">
            <v>1451.8309264816201</v>
          </cell>
          <cell r="O16">
            <v>-8.2102061496174379</v>
          </cell>
        </row>
        <row r="17">
          <cell r="A17" t="str">
            <v>Fuente:  SIEA</v>
          </cell>
        </row>
      </sheetData>
      <sheetData sheetId="7">
        <row r="1">
          <cell r="A1" t="str">
            <v>C.16  PERÚ: ARROZ CON CASCARILLA POR REGIÓN SEGÚN VARIABLES PRODUCTIVAS, 2015-2016</v>
          </cell>
        </row>
        <row r="3">
          <cell r="A3" t="str">
            <v>Región</v>
          </cell>
          <cell r="B3" t="str">
            <v>Superficie cosechada (ha)</v>
          </cell>
          <cell r="F3" t="str">
            <v>Producción (t)</v>
          </cell>
          <cell r="J3" t="str">
            <v>Rendimiento (t/ ha)</v>
          </cell>
          <cell r="M3" t="str">
            <v>Precio al productor (S/ /t)</v>
          </cell>
        </row>
        <row r="4">
          <cell r="B4" t="str">
            <v>2015</v>
          </cell>
          <cell r="C4" t="str">
            <v>2016</v>
          </cell>
          <cell r="D4" t="str">
            <v>Var. %</v>
          </cell>
          <cell r="E4" t="str">
            <v>Part % 2016</v>
          </cell>
          <cell r="F4" t="str">
            <v>2015</v>
          </cell>
          <cell r="G4" t="str">
            <v>2016</v>
          </cell>
          <cell r="H4" t="str">
            <v>Var. %</v>
          </cell>
          <cell r="I4" t="str">
            <v>Part % 2015</v>
          </cell>
          <cell r="J4" t="str">
            <v>2015</v>
          </cell>
          <cell r="K4" t="str">
            <v>2016</v>
          </cell>
          <cell r="L4" t="str">
            <v>Var. %</v>
          </cell>
          <cell r="M4" t="str">
            <v>2015</v>
          </cell>
          <cell r="N4" t="str">
            <v>2016</v>
          </cell>
          <cell r="O4" t="str">
            <v>Var. %</v>
          </cell>
        </row>
        <row r="5">
          <cell r="A5" t="str">
            <v>Nacional</v>
          </cell>
          <cell r="B5">
            <v>399501</v>
          </cell>
          <cell r="C5">
            <v>419563.25</v>
          </cell>
          <cell r="D5">
            <v>5.021827229468756</v>
          </cell>
          <cell r="E5">
            <v>100</v>
          </cell>
          <cell r="F5">
            <v>3151408.43</v>
          </cell>
          <cell r="G5">
            <v>3165748.9819999998</v>
          </cell>
          <cell r="H5">
            <v>0.45505215583878655</v>
          </cell>
          <cell r="I5">
            <v>100</v>
          </cell>
          <cell r="J5">
            <v>7.8883618063534255</v>
          </cell>
          <cell r="K5">
            <v>7.5453438355242026</v>
          </cell>
          <cell r="L5">
            <v>-4.3484056544281451</v>
          </cell>
          <cell r="M5">
            <v>1094.567807689524</v>
          </cell>
          <cell r="N5">
            <v>1152.0870895852977</v>
          </cell>
          <cell r="O5">
            <v>5.2549765753835409</v>
          </cell>
        </row>
        <row r="6">
          <cell r="A6" t="str">
            <v>Amazonas</v>
          </cell>
          <cell r="B6">
            <v>46021</v>
          </cell>
          <cell r="C6">
            <v>41567</v>
          </cell>
          <cell r="D6">
            <v>-9.6781903913430778</v>
          </cell>
          <cell r="E6">
            <v>9.9072070778362971</v>
          </cell>
          <cell r="F6">
            <v>351619.99900000001</v>
          </cell>
          <cell r="G6">
            <v>307947.11</v>
          </cell>
          <cell r="H6">
            <v>-12.420479245834937</v>
          </cell>
          <cell r="I6">
            <v>9.7274645510728615</v>
          </cell>
          <cell r="J6">
            <v>7.6404250016296906</v>
          </cell>
          <cell r="K6">
            <v>7.4084516563620175</v>
          </cell>
          <cell r="L6">
            <v>-3.0361314353349877</v>
          </cell>
          <cell r="M6">
            <v>1043.3801047818101</v>
          </cell>
          <cell r="N6">
            <v>1028.9889244292633</v>
          </cell>
          <cell r="O6">
            <v>-1.3792845279100185</v>
          </cell>
        </row>
        <row r="7">
          <cell r="A7" t="str">
            <v>Ancash</v>
          </cell>
          <cell r="B7">
            <v>4190</v>
          </cell>
          <cell r="C7">
            <v>6795</v>
          </cell>
          <cell r="D7">
            <v>62.171837708830544</v>
          </cell>
          <cell r="E7">
            <v>1.6195412729785079</v>
          </cell>
          <cell r="F7">
            <v>49530</v>
          </cell>
          <cell r="G7">
            <v>65150</v>
          </cell>
          <cell r="H7">
            <v>31.536442560064604</v>
          </cell>
          <cell r="I7">
            <v>2.0579648092894818</v>
          </cell>
          <cell r="J7">
            <v>11.821002386634845</v>
          </cell>
          <cell r="K7">
            <v>9.5879323031640915</v>
          </cell>
          <cell r="L7">
            <v>-18.890699878341323</v>
          </cell>
          <cell r="M7">
            <v>1203.5089844538663</v>
          </cell>
          <cell r="N7">
            <v>1177.3062164236378</v>
          </cell>
          <cell r="O7">
            <v>-2.1771975422451018</v>
          </cell>
        </row>
        <row r="8">
          <cell r="A8" t="str">
            <v>Arequipa</v>
          </cell>
          <cell r="B8">
            <v>20339</v>
          </cell>
          <cell r="C8">
            <v>19939</v>
          </cell>
          <cell r="D8">
            <v>-1.9666650277791464</v>
          </cell>
          <cell r="E8">
            <v>4.7523228023426745</v>
          </cell>
          <cell r="F8">
            <v>263434.40000000002</v>
          </cell>
          <cell r="G8">
            <v>250051.43500000003</v>
          </cell>
          <cell r="H8">
            <v>-5.0801888439778509</v>
          </cell>
          <cell r="I8">
            <v>7.8986500958148316</v>
          </cell>
          <cell r="J8">
            <v>12.952180539849552</v>
          </cell>
          <cell r="K8">
            <v>12.540821254827224</v>
          </cell>
          <cell r="L8">
            <v>-3.1759847985187717</v>
          </cell>
          <cell r="M8">
            <v>1185.1957018521498</v>
          </cell>
          <cell r="N8">
            <v>1224.883004170722</v>
          </cell>
          <cell r="O8">
            <v>3.3485864196563853</v>
          </cell>
        </row>
        <row r="9">
          <cell r="A9" t="str">
            <v>Ayacucho</v>
          </cell>
          <cell r="B9">
            <v>148</v>
          </cell>
          <cell r="C9">
            <v>80</v>
          </cell>
          <cell r="D9">
            <v>-45.945945945945944</v>
          </cell>
          <cell r="E9">
            <v>1.9067446922484275E-2</v>
          </cell>
          <cell r="F9">
            <v>345</v>
          </cell>
          <cell r="G9">
            <v>201</v>
          </cell>
          <cell r="H9">
            <v>-41.739130434782609</v>
          </cell>
          <cell r="I9">
            <v>6.3492083909007799E-3</v>
          </cell>
          <cell r="J9">
            <v>2.3310810810810811</v>
          </cell>
          <cell r="K9">
            <v>2.5125000000000002</v>
          </cell>
          <cell r="L9">
            <v>7.7826086956521712</v>
          </cell>
          <cell r="M9">
            <v>1345.768115942029</v>
          </cell>
          <cell r="N9">
            <v>1498.5074626865671</v>
          </cell>
          <cell r="O9">
            <v>11.349603615599225</v>
          </cell>
        </row>
        <row r="10">
          <cell r="A10" t="str">
            <v>Cajamarca</v>
          </cell>
          <cell r="B10">
            <v>25392.5</v>
          </cell>
          <cell r="C10">
            <v>24886</v>
          </cell>
          <cell r="D10">
            <v>-1.9946834695284021</v>
          </cell>
          <cell r="E10">
            <v>5.9314060514117948</v>
          </cell>
          <cell r="F10">
            <v>200309.31499999997</v>
          </cell>
          <cell r="G10">
            <v>195640.99300000002</v>
          </cell>
          <cell r="H10">
            <v>-2.3305566193963401</v>
          </cell>
          <cell r="I10">
            <v>6.1799275341281632</v>
          </cell>
          <cell r="J10">
            <v>7.8885227921630392</v>
          </cell>
          <cell r="K10">
            <v>7.8614881057622767</v>
          </cell>
          <cell r="L10">
            <v>-0.34270911187098685</v>
          </cell>
          <cell r="M10">
            <v>1071.0655397129187</v>
          </cell>
          <cell r="N10">
            <v>1128.760598398721</v>
          </cell>
          <cell r="O10">
            <v>5.3866973165121568</v>
          </cell>
        </row>
        <row r="11">
          <cell r="A11" t="str">
            <v>Cusco</v>
          </cell>
          <cell r="B11">
            <v>1692</v>
          </cell>
          <cell r="C11">
            <v>1476</v>
          </cell>
          <cell r="D11">
            <v>-12.765957446808507</v>
          </cell>
          <cell r="E11">
            <v>0.3517943957198349</v>
          </cell>
          <cell r="F11">
            <v>3250.4</v>
          </cell>
          <cell r="G11">
            <v>2597.5</v>
          </cell>
          <cell r="H11">
            <v>-20.086758552793505</v>
          </cell>
          <cell r="I11">
            <v>8.2050093509277486E-2</v>
          </cell>
          <cell r="J11">
            <v>1.9210401891252955</v>
          </cell>
          <cell r="K11">
            <v>1.7598238482384825</v>
          </cell>
          <cell r="L11">
            <v>-8.3921378532022963</v>
          </cell>
          <cell r="M11">
            <v>1114.2914131753778</v>
          </cell>
          <cell r="N11">
            <v>1355.3185755534166</v>
          </cell>
          <cell r="O11">
            <v>21.630532150578794</v>
          </cell>
        </row>
        <row r="12">
          <cell r="A12" t="str">
            <v>Huánuco</v>
          </cell>
          <cell r="B12">
            <v>7576</v>
          </cell>
          <cell r="C12">
            <v>9151</v>
          </cell>
          <cell r="D12">
            <v>20.789334741288279</v>
          </cell>
          <cell r="E12">
            <v>2.1810775848456698</v>
          </cell>
          <cell r="F12">
            <v>34554</v>
          </cell>
          <cell r="G12">
            <v>48301</v>
          </cell>
          <cell r="H12">
            <v>39.784106036927703</v>
          </cell>
          <cell r="I12">
            <v>1.5257368880044704</v>
          </cell>
          <cell r="J12">
            <v>4.5609820485744459</v>
          </cell>
          <cell r="K12">
            <v>5.2782209594579825</v>
          </cell>
          <cell r="L12">
            <v>15.725536808629027</v>
          </cell>
          <cell r="M12">
            <v>994.34016322278171</v>
          </cell>
          <cell r="N12">
            <v>1018.0052172832861</v>
          </cell>
          <cell r="O12">
            <v>2.3799756799326</v>
          </cell>
        </row>
        <row r="13">
          <cell r="A13" t="str">
            <v>Junín</v>
          </cell>
          <cell r="B13">
            <v>1381</v>
          </cell>
          <cell r="C13">
            <v>1214</v>
          </cell>
          <cell r="D13">
            <v>-12.09268645908762</v>
          </cell>
          <cell r="E13">
            <v>0.28934850704869886</v>
          </cell>
          <cell r="F13">
            <v>4575.3500000000004</v>
          </cell>
          <cell r="G13">
            <v>3958.9</v>
          </cell>
          <cell r="H13">
            <v>-13.473286196684409</v>
          </cell>
          <cell r="I13">
            <v>0.12505413481958755</v>
          </cell>
          <cell r="J13">
            <v>3.3130702389572777</v>
          </cell>
          <cell r="K13">
            <v>3.2610378912685341</v>
          </cell>
          <cell r="L13">
            <v>-1.5705174939218858</v>
          </cell>
          <cell r="M13">
            <v>973.62770061306753</v>
          </cell>
          <cell r="N13">
            <v>1065.4357270959106</v>
          </cell>
          <cell r="O13">
            <v>9.4294797102664631</v>
          </cell>
        </row>
        <row r="14">
          <cell r="A14" t="str">
            <v>La Libertad</v>
          </cell>
          <cell r="B14">
            <v>32641</v>
          </cell>
          <cell r="C14">
            <v>32857</v>
          </cell>
          <cell r="D14">
            <v>0.66174443184952025</v>
          </cell>
          <cell r="E14">
            <v>7.8312387941508232</v>
          </cell>
          <cell r="F14">
            <v>344536</v>
          </cell>
          <cell r="G14">
            <v>334920</v>
          </cell>
          <cell r="H14">
            <v>-2.7910000696588999</v>
          </cell>
          <cell r="I14">
            <v>10.579486936718851</v>
          </cell>
          <cell r="J14">
            <v>10.555313869060384</v>
          </cell>
          <cell r="K14">
            <v>10.193261709833521</v>
          </cell>
          <cell r="L14">
            <v>-3.4300463607065845</v>
          </cell>
          <cell r="M14">
            <v>1160.538985766364</v>
          </cell>
          <cell r="N14">
            <v>1293.836826704885</v>
          </cell>
          <cell r="O14">
            <v>11.48585636272248</v>
          </cell>
        </row>
        <row r="15">
          <cell r="A15" t="str">
            <v>Lambayeque</v>
          </cell>
          <cell r="B15">
            <v>49452</v>
          </cell>
          <cell r="C15">
            <v>49831</v>
          </cell>
          <cell r="D15">
            <v>0.76639974116314846</v>
          </cell>
          <cell r="E15">
            <v>11.876874344928922</v>
          </cell>
          <cell r="F15">
            <v>455188</v>
          </cell>
          <cell r="G15">
            <v>399038</v>
          </cell>
          <cell r="H15">
            <v>-12.3355624489222</v>
          </cell>
          <cell r="I15">
            <v>12.604852825314753</v>
          </cell>
          <cell r="J15">
            <v>9.2046428860308982</v>
          </cell>
          <cell r="K15">
            <v>8.0078264534125339</v>
          </cell>
          <cell r="L15">
            <v>-13.002312500734503</v>
          </cell>
          <cell r="M15">
            <v>1151.1471084474986</v>
          </cell>
          <cell r="N15">
            <v>1280.5669886076012</v>
          </cell>
          <cell r="O15">
            <v>11.242688202956575</v>
          </cell>
        </row>
        <row r="16">
          <cell r="A16" t="str">
            <v>Loreto</v>
          </cell>
          <cell r="B16">
            <v>31526</v>
          </cell>
          <cell r="C16">
            <v>33046</v>
          </cell>
          <cell r="D16">
            <v>4.8214172429106084</v>
          </cell>
          <cell r="E16">
            <v>7.8762856375051911</v>
          </cell>
          <cell r="F16">
            <v>92285.75</v>
          </cell>
          <cell r="G16">
            <v>96716</v>
          </cell>
          <cell r="H16">
            <v>4.8005786375469706</v>
          </cell>
          <cell r="I16">
            <v>3.055074819573929</v>
          </cell>
          <cell r="J16">
            <v>2.9272901731903826</v>
          </cell>
          <cell r="K16">
            <v>2.926708224898626</v>
          </cell>
          <cell r="L16">
            <v>-1.9880102665814636E-2</v>
          </cell>
          <cell r="M16">
            <v>600.31499987809605</v>
          </cell>
          <cell r="N16">
            <v>598.73216427478383</v>
          </cell>
          <cell r="O16">
            <v>-0.26366750849697862</v>
          </cell>
        </row>
        <row r="17">
          <cell r="A17" t="str">
            <v>Madre de Dios</v>
          </cell>
          <cell r="B17">
            <v>2549</v>
          </cell>
          <cell r="C17">
            <v>2558.5</v>
          </cell>
          <cell r="D17">
            <v>0.37269517457827472</v>
          </cell>
          <cell r="E17">
            <v>0.60980078688970019</v>
          </cell>
          <cell r="F17">
            <v>5051.59</v>
          </cell>
          <cell r="G17">
            <v>5424.6390000000001</v>
          </cell>
          <cell r="H17">
            <v>7.3847838007439215</v>
          </cell>
          <cell r="I17">
            <v>0.17135404704680404</v>
          </cell>
          <cell r="J17">
            <v>1.9817928599450765</v>
          </cell>
          <cell r="K17">
            <v>2.1202419386359197</v>
          </cell>
          <cell r="L17">
            <v>6.9860519476631966</v>
          </cell>
          <cell r="M17">
            <v>1356.6530537909848</v>
          </cell>
          <cell r="N17">
            <v>1289.5764676690926</v>
          </cell>
          <cell r="O17">
            <v>-4.944269718367245</v>
          </cell>
        </row>
        <row r="18">
          <cell r="A18" t="str">
            <v>Pasco</v>
          </cell>
          <cell r="B18">
            <v>3065</v>
          </cell>
          <cell r="C18">
            <v>2777</v>
          </cell>
          <cell r="D18">
            <v>-9.3964110929853124</v>
          </cell>
          <cell r="E18">
            <v>0.66187875129673535</v>
          </cell>
          <cell r="F18">
            <v>4782.558</v>
          </cell>
          <cell r="G18">
            <v>3880.54</v>
          </cell>
          <cell r="H18">
            <v>-18.86057628574499</v>
          </cell>
          <cell r="I18">
            <v>0.12257889119017965</v>
          </cell>
          <cell r="J18">
            <v>1.5603778140293638</v>
          </cell>
          <cell r="K18">
            <v>1.3973856679870365</v>
          </cell>
          <cell r="L18">
            <v>-10.445684665397337</v>
          </cell>
          <cell r="M18">
            <v>1421.8626768352835</v>
          </cell>
          <cell r="N18">
            <v>1521.0202446051321</v>
          </cell>
          <cell r="O18">
            <v>6.9737794925842644</v>
          </cell>
        </row>
        <row r="19">
          <cell r="A19" t="str">
            <v>Piura</v>
          </cell>
          <cell r="B19">
            <v>57559</v>
          </cell>
          <cell r="C19">
            <v>67373</v>
          </cell>
          <cell r="D19">
            <v>17.050330964749215</v>
          </cell>
          <cell r="E19">
            <v>16.057888768856664</v>
          </cell>
          <cell r="F19">
            <v>503241</v>
          </cell>
          <cell r="G19">
            <v>589687</v>
          </cell>
          <cell r="H19">
            <v>17.177853155843813</v>
          </cell>
          <cell r="I19">
            <v>18.627092778134866</v>
          </cell>
          <cell r="J19">
            <v>8.74304626557098</v>
          </cell>
          <cell r="K19">
            <v>8.7525715049055268</v>
          </cell>
          <cell r="L19">
            <v>0.10894645922274737</v>
          </cell>
          <cell r="M19">
            <v>1180.6941604519502</v>
          </cell>
          <cell r="N19">
            <v>1241.9379433496076</v>
          </cell>
          <cell r="O19">
            <v>5.1870996697581884</v>
          </cell>
        </row>
        <row r="20">
          <cell r="A20" t="str">
            <v>Puno</v>
          </cell>
          <cell r="B20">
            <v>255</v>
          </cell>
          <cell r="C20">
            <v>283</v>
          </cell>
          <cell r="D20">
            <v>10.98039215686275</v>
          </cell>
          <cell r="E20">
            <v>6.7451093488288122E-2</v>
          </cell>
          <cell r="F20">
            <v>463.2</v>
          </cell>
          <cell r="G20">
            <v>516</v>
          </cell>
          <cell r="H20">
            <v>11.398963730569944</v>
          </cell>
          <cell r="I20">
            <v>1.629946034679006E-2</v>
          </cell>
          <cell r="J20">
            <v>1.8164705882352941</v>
          </cell>
          <cell r="K20">
            <v>1.8233215547703181</v>
          </cell>
          <cell r="L20">
            <v>0.37715813178564872</v>
          </cell>
          <cell r="M20">
            <v>2257.1675302245253</v>
          </cell>
          <cell r="N20">
            <v>1798.0620155038757</v>
          </cell>
          <cell r="O20">
            <v>-20.339895403110873</v>
          </cell>
        </row>
        <row r="21">
          <cell r="A21" t="str">
            <v xml:space="preserve">San Martín </v>
          </cell>
          <cell r="B21">
            <v>90069</v>
          </cell>
          <cell r="C21">
            <v>101254.75</v>
          </cell>
          <cell r="D21">
            <v>12.419089808924276</v>
          </cell>
          <cell r="E21">
            <v>24.133369640930184</v>
          </cell>
          <cell r="F21">
            <v>682496.8</v>
          </cell>
          <cell r="G21">
            <v>710287.2</v>
          </cell>
          <cell r="H21">
            <v>4.0718725714171677</v>
          </cell>
          <cell r="I21">
            <v>22.43662413029562</v>
          </cell>
          <cell r="J21">
            <v>7.5774883700274236</v>
          </cell>
          <cell r="K21">
            <v>7.014853130346971</v>
          </cell>
          <cell r="L21">
            <v>-7.4250887920322413</v>
          </cell>
          <cell r="M21">
            <v>1003.9065238108076</v>
          </cell>
          <cell r="N21">
            <v>1025.8670014045026</v>
          </cell>
          <cell r="O21">
            <v>2.1875022298225133</v>
          </cell>
        </row>
        <row r="22">
          <cell r="A22" t="str">
            <v>Tumbes</v>
          </cell>
          <cell r="B22">
            <v>15525.5</v>
          </cell>
          <cell r="C22">
            <v>14654</v>
          </cell>
          <cell r="D22">
            <v>-5.6133457859650289</v>
          </cell>
          <cell r="E22">
            <v>3.4926795900260572</v>
          </cell>
          <cell r="F22">
            <v>129016.23</v>
          </cell>
          <cell r="G22">
            <v>124497.32</v>
          </cell>
          <cell r="H22">
            <v>-3.5025903330146879</v>
          </cell>
          <cell r="I22">
            <v>3.9326339740729326</v>
          </cell>
          <cell r="J22">
            <v>8.309956523139352</v>
          </cell>
          <cell r="K22">
            <v>8.4957909103316513</v>
          </cell>
          <cell r="L22">
            <v>2.2362859140699243</v>
          </cell>
          <cell r="M22">
            <v>1220.396795813984</v>
          </cell>
          <cell r="N22">
            <v>1356.6973248902063</v>
          </cell>
          <cell r="O22">
            <v>11.168542030242889</v>
          </cell>
        </row>
        <row r="23">
          <cell r="A23" t="str">
            <v>Ucayali</v>
          </cell>
          <cell r="B23">
            <v>10120</v>
          </cell>
          <cell r="C23">
            <v>9821</v>
          </cell>
          <cell r="D23">
            <v>-2.9545454545454541</v>
          </cell>
          <cell r="E23">
            <v>2.3407674528214755</v>
          </cell>
          <cell r="F23">
            <v>26728.838000000003</v>
          </cell>
          <cell r="G23">
            <v>26934.344999999998</v>
          </cell>
          <cell r="H23">
            <v>0.76885871357368352</v>
          </cell>
          <cell r="I23">
            <v>0.85080482227570375</v>
          </cell>
          <cell r="J23">
            <v>2.6411895256916997</v>
          </cell>
          <cell r="K23">
            <v>2.7425257102128091</v>
          </cell>
          <cell r="L23">
            <v>3.8367630772187855</v>
          </cell>
          <cell r="M23">
            <v>844.00010393268849</v>
          </cell>
          <cell r="N23">
            <v>866.46239587411549</v>
          </cell>
          <cell r="O23">
            <v>2.6614086700655681</v>
          </cell>
        </row>
        <row r="24">
          <cell r="A24" t="str">
            <v>Fuente:  SIEA</v>
          </cell>
        </row>
      </sheetData>
      <sheetData sheetId="8" refreshError="1"/>
      <sheetData sheetId="9">
        <row r="1">
          <cell r="A1" t="str">
            <v>C.18  PERÚ: CEBADA GRANO POR REGIÓN SEGÚN VARIABLES PRODUCTIVAS, 2015-2016</v>
          </cell>
        </row>
        <row r="3">
          <cell r="A3" t="str">
            <v>Región</v>
          </cell>
          <cell r="B3" t="str">
            <v>Superficie cosechada (ha)</v>
          </cell>
          <cell r="F3" t="str">
            <v>Producción (t)</v>
          </cell>
          <cell r="J3" t="str">
            <v>Rendimiento (t/ ha)</v>
          </cell>
          <cell r="M3" t="str">
            <v>Precio al productor (S/ /t)</v>
          </cell>
        </row>
        <row r="4">
          <cell r="B4" t="str">
            <v>2015</v>
          </cell>
          <cell r="C4" t="str">
            <v>2016</v>
          </cell>
          <cell r="D4" t="str">
            <v>Var. %</v>
          </cell>
          <cell r="E4" t="str">
            <v>Part % 2016</v>
          </cell>
          <cell r="F4" t="str">
            <v>2015</v>
          </cell>
          <cell r="G4" t="str">
            <v>2016</v>
          </cell>
          <cell r="H4" t="str">
            <v>Var. %</v>
          </cell>
          <cell r="I4" t="str">
            <v>Part % 2015</v>
          </cell>
          <cell r="J4" t="str">
            <v>2015</v>
          </cell>
          <cell r="K4" t="str">
            <v>2016</v>
          </cell>
          <cell r="L4" t="str">
            <v>Var. %</v>
          </cell>
          <cell r="M4" t="str">
            <v>2015</v>
          </cell>
          <cell r="N4" t="str">
            <v>2016</v>
          </cell>
          <cell r="O4" t="str">
            <v>Var. %</v>
          </cell>
        </row>
        <row r="5">
          <cell r="A5" t="str">
            <v>Nacional</v>
          </cell>
          <cell r="B5">
            <v>145836.899</v>
          </cell>
          <cell r="C5">
            <v>135743.88</v>
          </cell>
          <cell r="D5">
            <v>-6.9207580997728169</v>
          </cell>
          <cell r="E5">
            <v>100</v>
          </cell>
          <cell r="F5">
            <v>227168.45199999999</v>
          </cell>
          <cell r="G5">
            <v>204497.19899999996</v>
          </cell>
          <cell r="H5">
            <v>-9.9799302237618903</v>
          </cell>
          <cell r="I5">
            <v>100</v>
          </cell>
          <cell r="J5">
            <v>1.5576884420725374</v>
          </cell>
          <cell r="K5">
            <v>1.5064929557045221</v>
          </cell>
          <cell r="L5">
            <v>-3.2866319724308091</v>
          </cell>
          <cell r="M5">
            <v>1222.4970122171715</v>
          </cell>
          <cell r="N5">
            <v>1240.089887392541</v>
          </cell>
          <cell r="O5">
            <v>1.439093511031353</v>
          </cell>
        </row>
        <row r="6">
          <cell r="A6" t="str">
            <v>Amazonas</v>
          </cell>
          <cell r="B6">
            <v>193</v>
          </cell>
          <cell r="C6">
            <v>137</v>
          </cell>
          <cell r="D6">
            <v>-29.015544041450781</v>
          </cell>
          <cell r="E6">
            <v>0.10092536031826996</v>
          </cell>
          <cell r="F6">
            <v>222.29</v>
          </cell>
          <cell r="G6">
            <v>127.63</v>
          </cell>
          <cell r="H6">
            <v>-42.584011876377694</v>
          </cell>
          <cell r="I6">
            <v>6.2411612786931157E-2</v>
          </cell>
          <cell r="J6">
            <v>1.1517616580310881</v>
          </cell>
          <cell r="K6">
            <v>0.93160583941605857</v>
          </cell>
          <cell r="L6">
            <v>-19.114702862342302</v>
          </cell>
          <cell r="M6">
            <v>1381.6568446623776</v>
          </cell>
          <cell r="N6">
            <v>1355.91161952519</v>
          </cell>
          <cell r="O6">
            <v>-1.863358853296071</v>
          </cell>
        </row>
        <row r="7">
          <cell r="A7" t="str">
            <v>Ancash</v>
          </cell>
          <cell r="B7">
            <v>8739</v>
          </cell>
          <cell r="C7">
            <v>7325</v>
          </cell>
          <cell r="D7">
            <v>-16.180341000114428</v>
          </cell>
          <cell r="E7">
            <v>5.3961917104476465</v>
          </cell>
          <cell r="F7">
            <v>8739</v>
          </cell>
          <cell r="G7">
            <v>7152.2</v>
          </cell>
          <cell r="H7">
            <v>-18.157683945531524</v>
          </cell>
          <cell r="I7">
            <v>3.4974562169919996</v>
          </cell>
          <cell r="J7">
            <v>1</v>
          </cell>
          <cell r="K7">
            <v>0.97640955631399318</v>
          </cell>
          <cell r="L7">
            <v>-2.3590443686006823</v>
          </cell>
          <cell r="M7">
            <v>1527.4493649158942</v>
          </cell>
          <cell r="N7">
            <v>1497.3294930231257</v>
          </cell>
          <cell r="O7">
            <v>-1.9719064071513137</v>
          </cell>
        </row>
        <row r="8">
          <cell r="A8" t="str">
            <v>Apurimac</v>
          </cell>
          <cell r="B8">
            <v>5184.5</v>
          </cell>
          <cell r="C8">
            <v>4348.75</v>
          </cell>
          <cell r="D8">
            <v>-16.120165879062586</v>
          </cell>
          <cell r="E8">
            <v>3.203643508642894</v>
          </cell>
          <cell r="F8">
            <v>10418.83</v>
          </cell>
          <cell r="G8">
            <v>7287.8370000000004</v>
          </cell>
          <cell r="H8">
            <v>-30.051291747729824</v>
          </cell>
          <cell r="I8">
            <v>3.5637832868312307</v>
          </cell>
          <cell r="J8">
            <v>2.0096113414986982</v>
          </cell>
          <cell r="K8">
            <v>1.6758463926415639</v>
          </cell>
          <cell r="L8">
            <v>-16.608432783237781</v>
          </cell>
          <cell r="M8">
            <v>1311.1912278058096</v>
          </cell>
          <cell r="N8">
            <v>1300.0485878045843</v>
          </cell>
          <cell r="O8">
            <v>-0.84981044449723431</v>
          </cell>
        </row>
        <row r="9">
          <cell r="A9" t="str">
            <v>Arequipa</v>
          </cell>
          <cell r="B9">
            <v>539</v>
          </cell>
          <cell r="C9">
            <v>394</v>
          </cell>
          <cell r="D9">
            <v>-26.90166975881262</v>
          </cell>
          <cell r="E9">
            <v>0.2902524960977983</v>
          </cell>
          <cell r="F9">
            <v>1509.5839999999998</v>
          </cell>
          <cell r="G9">
            <v>1101.704</v>
          </cell>
          <cell r="H9">
            <v>-27.019364275191037</v>
          </cell>
          <cell r="I9">
            <v>0.53873794134461472</v>
          </cell>
          <cell r="J9">
            <v>2.8007124304267159</v>
          </cell>
          <cell r="K9">
            <v>2.7962030456852789</v>
          </cell>
          <cell r="L9">
            <v>-0.16100848814206703</v>
          </cell>
          <cell r="M9">
            <v>1604.2383597070448</v>
          </cell>
          <cell r="N9">
            <v>1701.9007827873913</v>
          </cell>
          <cell r="O9">
            <v>6.0877750796447083</v>
          </cell>
        </row>
        <row r="10">
          <cell r="A10" t="str">
            <v>Ayacucho</v>
          </cell>
          <cell r="B10">
            <v>14098</v>
          </cell>
          <cell r="C10">
            <v>12476</v>
          </cell>
          <cell r="D10">
            <v>-11.505178039438213</v>
          </cell>
          <cell r="E10">
            <v>9.1908379221221601</v>
          </cell>
          <cell r="F10">
            <v>17430</v>
          </cell>
          <cell r="G10">
            <v>13520</v>
          </cell>
          <cell r="H10">
            <v>-22.432587492828461</v>
          </cell>
          <cell r="I10">
            <v>6.6113374980749748</v>
          </cell>
          <cell r="J10">
            <v>1.2363455809334658</v>
          </cell>
          <cell r="K10">
            <v>1.0836806668804104</v>
          </cell>
          <cell r="L10">
            <v>-12.34807778726319</v>
          </cell>
          <cell r="M10">
            <v>1284.3029259896723</v>
          </cell>
          <cell r="N10">
            <v>1390.4437869822489</v>
          </cell>
          <cell r="O10">
            <v>8.2644724110384935</v>
          </cell>
        </row>
        <row r="11">
          <cell r="A11" t="str">
            <v>Cajamarca</v>
          </cell>
          <cell r="B11">
            <v>11596.5</v>
          </cell>
          <cell r="C11">
            <v>10477.75</v>
          </cell>
          <cell r="D11">
            <v>-9.6473073772258893</v>
          </cell>
          <cell r="E11">
            <v>7.7187641903266639</v>
          </cell>
          <cell r="F11">
            <v>10437.008999999998</v>
          </cell>
          <cell r="G11">
            <v>9784.7489999999998</v>
          </cell>
          <cell r="H11">
            <v>-6.2494915928500099</v>
          </cell>
          <cell r="I11">
            <v>4.7847838737390243</v>
          </cell>
          <cell r="J11">
            <v>0.90001371103350136</v>
          </cell>
          <cell r="K11">
            <v>0.93385975042351643</v>
          </cell>
          <cell r="L11">
            <v>3.7606137523337413</v>
          </cell>
          <cell r="M11">
            <v>1227.7635767105307</v>
          </cell>
          <cell r="N11">
            <v>1313.2357999167889</v>
          </cell>
          <cell r="O11">
            <v>6.9616190631146102</v>
          </cell>
        </row>
        <row r="12">
          <cell r="A12" t="str">
            <v>Cusco</v>
          </cell>
          <cell r="B12">
            <v>15999.5</v>
          </cell>
          <cell r="C12">
            <v>14455.13</v>
          </cell>
          <cell r="D12">
            <v>-9.652614144191995</v>
          </cell>
          <cell r="E12">
            <v>10.648826304360831</v>
          </cell>
          <cell r="F12">
            <v>30817.929</v>
          </cell>
          <cell r="G12">
            <v>26752.71</v>
          </cell>
          <cell r="H12">
            <v>-13.191084319780222</v>
          </cell>
          <cell r="I12">
            <v>13.082188964358386</v>
          </cell>
          <cell r="J12">
            <v>1.9261807556486141</v>
          </cell>
          <cell r="K12">
            <v>1.8507415706396273</v>
          </cell>
          <cell r="L12">
            <v>-3.9165163906740297</v>
          </cell>
          <cell r="M12">
            <v>1379.3939067093054</v>
          </cell>
          <cell r="N12">
            <v>1448.7237928419215</v>
          </cell>
          <cell r="O12">
            <v>5.0261122508515443</v>
          </cell>
        </row>
        <row r="13">
          <cell r="A13" t="str">
            <v>Huancavelica</v>
          </cell>
          <cell r="B13">
            <v>15477.5</v>
          </cell>
          <cell r="C13">
            <v>13863</v>
          </cell>
          <cell r="D13">
            <v>-10.431271200129222</v>
          </cell>
          <cell r="E13">
            <v>10.212615110161872</v>
          </cell>
          <cell r="F13">
            <v>23110.92</v>
          </cell>
          <cell r="G13">
            <v>21256.207999999999</v>
          </cell>
          <cell r="H13">
            <v>-8.0252625165939122</v>
          </cell>
          <cell r="I13">
            <v>10.394376110745656</v>
          </cell>
          <cell r="J13">
            <v>1.4931946373768377</v>
          </cell>
          <cell r="K13">
            <v>1.5333050566255499</v>
          </cell>
          <cell r="L13">
            <v>2.6862150616329572</v>
          </cell>
          <cell r="M13">
            <v>860.36518667365885</v>
          </cell>
          <cell r="N13">
            <v>942.32392249831207</v>
          </cell>
          <cell r="O13">
            <v>9.5260404644592622</v>
          </cell>
        </row>
        <row r="14">
          <cell r="A14" t="str">
            <v>Huánuco</v>
          </cell>
          <cell r="B14">
            <v>6909.5</v>
          </cell>
          <cell r="C14">
            <v>6042.75</v>
          </cell>
          <cell r="D14">
            <v>-12.54432303350459</v>
          </cell>
          <cell r="E14">
            <v>4.4515819055709915</v>
          </cell>
          <cell r="F14">
            <v>9714</v>
          </cell>
          <cell r="G14">
            <v>7943</v>
          </cell>
          <cell r="H14">
            <v>-18.231418571134427</v>
          </cell>
          <cell r="I14">
            <v>3.8841607801190476</v>
          </cell>
          <cell r="J14">
            <v>1.4058904406975901</v>
          </cell>
          <cell r="K14">
            <v>1.3144677506102354</v>
          </cell>
          <cell r="L14">
            <v>-6.50283175991947</v>
          </cell>
          <cell r="M14">
            <v>1382.0674284537783</v>
          </cell>
          <cell r="N14">
            <v>1418.7756515170586</v>
          </cell>
          <cell r="O14">
            <v>2.6560370577829451</v>
          </cell>
        </row>
        <row r="15">
          <cell r="A15" t="str">
            <v>Ica</v>
          </cell>
          <cell r="B15">
            <v>61</v>
          </cell>
          <cell r="C15">
            <v>78</v>
          </cell>
          <cell r="D15">
            <v>27.868852459016402</v>
          </cell>
          <cell r="E15">
            <v>5.7461154049817935E-2</v>
          </cell>
          <cell r="F15">
            <v>148.83000000000001</v>
          </cell>
          <cell r="G15">
            <v>164.2</v>
          </cell>
          <cell r="H15">
            <v>10.327218974669105</v>
          </cell>
          <cell r="I15">
            <v>8.0294498312419443E-2</v>
          </cell>
          <cell r="J15">
            <v>2.4398360655737701</v>
          </cell>
          <cell r="K15">
            <v>2.1051282051282052</v>
          </cell>
          <cell r="L15">
            <v>-13.718456955707492</v>
          </cell>
          <cell r="M15">
            <v>1649.0761271249078</v>
          </cell>
          <cell r="N15">
            <v>1217.7222898903774</v>
          </cell>
          <cell r="O15">
            <v>-26.157302876403708</v>
          </cell>
        </row>
        <row r="16">
          <cell r="A16" t="str">
            <v>Junín</v>
          </cell>
          <cell r="B16">
            <v>10636.398999999999</v>
          </cell>
          <cell r="C16">
            <v>10529</v>
          </cell>
          <cell r="D16">
            <v>-1.0097308308949282</v>
          </cell>
          <cell r="E16">
            <v>7.7565191152632442</v>
          </cell>
          <cell r="F16">
            <v>23907.4</v>
          </cell>
          <cell r="G16">
            <v>22186.75</v>
          </cell>
          <cell r="H16">
            <v>-7.1971439805249116</v>
          </cell>
          <cell r="I16">
            <v>10.84941510616974</v>
          </cell>
          <cell r="J16">
            <v>2.2476968003926898</v>
          </cell>
          <cell r="K16">
            <v>2.1072039130021838</v>
          </cell>
          <cell r="L16">
            <v>-6.250526644250276</v>
          </cell>
          <cell r="M16">
            <v>974.53194826706351</v>
          </cell>
          <cell r="N16">
            <v>1224.2176073557421</v>
          </cell>
          <cell r="O16">
            <v>25.621085027810086</v>
          </cell>
        </row>
        <row r="17">
          <cell r="A17" t="str">
            <v>La Libertad</v>
          </cell>
          <cell r="B17">
            <v>28298</v>
          </cell>
          <cell r="C17">
            <v>27358.5</v>
          </cell>
          <cell r="D17">
            <v>-3.3200226164393221</v>
          </cell>
          <cell r="E17">
            <v>20.154499782973641</v>
          </cell>
          <cell r="F17">
            <v>58925.3</v>
          </cell>
          <cell r="G17">
            <v>57913.2</v>
          </cell>
          <cell r="H17">
            <v>-1.7175983830374997</v>
          </cell>
          <cell r="I17">
            <v>28.31980109419494</v>
          </cell>
          <cell r="J17">
            <v>2.0823132376846418</v>
          </cell>
          <cell r="K17">
            <v>2.1168265804046271</v>
          </cell>
          <cell r="L17">
            <v>1.6574520151618088</v>
          </cell>
          <cell r="M17">
            <v>1209.138638241978</v>
          </cell>
          <cell r="N17">
            <v>1106.2028345869335</v>
          </cell>
          <cell r="O17">
            <v>-8.5131514616642807</v>
          </cell>
        </row>
        <row r="18">
          <cell r="A18" t="str">
            <v>Lambayeque</v>
          </cell>
          <cell r="B18">
            <v>51</v>
          </cell>
          <cell r="C18">
            <v>25</v>
          </cell>
          <cell r="D18">
            <v>-50.980392156862742</v>
          </cell>
          <cell r="E18">
            <v>1.8417036554428824E-2</v>
          </cell>
          <cell r="F18">
            <v>32</v>
          </cell>
          <cell r="G18">
            <v>20</v>
          </cell>
          <cell r="H18">
            <v>-37.5</v>
          </cell>
          <cell r="I18">
            <v>9.7800850563239273E-3</v>
          </cell>
          <cell r="J18">
            <v>0.62745098039215685</v>
          </cell>
          <cell r="K18">
            <v>0.8</v>
          </cell>
          <cell r="L18">
            <v>27.5</v>
          </cell>
          <cell r="M18">
            <v>1306.25</v>
          </cell>
          <cell r="N18">
            <v>800</v>
          </cell>
          <cell r="O18">
            <v>-38.755980861244019</v>
          </cell>
        </row>
        <row r="19">
          <cell r="A19" t="str">
            <v>Lima</v>
          </cell>
          <cell r="B19">
            <v>218</v>
          </cell>
          <cell r="C19">
            <v>92</v>
          </cell>
          <cell r="D19">
            <v>-57.798165137614674</v>
          </cell>
          <cell r="E19">
            <v>6.7774694520298079E-2</v>
          </cell>
          <cell r="F19">
            <v>451</v>
          </cell>
          <cell r="G19">
            <v>159</v>
          </cell>
          <cell r="H19">
            <v>-64.745011086474506</v>
          </cell>
          <cell r="I19">
            <v>7.7751676197775219E-2</v>
          </cell>
          <cell r="J19">
            <v>2.0688073394495414</v>
          </cell>
          <cell r="K19">
            <v>1.7282608695652173</v>
          </cell>
          <cell r="L19">
            <v>-16.461004530993939</v>
          </cell>
          <cell r="M19">
            <v>1369.179600886918</v>
          </cell>
          <cell r="N19">
            <v>1711.9496855345915</v>
          </cell>
          <cell r="O19">
            <v>25.034705777506193</v>
          </cell>
        </row>
        <row r="20">
          <cell r="A20" t="str">
            <v>Lima Metropolitana</v>
          </cell>
          <cell r="B20">
            <v>1</v>
          </cell>
          <cell r="C20">
            <v>1</v>
          </cell>
          <cell r="D20">
            <v>0</v>
          </cell>
          <cell r="E20">
            <v>7.3668146217715298E-4</v>
          </cell>
          <cell r="F20">
            <v>5</v>
          </cell>
          <cell r="G20">
            <v>5.03</v>
          </cell>
          <cell r="H20">
            <v>0.60000000000000053</v>
          </cell>
          <cell r="I20">
            <v>2.4596913916654678E-3</v>
          </cell>
          <cell r="J20">
            <v>5</v>
          </cell>
          <cell r="K20">
            <v>5.03</v>
          </cell>
          <cell r="L20">
            <v>0.60000000000000053</v>
          </cell>
          <cell r="M20">
            <v>1500</v>
          </cell>
          <cell r="N20">
            <v>1500</v>
          </cell>
          <cell r="O20">
            <v>0</v>
          </cell>
        </row>
        <row r="21">
          <cell r="A21" t="str">
            <v>Moquegua</v>
          </cell>
          <cell r="B21">
            <v>126</v>
          </cell>
          <cell r="C21">
            <v>106</v>
          </cell>
          <cell r="D21">
            <v>-15.873015873015872</v>
          </cell>
          <cell r="E21">
            <v>7.8088234990778216E-2</v>
          </cell>
          <cell r="F21">
            <v>129.55000000000001</v>
          </cell>
          <cell r="G21">
            <v>114.151</v>
          </cell>
          <cell r="H21">
            <v>-11.886530297182563</v>
          </cell>
          <cell r="I21">
            <v>5.5820324463221625E-2</v>
          </cell>
          <cell r="J21">
            <v>1.0281746031746033</v>
          </cell>
          <cell r="K21">
            <v>1.0768962264150943</v>
          </cell>
          <cell r="L21">
            <v>4.7386526656131744</v>
          </cell>
          <cell r="M21">
            <v>1702.3712852180622</v>
          </cell>
          <cell r="N21">
            <v>1922.4395756497972</v>
          </cell>
          <cell r="O21">
            <v>12.927161797348209</v>
          </cell>
        </row>
        <row r="22">
          <cell r="A22" t="str">
            <v>Pasco</v>
          </cell>
          <cell r="B22">
            <v>164</v>
          </cell>
          <cell r="C22">
            <v>138</v>
          </cell>
          <cell r="D22">
            <v>-15.853658536585369</v>
          </cell>
          <cell r="E22">
            <v>0.10166204178044712</v>
          </cell>
          <cell r="F22">
            <v>224.47</v>
          </cell>
          <cell r="G22">
            <v>182.08</v>
          </cell>
          <cell r="H22">
            <v>-18.884483449904231</v>
          </cell>
          <cell r="I22">
            <v>8.9037894352773025E-2</v>
          </cell>
          <cell r="J22">
            <v>1.3687195121951221</v>
          </cell>
          <cell r="K22">
            <v>1.3194202898550724</v>
          </cell>
          <cell r="L22">
            <v>-3.6018498969876411</v>
          </cell>
          <cell r="M22">
            <v>1985.5659999109009</v>
          </cell>
          <cell r="N22">
            <v>1830.1625659050969</v>
          </cell>
          <cell r="O22">
            <v>-7.8266566819122367</v>
          </cell>
        </row>
        <row r="23">
          <cell r="A23" t="str">
            <v>Piura</v>
          </cell>
          <cell r="B23">
            <v>469</v>
          </cell>
          <cell r="C23">
            <v>317</v>
          </cell>
          <cell r="D23">
            <v>-32.409381663113003</v>
          </cell>
          <cell r="E23">
            <v>0.23352802351015747</v>
          </cell>
          <cell r="F23">
            <v>375</v>
          </cell>
          <cell r="G23">
            <v>265</v>
          </cell>
          <cell r="H23">
            <v>-29.333333333333332</v>
          </cell>
          <cell r="I23">
            <v>0.12958612699629204</v>
          </cell>
          <cell r="J23">
            <v>0.79957356076759056</v>
          </cell>
          <cell r="K23">
            <v>0.83596214511041012</v>
          </cell>
          <cell r="L23">
            <v>4.5509989484753044</v>
          </cell>
          <cell r="M23">
            <v>1109.0666666666666</v>
          </cell>
          <cell r="N23">
            <v>1104.5283018867926</v>
          </cell>
          <cell r="O23">
            <v>-0.40920576880325576</v>
          </cell>
        </row>
        <row r="24">
          <cell r="A24" t="str">
            <v>Puno</v>
          </cell>
          <cell r="B24">
            <v>27076</v>
          </cell>
          <cell r="C24">
            <v>27580</v>
          </cell>
          <cell r="D24">
            <v>1.8614270941054833</v>
          </cell>
          <cell r="E24">
            <v>20.31767472684588</v>
          </cell>
          <cell r="F24">
            <v>30570.34</v>
          </cell>
          <cell r="G24">
            <v>28561.75</v>
          </cell>
          <cell r="H24">
            <v>-6.5703881605503884</v>
          </cell>
          <cell r="I24">
            <v>13.966817217872995</v>
          </cell>
          <cell r="J24">
            <v>1.1290567292066775</v>
          </cell>
          <cell r="K24">
            <v>1.0355964467005077</v>
          </cell>
          <cell r="L24">
            <v>-8.2777313210682486</v>
          </cell>
          <cell r="M24">
            <v>1321.9938345468192</v>
          </cell>
          <cell r="N24">
            <v>1298.6440431696237</v>
          </cell>
          <cell r="O24">
            <v>-1.7662556940138741</v>
          </cell>
        </row>
        <row r="25">
          <cell r="A25" t="str">
            <v>Fuente:  SIEA</v>
          </cell>
        </row>
      </sheetData>
      <sheetData sheetId="10">
        <row r="1">
          <cell r="A1" t="str">
            <v>C.19  PERÚ: AVENA POR REGIÓN SEGÚN VARIABLES PRODUCTIVAS, 2015-2016</v>
          </cell>
        </row>
        <row r="3">
          <cell r="A3" t="str">
            <v>Región</v>
          </cell>
          <cell r="B3" t="str">
            <v>Superficie cosechada (ha)</v>
          </cell>
          <cell r="F3" t="str">
            <v>Producción (t)</v>
          </cell>
          <cell r="J3" t="str">
            <v>Rendimiento (t/ ha)</v>
          </cell>
          <cell r="M3" t="str">
            <v>Precio al productor (S/ /t)</v>
          </cell>
        </row>
        <row r="4">
          <cell r="B4" t="str">
            <v>2015</v>
          </cell>
          <cell r="C4" t="str">
            <v>2016</v>
          </cell>
          <cell r="D4" t="str">
            <v>Var. %</v>
          </cell>
          <cell r="E4" t="str">
            <v>Part % 2016</v>
          </cell>
          <cell r="F4" t="str">
            <v>2015</v>
          </cell>
          <cell r="G4" t="str">
            <v>2016</v>
          </cell>
          <cell r="H4" t="str">
            <v>Var. %</v>
          </cell>
          <cell r="I4" t="str">
            <v>Part % 2015</v>
          </cell>
          <cell r="J4" t="str">
            <v>2015</v>
          </cell>
          <cell r="K4" t="str">
            <v>2016</v>
          </cell>
          <cell r="L4" t="str">
            <v>Var. %</v>
          </cell>
          <cell r="M4" t="str">
            <v>2015</v>
          </cell>
          <cell r="N4" t="str">
            <v>2016</v>
          </cell>
          <cell r="O4" t="str">
            <v>Var. %</v>
          </cell>
        </row>
        <row r="5">
          <cell r="A5" t="str">
            <v>Nacional</v>
          </cell>
          <cell r="B5">
            <v>12998</v>
          </cell>
          <cell r="C5">
            <v>15793.2</v>
          </cell>
          <cell r="D5">
            <v>21.50484689952301</v>
          </cell>
          <cell r="E5">
            <v>100</v>
          </cell>
          <cell r="F5">
            <v>15908.088</v>
          </cell>
          <cell r="G5">
            <v>20845.868999999999</v>
          </cell>
          <cell r="H5">
            <v>31.039437297555807</v>
          </cell>
          <cell r="I5">
            <v>100</v>
          </cell>
          <cell r="J5">
            <v>1.223887367287275</v>
          </cell>
          <cell r="K5">
            <v>1.3199268672593267</v>
          </cell>
          <cell r="L5">
            <v>7.8470864671903229</v>
          </cell>
          <cell r="M5">
            <v>1498.7181929091669</v>
          </cell>
          <cell r="N5">
            <v>1630.0984516404667</v>
          </cell>
          <cell r="O5">
            <v>8.7661749455564486</v>
          </cell>
        </row>
        <row r="6">
          <cell r="A6" t="str">
            <v>Apurimac</v>
          </cell>
          <cell r="B6">
            <v>417</v>
          </cell>
          <cell r="C6">
            <v>720.5</v>
          </cell>
          <cell r="D6">
            <v>72.781774580335721</v>
          </cell>
          <cell r="E6">
            <v>4.5620900134234983</v>
          </cell>
          <cell r="F6">
            <v>678.92</v>
          </cell>
          <cell r="G6">
            <v>1383.26</v>
          </cell>
          <cell r="H6">
            <v>103.74418193601605</v>
          </cell>
          <cell r="I6">
            <v>6.635655246610253</v>
          </cell>
          <cell r="J6">
            <v>1.6281055155875301</v>
          </cell>
          <cell r="K6">
            <v>1.9198612074947956</v>
          </cell>
          <cell r="L6">
            <v>17.919949850546413</v>
          </cell>
          <cell r="M6">
            <v>1286.6869439698341</v>
          </cell>
          <cell r="N6">
            <v>1296.3130575596776</v>
          </cell>
          <cell r="O6">
            <v>0.7481317530233067</v>
          </cell>
        </row>
        <row r="7">
          <cell r="A7" t="str">
            <v>Ayacucho</v>
          </cell>
          <cell r="B7">
            <v>1833</v>
          </cell>
          <cell r="C7">
            <v>1772</v>
          </cell>
          <cell r="D7">
            <v>-3.3278777959628969</v>
          </cell>
          <cell r="E7">
            <v>11.220018742243496</v>
          </cell>
          <cell r="F7">
            <v>2230</v>
          </cell>
          <cell r="G7">
            <v>2084</v>
          </cell>
          <cell r="H7">
            <v>-6.5470852017937231</v>
          </cell>
          <cell r="I7">
            <v>9.9971845740755647</v>
          </cell>
          <cell r="J7">
            <v>1.2165848336061102</v>
          </cell>
          <cell r="K7">
            <v>1.1760722347629797</v>
          </cell>
          <cell r="L7">
            <v>-3.3300266223972308</v>
          </cell>
          <cell r="M7">
            <v>987.17937219730936</v>
          </cell>
          <cell r="N7">
            <v>1210.5374280230328</v>
          </cell>
          <cell r="O7">
            <v>22.625883615108645</v>
          </cell>
        </row>
        <row r="8">
          <cell r="A8" t="str">
            <v>Cusco</v>
          </cell>
          <cell r="B8">
            <v>2053</v>
          </cell>
          <cell r="C8">
            <v>3829.2</v>
          </cell>
          <cell r="D8">
            <v>86.517291768144176</v>
          </cell>
          <cell r="E8">
            <v>24.245877972798418</v>
          </cell>
          <cell r="F8">
            <v>3717.9</v>
          </cell>
          <cell r="G8">
            <v>7568.05</v>
          </cell>
          <cell r="H8">
            <v>103.5571155759972</v>
          </cell>
          <cell r="I8">
            <v>36.304794969209489</v>
          </cell>
          <cell r="J8">
            <v>1.8109595713589868</v>
          </cell>
          <cell r="K8">
            <v>1.9764049932100698</v>
          </cell>
          <cell r="L8">
            <v>9.1357877043565914</v>
          </cell>
          <cell r="M8">
            <v>1496.2281126442351</v>
          </cell>
          <cell r="N8">
            <v>1835.5164144000112</v>
          </cell>
          <cell r="O8">
            <v>22.676241603037582</v>
          </cell>
        </row>
        <row r="9">
          <cell r="A9" t="str">
            <v>Huancavelica</v>
          </cell>
          <cell r="B9">
            <v>497</v>
          </cell>
          <cell r="C9">
            <v>439.5</v>
          </cell>
          <cell r="D9">
            <v>-11.569416498993967</v>
          </cell>
          <cell r="E9">
            <v>2.7828432489932378</v>
          </cell>
          <cell r="F9">
            <v>658.51800000000003</v>
          </cell>
          <cell r="G9">
            <v>599.55999999999995</v>
          </cell>
          <cell r="H9">
            <v>-8.9531341588233069</v>
          </cell>
          <cell r="I9">
            <v>2.8761573815896089</v>
          </cell>
          <cell r="J9">
            <v>1.3249859154929577</v>
          </cell>
          <cell r="K9">
            <v>1.3641865756541522</v>
          </cell>
          <cell r="L9">
            <v>2.9585718386002657</v>
          </cell>
          <cell r="M9">
            <v>1196.2040521291749</v>
          </cell>
          <cell r="N9">
            <v>1192.8080592434453</v>
          </cell>
          <cell r="O9">
            <v>-0.28389745710064584</v>
          </cell>
        </row>
        <row r="10">
          <cell r="A10" t="str">
            <v>Huánuco</v>
          </cell>
          <cell r="B10">
            <v>1080.5</v>
          </cell>
          <cell r="C10">
            <v>833</v>
          </cell>
          <cell r="D10">
            <v>-22.906062008329474</v>
          </cell>
          <cell r="E10">
            <v>5.2744219030975357</v>
          </cell>
          <cell r="F10">
            <v>1588</v>
          </cell>
          <cell r="G10">
            <v>1261.5</v>
          </cell>
          <cell r="H10">
            <v>-20.560453400503775</v>
          </cell>
          <cell r="I10">
            <v>6.0515587045087926</v>
          </cell>
          <cell r="J10">
            <v>1.4696899583526146</v>
          </cell>
          <cell r="K10">
            <v>1.5144057623049221</v>
          </cell>
          <cell r="L10">
            <v>3.0425331341604744</v>
          </cell>
          <cell r="M10">
            <v>1691.0377833753153</v>
          </cell>
          <cell r="N10">
            <v>1802.1696393182722</v>
          </cell>
          <cell r="O10">
            <v>6.5718138905883849</v>
          </cell>
        </row>
        <row r="11">
          <cell r="A11" t="str">
            <v>La Libertad</v>
          </cell>
          <cell r="B11">
            <v>68.5</v>
          </cell>
          <cell r="C11">
            <v>0</v>
          </cell>
          <cell r="D11">
            <v>-100</v>
          </cell>
          <cell r="E11">
            <v>0</v>
          </cell>
          <cell r="F11">
            <v>103.5</v>
          </cell>
          <cell r="G11">
            <v>0</v>
          </cell>
          <cell r="H11">
            <v>-100</v>
          </cell>
          <cell r="I11">
            <v>0</v>
          </cell>
          <cell r="J11">
            <v>1.5109489051094891</v>
          </cell>
          <cell r="K11" t="str">
            <v xml:space="preserve"> -  </v>
          </cell>
          <cell r="L11" t="str">
            <v xml:space="preserve"> -  </v>
          </cell>
          <cell r="M11">
            <v>2213.5265700483092</v>
          </cell>
          <cell r="N11" t="str">
            <v xml:space="preserve"> -  </v>
          </cell>
          <cell r="O11" t="str">
            <v xml:space="preserve"> -  </v>
          </cell>
        </row>
        <row r="12">
          <cell r="A12" t="str">
            <v>Puno</v>
          </cell>
          <cell r="B12">
            <v>7049</v>
          </cell>
          <cell r="C12">
            <v>8199</v>
          </cell>
          <cell r="D12">
            <v>16.314370832742231</v>
          </cell>
          <cell r="E12">
            <v>51.914748119443807</v>
          </cell>
          <cell r="F12">
            <v>6931.25</v>
          </cell>
          <cell r="G12">
            <v>7949.4989999999998</v>
          </cell>
          <cell r="H12">
            <v>14.690697926059503</v>
          </cell>
          <cell r="I12">
            <v>38.134649124006295</v>
          </cell>
          <cell r="J12">
            <v>0.9832955029082141</v>
          </cell>
          <cell r="K12">
            <v>0.96956933772411269</v>
          </cell>
          <cell r="L12">
            <v>-1.3959349090384987</v>
          </cell>
          <cell r="M12">
            <v>1659.4058791704235</v>
          </cell>
          <cell r="N12">
            <v>1608.2829597185937</v>
          </cell>
          <cell r="O12">
            <v>-3.0807965726496911</v>
          </cell>
        </row>
        <row r="13">
          <cell r="A13" t="str">
            <v>Fuente:  SIEA</v>
          </cell>
        </row>
      </sheetData>
      <sheetData sheetId="11">
        <row r="1">
          <cell r="A1" t="str">
            <v>C.20  PERÚ: QUINUA POR REGIÓN SEGÚN VARIABLES PRODUCTIVAS, 2015-2016</v>
          </cell>
        </row>
        <row r="3">
          <cell r="A3" t="str">
            <v>Región</v>
          </cell>
          <cell r="B3" t="str">
            <v>Superficie cosechada (ha)</v>
          </cell>
          <cell r="F3" t="str">
            <v>Producción (t)</v>
          </cell>
          <cell r="J3" t="str">
            <v>Rendimiento (t/ ha)</v>
          </cell>
          <cell r="M3" t="str">
            <v>Precio al productor (S/ /t)</v>
          </cell>
        </row>
        <row r="4">
          <cell r="B4" t="str">
            <v>2015</v>
          </cell>
          <cell r="C4" t="str">
            <v>2016</v>
          </cell>
          <cell r="D4" t="str">
            <v>Var. %</v>
          </cell>
          <cell r="E4" t="str">
            <v>Part % 2016</v>
          </cell>
          <cell r="F4" t="str">
            <v>2015</v>
          </cell>
          <cell r="G4" t="str">
            <v>2016</v>
          </cell>
          <cell r="H4" t="str">
            <v>Var. %</v>
          </cell>
          <cell r="I4" t="str">
            <v>Part % 2015</v>
          </cell>
          <cell r="J4" t="str">
            <v>2015</v>
          </cell>
          <cell r="K4" t="str">
            <v>2016</v>
          </cell>
          <cell r="L4" t="str">
            <v>Var. %</v>
          </cell>
          <cell r="M4" t="str">
            <v>2015</v>
          </cell>
          <cell r="N4" t="str">
            <v>2016</v>
          </cell>
          <cell r="O4" t="str">
            <v>Var. %</v>
          </cell>
        </row>
        <row r="5">
          <cell r="A5" t="str">
            <v>Nacional</v>
          </cell>
          <cell r="B5">
            <v>69302.948999999993</v>
          </cell>
          <cell r="C5">
            <v>64223.19</v>
          </cell>
          <cell r="D5">
            <v>-7.3297876544907048</v>
          </cell>
          <cell r="E5">
            <v>100</v>
          </cell>
          <cell r="F5">
            <v>105665.74500000002</v>
          </cell>
          <cell r="G5">
            <v>79268.806000000011</v>
          </cell>
          <cell r="H5">
            <v>-24.981548182904501</v>
          </cell>
          <cell r="I5">
            <v>100</v>
          </cell>
          <cell r="J5">
            <v>1.5246933431360914</v>
          </cell>
          <cell r="K5">
            <v>1.2342707673038353</v>
          </cell>
          <cell r="L5">
            <v>-19.047933614958623</v>
          </cell>
          <cell r="M5">
            <v>4906.2420836572919</v>
          </cell>
          <cell r="N5">
            <v>3985.7505031676628</v>
          </cell>
          <cell r="O5">
            <v>-18.761642103959552</v>
          </cell>
        </row>
        <row r="6">
          <cell r="A6" t="str">
            <v>Amazonas</v>
          </cell>
          <cell r="B6">
            <v>21.5</v>
          </cell>
          <cell r="C6">
            <v>61</v>
          </cell>
          <cell r="D6">
            <v>183.72093023255815</v>
          </cell>
          <cell r="E6">
            <v>9.4981267669824565E-2</v>
          </cell>
          <cell r="F6">
            <v>26.35</v>
          </cell>
          <cell r="G6">
            <v>62.88</v>
          </cell>
          <cell r="H6">
            <v>138.63377609108159</v>
          </cell>
          <cell r="I6">
            <v>7.9325024777085681E-2</v>
          </cell>
          <cell r="J6">
            <v>1.225581395348837</v>
          </cell>
          <cell r="K6">
            <v>1.0308196721311473</v>
          </cell>
          <cell r="L6">
            <v>-15.891374000684365</v>
          </cell>
          <cell r="M6">
            <v>5743.6432637571161</v>
          </cell>
          <cell r="N6">
            <v>3707.0610687022904</v>
          </cell>
          <cell r="O6">
            <v>-35.458020311007729</v>
          </cell>
        </row>
        <row r="7">
          <cell r="A7" t="str">
            <v>Ancash</v>
          </cell>
          <cell r="B7">
            <v>836.5</v>
          </cell>
          <cell r="C7">
            <v>352</v>
          </cell>
          <cell r="D7">
            <v>-57.919904363419008</v>
          </cell>
          <cell r="E7">
            <v>0.54808862655374169</v>
          </cell>
          <cell r="F7">
            <v>1674</v>
          </cell>
          <cell r="G7">
            <v>401.6</v>
          </cell>
          <cell r="H7">
            <v>-76.00955794504182</v>
          </cell>
          <cell r="I7">
            <v>0.50663056537019113</v>
          </cell>
          <cell r="J7">
            <v>2.0011954572624027</v>
          </cell>
          <cell r="K7">
            <v>1.1409090909090909</v>
          </cell>
          <cell r="L7">
            <v>-42.988622787009881</v>
          </cell>
          <cell r="M7">
            <v>4689.226403823177</v>
          </cell>
          <cell r="N7">
            <v>3045.3685258964142</v>
          </cell>
          <cell r="O7">
            <v>-35.056056934817818</v>
          </cell>
        </row>
        <row r="8">
          <cell r="A8" t="str">
            <v>Apurimac</v>
          </cell>
          <cell r="B8">
            <v>3389.6</v>
          </cell>
          <cell r="C8">
            <v>4100</v>
          </cell>
          <cell r="D8">
            <v>20.958225159310828</v>
          </cell>
          <cell r="E8">
            <v>6.3839868433816509</v>
          </cell>
          <cell r="F8">
            <v>5785.1370000000006</v>
          </cell>
          <cell r="G8">
            <v>6394.4880000000003</v>
          </cell>
          <cell r="H8">
            <v>10.533043556271871</v>
          </cell>
          <cell r="I8">
            <v>8.0668403154703743</v>
          </cell>
          <cell r="J8">
            <v>1.7067314727401466</v>
          </cell>
          <cell r="K8">
            <v>1.5596312195121953</v>
          </cell>
          <cell r="L8">
            <v>-8.6188281857709441</v>
          </cell>
          <cell r="M8">
            <v>3506.3876447524049</v>
          </cell>
          <cell r="N8">
            <v>3494.8540211507161</v>
          </cell>
          <cell r="O8">
            <v>-0.32893178878695695</v>
          </cell>
        </row>
        <row r="9">
          <cell r="A9" t="str">
            <v>Arequipa</v>
          </cell>
          <cell r="B9">
            <v>6116</v>
          </cell>
          <cell r="C9">
            <v>1831</v>
          </cell>
          <cell r="D9">
            <v>-70.062132112491824</v>
          </cell>
          <cell r="E9">
            <v>2.8509951000565374</v>
          </cell>
          <cell r="F9">
            <v>22379.385000000002</v>
          </cell>
          <cell r="G9">
            <v>6206.2380000000003</v>
          </cell>
          <cell r="H9">
            <v>-72.268058304551261</v>
          </cell>
          <cell r="I9">
            <v>7.829357237953098</v>
          </cell>
          <cell r="J9">
            <v>3.6591538587311971</v>
          </cell>
          <cell r="K9">
            <v>3.3895346805024578</v>
          </cell>
          <cell r="L9">
            <v>-7.368347673749609</v>
          </cell>
          <cell r="M9">
            <v>4666.3152392257425</v>
          </cell>
          <cell r="N9">
            <v>3820.6627912110366</v>
          </cell>
          <cell r="O9">
            <v>-18.122488615986022</v>
          </cell>
        </row>
        <row r="10">
          <cell r="A10" t="str">
            <v>Ayacucho</v>
          </cell>
          <cell r="B10">
            <v>10396</v>
          </cell>
          <cell r="C10">
            <v>11515</v>
          </cell>
          <cell r="D10">
            <v>10.763755290496334</v>
          </cell>
          <cell r="E10">
            <v>17.929660610131638</v>
          </cell>
          <cell r="F10">
            <v>14630</v>
          </cell>
          <cell r="G10">
            <v>16657</v>
          </cell>
          <cell r="H10">
            <v>13.855092276144898</v>
          </cell>
          <cell r="I10">
            <v>21.013310078115719</v>
          </cell>
          <cell r="J10">
            <v>1.4072720277029627</v>
          </cell>
          <cell r="K10">
            <v>1.4465479808944854</v>
          </cell>
          <cell r="L10">
            <v>2.7909282937735425</v>
          </cell>
          <cell r="M10">
            <v>4769.5044429254958</v>
          </cell>
          <cell r="N10">
            <v>4135.5075944047549</v>
          </cell>
          <cell r="O10">
            <v>-13.292719528988695</v>
          </cell>
        </row>
        <row r="11">
          <cell r="A11" t="str">
            <v>Cajamarca</v>
          </cell>
          <cell r="B11">
            <v>512.5</v>
          </cell>
          <cell r="C11">
            <v>878</v>
          </cell>
          <cell r="D11">
            <v>71.317073170731703</v>
          </cell>
          <cell r="E11">
            <v>1.3671074264607534</v>
          </cell>
          <cell r="F11">
            <v>581.03</v>
          </cell>
          <cell r="G11">
            <v>750.76</v>
          </cell>
          <cell r="H11">
            <v>29.211916768497346</v>
          </cell>
          <cell r="I11">
            <v>0.94710648221445393</v>
          </cell>
          <cell r="J11">
            <v>1.1337170731707316</v>
          </cell>
          <cell r="K11">
            <v>0.8550797266514808</v>
          </cell>
          <cell r="L11">
            <v>-24.577326487636785</v>
          </cell>
          <cell r="M11">
            <v>5518.9749238421427</v>
          </cell>
          <cell r="N11">
            <v>3628.6216633811055</v>
          </cell>
          <cell r="O11">
            <v>-34.251890732365041</v>
          </cell>
        </row>
        <row r="12">
          <cell r="A12" t="str">
            <v>Cusco</v>
          </cell>
          <cell r="B12">
            <v>3326</v>
          </cell>
          <cell r="C12">
            <v>3087.69</v>
          </cell>
          <cell r="D12">
            <v>-7.1650631389055919</v>
          </cell>
          <cell r="E12">
            <v>4.807749350351485</v>
          </cell>
          <cell r="F12">
            <v>4290.38</v>
          </cell>
          <cell r="G12">
            <v>3936.83</v>
          </cell>
          <cell r="H12">
            <v>-8.2405288109678061</v>
          </cell>
          <cell r="I12">
            <v>4.9664303004639674</v>
          </cell>
          <cell r="J12">
            <v>1.2899518941671677</v>
          </cell>
          <cell r="K12">
            <v>1.2750081776344127</v>
          </cell>
          <cell r="L12">
            <v>-1.1584708391318088</v>
          </cell>
          <cell r="M12">
            <v>5480.535523659908</v>
          </cell>
          <cell r="N12">
            <v>3645.1261547996737</v>
          </cell>
          <cell r="O12">
            <v>-33.489598980548998</v>
          </cell>
        </row>
        <row r="13">
          <cell r="A13" t="str">
            <v>Huancavelica</v>
          </cell>
          <cell r="B13">
            <v>1145.5</v>
          </cell>
          <cell r="C13">
            <v>1212.75</v>
          </cell>
          <cell r="D13">
            <v>5.8707987778262805</v>
          </cell>
          <cell r="E13">
            <v>1.8883365961734382</v>
          </cell>
          <cell r="F13">
            <v>1078.4870000000001</v>
          </cell>
          <cell r="G13">
            <v>1189.3309999999999</v>
          </cell>
          <cell r="H13">
            <v>10.27773167409527</v>
          </cell>
          <cell r="I13">
            <v>1.500377084019658</v>
          </cell>
          <cell r="J13">
            <v>0.94149890877346143</v>
          </cell>
          <cell r="K13">
            <v>0.98068934240362804</v>
          </cell>
          <cell r="L13">
            <v>4.16255752024417</v>
          </cell>
          <cell r="M13">
            <v>3520.2460483992859</v>
          </cell>
          <cell r="N13">
            <v>2871.8501409615997</v>
          </cell>
          <cell r="O13">
            <v>-18.419050785740467</v>
          </cell>
        </row>
        <row r="14">
          <cell r="A14" t="str">
            <v>Huánuco</v>
          </cell>
          <cell r="B14">
            <v>1468.25</v>
          </cell>
          <cell r="C14">
            <v>833.75</v>
          </cell>
          <cell r="D14">
            <v>-43.214711391111869</v>
          </cell>
          <cell r="E14">
            <v>1.2982070806510857</v>
          </cell>
          <cell r="F14">
            <v>1428</v>
          </cell>
          <cell r="G14">
            <v>661</v>
          </cell>
          <cell r="H14">
            <v>-53.711484593837532</v>
          </cell>
          <cell r="I14">
            <v>0.8338715231815147</v>
          </cell>
          <cell r="J14">
            <v>0.9725864123957092</v>
          </cell>
          <cell r="K14">
            <v>0.79280359820089952</v>
          </cell>
          <cell r="L14">
            <v>-18.48502219478496</v>
          </cell>
          <cell r="M14">
            <v>4909.9789915966385</v>
          </cell>
          <cell r="N14">
            <v>4401.1497730711044</v>
          </cell>
          <cell r="O14">
            <v>-10.363164881079701</v>
          </cell>
        </row>
        <row r="15">
          <cell r="A15" t="str">
            <v>Ica</v>
          </cell>
          <cell r="B15">
            <v>412</v>
          </cell>
          <cell r="C15">
            <v>8</v>
          </cell>
          <cell r="D15">
            <v>-98.05825242718447</v>
          </cell>
          <cell r="E15">
            <v>1.245655969440322E-2</v>
          </cell>
          <cell r="F15">
            <v>957.55899999999997</v>
          </cell>
          <cell r="G15">
            <v>10.15</v>
          </cell>
          <cell r="H15">
            <v>-98.94001309579879</v>
          </cell>
          <cell r="I15">
            <v>1.2804532466402988E-2</v>
          </cell>
          <cell r="J15">
            <v>2.3241723300970873</v>
          </cell>
          <cell r="K15">
            <v>1.26875</v>
          </cell>
          <cell r="L15">
            <v>-45.410674433638029</v>
          </cell>
          <cell r="M15">
            <v>5264.8160583316539</v>
          </cell>
          <cell r="N15">
            <v>6876.8472906403949</v>
          </cell>
          <cell r="O15">
            <v>30.618946881490317</v>
          </cell>
        </row>
        <row r="16">
          <cell r="A16" t="str">
            <v>Junín</v>
          </cell>
          <cell r="B16">
            <v>4272.299</v>
          </cell>
          <cell r="C16">
            <v>2008</v>
          </cell>
          <cell r="D16">
            <v>-52.999544273469624</v>
          </cell>
          <cell r="E16">
            <v>3.1265964832952085</v>
          </cell>
          <cell r="F16">
            <v>8518.2900000000009</v>
          </cell>
          <cell r="G16">
            <v>3801.71</v>
          </cell>
          <cell r="H16">
            <v>-55.370033187412027</v>
          </cell>
          <cell r="I16">
            <v>4.795972327374276</v>
          </cell>
          <cell r="J16">
            <v>1.9938421912885782</v>
          </cell>
          <cell r="K16">
            <v>1.8932818725099603</v>
          </cell>
          <cell r="L16">
            <v>-5.0435445301530102</v>
          </cell>
          <cell r="M16">
            <v>3269.5705593493526</v>
          </cell>
          <cell r="N16">
            <v>3785.9787569278033</v>
          </cell>
          <cell r="O16">
            <v>15.794373854443332</v>
          </cell>
        </row>
        <row r="17">
          <cell r="A17" t="str">
            <v>La Libertad</v>
          </cell>
          <cell r="B17">
            <v>1920.8</v>
          </cell>
          <cell r="C17">
            <v>2044</v>
          </cell>
          <cell r="D17">
            <v>6.4139941690962043</v>
          </cell>
          <cell r="E17">
            <v>3.1826510019200227</v>
          </cell>
          <cell r="F17">
            <v>3186.87</v>
          </cell>
          <cell r="G17">
            <v>2900.1</v>
          </cell>
          <cell r="H17">
            <v>-8.9984844063297214</v>
          </cell>
          <cell r="I17">
            <v>3.6585640005729365</v>
          </cell>
          <cell r="J17">
            <v>1.6591368179925032</v>
          </cell>
          <cell r="K17">
            <v>1.4188356164383564</v>
          </cell>
          <cell r="L17">
            <v>-14.483507264030383</v>
          </cell>
          <cell r="M17">
            <v>5870.747787013589</v>
          </cell>
          <cell r="N17">
            <v>4733.7333195407045</v>
          </cell>
          <cell r="O17">
            <v>-19.367455539275969</v>
          </cell>
        </row>
        <row r="18">
          <cell r="A18" t="str">
            <v>Lambayeque</v>
          </cell>
          <cell r="B18">
            <v>402</v>
          </cell>
          <cell r="C18">
            <v>3</v>
          </cell>
          <cell r="D18">
            <v>-99.253731343283576</v>
          </cell>
          <cell r="E18">
            <v>4.671209885401208E-3</v>
          </cell>
          <cell r="F18">
            <v>778</v>
          </cell>
          <cell r="G18">
            <v>6</v>
          </cell>
          <cell r="H18">
            <v>-99.228791773778923</v>
          </cell>
          <cell r="I18">
            <v>7.5691817535387118E-3</v>
          </cell>
          <cell r="J18">
            <v>1.9353233830845771</v>
          </cell>
          <cell r="K18">
            <v>2</v>
          </cell>
          <cell r="L18">
            <v>3.3419023136246784</v>
          </cell>
          <cell r="M18">
            <v>4649.7429305912601</v>
          </cell>
          <cell r="N18">
            <v>2000</v>
          </cell>
          <cell r="O18">
            <v>-56.986869384934359</v>
          </cell>
        </row>
        <row r="19">
          <cell r="A19" t="str">
            <v>Lima</v>
          </cell>
          <cell r="B19">
            <v>330</v>
          </cell>
          <cell r="C19">
            <v>8</v>
          </cell>
          <cell r="D19">
            <v>-97.575757575757578</v>
          </cell>
          <cell r="E19">
            <v>1.245655969440322E-2</v>
          </cell>
          <cell r="F19">
            <v>915</v>
          </cell>
          <cell r="G19">
            <v>15</v>
          </cell>
          <cell r="H19">
            <v>-98.360655737704917</v>
          </cell>
          <cell r="I19">
            <v>1.892295438384678E-2</v>
          </cell>
          <cell r="J19">
            <v>2.7727272727272729</v>
          </cell>
          <cell r="K19">
            <v>1.875</v>
          </cell>
          <cell r="L19">
            <v>-32.37704918032788</v>
          </cell>
          <cell r="M19">
            <v>3440.8743169398908</v>
          </cell>
          <cell r="N19">
            <v>3980</v>
          </cell>
          <cell r="O19">
            <v>15.668275949688738</v>
          </cell>
        </row>
        <row r="20">
          <cell r="A20" t="str">
            <v>Lima Metropolitana</v>
          </cell>
          <cell r="B20">
            <v>26</v>
          </cell>
          <cell r="C20">
            <v>7</v>
          </cell>
          <cell r="D20">
            <v>-73.07692307692308</v>
          </cell>
          <cell r="E20">
            <v>1.0899489732602819E-2</v>
          </cell>
          <cell r="F20">
            <v>68.8</v>
          </cell>
          <cell r="G20">
            <v>14.62</v>
          </cell>
          <cell r="H20">
            <v>-78.75</v>
          </cell>
          <cell r="I20">
            <v>1.8443572872789329E-2</v>
          </cell>
          <cell r="J20">
            <v>2.6461538461538461</v>
          </cell>
          <cell r="K20">
            <v>2.0885714285714285</v>
          </cell>
          <cell r="L20">
            <v>-21.071428571428573</v>
          </cell>
          <cell r="M20">
            <v>7975.2906976744198</v>
          </cell>
          <cell r="N20">
            <v>8785.2257181942532</v>
          </cell>
          <cell r="O20">
            <v>10.155554840853753</v>
          </cell>
        </row>
        <row r="21">
          <cell r="A21" t="str">
            <v>Moquegua</v>
          </cell>
          <cell r="B21">
            <v>97</v>
          </cell>
          <cell r="C21">
            <v>67</v>
          </cell>
          <cell r="D21">
            <v>-30.927835051546392</v>
          </cell>
          <cell r="E21">
            <v>0.10432368744062698</v>
          </cell>
          <cell r="F21">
            <v>105.997</v>
          </cell>
          <cell r="G21">
            <v>71.498999999999995</v>
          </cell>
          <cell r="H21">
            <v>-32.546204137852961</v>
          </cell>
          <cell r="I21">
            <v>9.0198154366044045E-2</v>
          </cell>
          <cell r="J21">
            <v>1.0927525773195876</v>
          </cell>
          <cell r="K21">
            <v>1.0671492537313432</v>
          </cell>
          <cell r="L21">
            <v>-2.3430119607722011</v>
          </cell>
          <cell r="M21">
            <v>5103.0043303112343</v>
          </cell>
          <cell r="N21">
            <v>5423.3345920921975</v>
          </cell>
          <cell r="O21">
            <v>6.2772876730329275</v>
          </cell>
        </row>
        <row r="22">
          <cell r="A22" t="str">
            <v>Pasco</v>
          </cell>
          <cell r="B22">
            <v>40</v>
          </cell>
          <cell r="C22">
            <v>5</v>
          </cell>
          <cell r="D22">
            <v>-87.5</v>
          </cell>
          <cell r="E22">
            <v>7.7853498090020134E-3</v>
          </cell>
          <cell r="F22">
            <v>27.6</v>
          </cell>
          <cell r="G22">
            <v>4.5999999999999996</v>
          </cell>
          <cell r="H22">
            <v>-83.333333333333343</v>
          </cell>
          <cell r="I22">
            <v>5.8030393443796778E-3</v>
          </cell>
          <cell r="J22">
            <v>0.69</v>
          </cell>
          <cell r="K22">
            <v>0.92</v>
          </cell>
          <cell r="L22">
            <v>33.3333333333333</v>
          </cell>
          <cell r="M22">
            <v>6957.166666666667</v>
          </cell>
          <cell r="N22">
            <v>9043.4782608695641</v>
          </cell>
          <cell r="O22">
            <v>29.987949033891638</v>
          </cell>
        </row>
        <row r="23">
          <cell r="A23" t="str">
            <v>Piura</v>
          </cell>
          <cell r="B23">
            <v>46</v>
          </cell>
          <cell r="C23">
            <v>0</v>
          </cell>
          <cell r="D23">
            <v>-100</v>
          </cell>
          <cell r="E23">
            <v>0</v>
          </cell>
          <cell r="F23">
            <v>123</v>
          </cell>
          <cell r="G23">
            <v>0</v>
          </cell>
          <cell r="H23">
            <v>-100</v>
          </cell>
          <cell r="I23">
            <v>0</v>
          </cell>
          <cell r="J23">
            <v>2.6739130434782608</v>
          </cell>
          <cell r="K23" t="str">
            <v>-</v>
          </cell>
          <cell r="L23" t="str">
            <v>-</v>
          </cell>
          <cell r="M23">
            <v>3869.9186991869919</v>
          </cell>
          <cell r="N23" t="str">
            <v>-</v>
          </cell>
          <cell r="O23" t="str">
            <v>-</v>
          </cell>
        </row>
        <row r="24">
          <cell r="A24" t="str">
            <v>Puno</v>
          </cell>
          <cell r="B24">
            <v>34167</v>
          </cell>
          <cell r="C24">
            <v>35694</v>
          </cell>
          <cell r="D24">
            <v>4.469224690490825</v>
          </cell>
          <cell r="E24">
            <v>55.578055216503572</v>
          </cell>
          <cell r="F24">
            <v>38220.86</v>
          </cell>
          <cell r="G24">
            <v>35166</v>
          </cell>
          <cell r="H24">
            <v>-7.9926511334386552</v>
          </cell>
          <cell r="I24">
            <v>44.362974257490386</v>
          </cell>
          <cell r="J24">
            <v>1.1186484034302104</v>
          </cell>
          <cell r="K24">
            <v>0.98520759791561607</v>
          </cell>
          <cell r="L24">
            <v>-11.928753047464513</v>
          </cell>
          <cell r="M24">
            <v>5592.6345979656135</v>
          </cell>
          <cell r="N24">
            <v>4064.7337200705228</v>
          </cell>
          <cell r="O24">
            <v>-27.319876725915236</v>
          </cell>
        </row>
        <row r="25">
          <cell r="A25" t="str">
            <v>Tacna</v>
          </cell>
          <cell r="B25">
            <v>378</v>
          </cell>
          <cell r="C25">
            <v>508</v>
          </cell>
          <cell r="D25">
            <v>34.391534391534393</v>
          </cell>
          <cell r="E25">
            <v>0.79099154059460464</v>
          </cell>
          <cell r="F25">
            <v>891</v>
          </cell>
          <cell r="G25">
            <v>1019</v>
          </cell>
          <cell r="H25">
            <v>14.365881032547701</v>
          </cell>
          <cell r="I25">
            <v>1.2854993678093245</v>
          </cell>
          <cell r="J25">
            <v>2.3571428571428572</v>
          </cell>
          <cell r="K25">
            <v>2.0059055118110236</v>
          </cell>
          <cell r="L25">
            <v>-14.900978286805067</v>
          </cell>
          <cell r="M25">
            <v>5072.5589225589229</v>
          </cell>
          <cell r="N25">
            <v>4302.4926398429834</v>
          </cell>
          <cell r="O25">
            <v>-15.181021935324679</v>
          </cell>
        </row>
        <row r="26">
          <cell r="A26" t="str">
            <v>Fuente:  SIEA</v>
          </cell>
        </row>
      </sheetData>
      <sheetData sheetId="12">
        <row r="1">
          <cell r="A1" t="str">
            <v>C.21  PERÚ: KIWICHA POR REGIÓN SEGÚN VARIABLES PRODUCTIVAS, 2015-2016</v>
          </cell>
        </row>
        <row r="3">
          <cell r="A3" t="str">
            <v>Región</v>
          </cell>
          <cell r="B3" t="str">
            <v>Superficie cosechada (ha)</v>
          </cell>
          <cell r="F3" t="str">
            <v>Producción (t)</v>
          </cell>
          <cell r="J3" t="str">
            <v>Rendimiento (t/ ha)</v>
          </cell>
          <cell r="M3" t="str">
            <v>Precio al productor (S/ /t)</v>
          </cell>
        </row>
        <row r="4">
          <cell r="B4" t="str">
            <v>2015</v>
          </cell>
          <cell r="C4" t="str">
            <v>2016</v>
          </cell>
          <cell r="D4" t="str">
            <v>Var. %</v>
          </cell>
          <cell r="E4" t="str">
            <v>Part % 2016</v>
          </cell>
          <cell r="F4" t="str">
            <v>2015</v>
          </cell>
          <cell r="G4" t="str">
            <v>2016</v>
          </cell>
          <cell r="H4" t="str">
            <v>Var. %</v>
          </cell>
          <cell r="I4" t="str">
            <v>Part % 2015</v>
          </cell>
          <cell r="J4" t="str">
            <v>2015</v>
          </cell>
          <cell r="K4" t="str">
            <v>2016</v>
          </cell>
          <cell r="L4" t="str">
            <v>Var. %</v>
          </cell>
          <cell r="M4" t="str">
            <v>2015</v>
          </cell>
          <cell r="N4" t="str">
            <v>2016</v>
          </cell>
          <cell r="O4" t="str">
            <v>Var. %</v>
          </cell>
        </row>
        <row r="5">
          <cell r="A5" t="str">
            <v>Nacional</v>
          </cell>
          <cell r="B5">
            <v>2289.5</v>
          </cell>
          <cell r="C5">
            <v>1599.8</v>
          </cell>
          <cell r="D5">
            <v>-30.124481327800833</v>
          </cell>
          <cell r="E5">
            <v>100</v>
          </cell>
          <cell r="F5">
            <v>4848.3680000000004</v>
          </cell>
          <cell r="G5">
            <v>2724.9289999999996</v>
          </cell>
          <cell r="H5">
            <v>-43.796984882335678</v>
          </cell>
          <cell r="I5">
            <v>100</v>
          </cell>
          <cell r="J5">
            <v>2.1176536361651017</v>
          </cell>
          <cell r="K5">
            <v>1.7032935366920863</v>
          </cell>
          <cell r="L5">
            <v>-19.56694392305759</v>
          </cell>
          <cell r="M5">
            <v>4312.4093509403574</v>
          </cell>
          <cell r="N5">
            <v>3483.7483839028469</v>
          </cell>
          <cell r="O5">
            <v>-19.21573068792307</v>
          </cell>
        </row>
        <row r="6">
          <cell r="A6" t="str">
            <v>Ancash</v>
          </cell>
          <cell r="B6">
            <v>474</v>
          </cell>
          <cell r="C6">
            <v>320</v>
          </cell>
          <cell r="D6">
            <v>-32.489451476793249</v>
          </cell>
          <cell r="E6">
            <v>20.002500312539066</v>
          </cell>
          <cell r="F6">
            <v>1002.8</v>
          </cell>
          <cell r="G6">
            <v>578.70000000000005</v>
          </cell>
          <cell r="H6">
            <v>-42.291583566015149</v>
          </cell>
          <cell r="I6">
            <v>21.23725058524461</v>
          </cell>
          <cell r="J6">
            <v>2.1156118143459914</v>
          </cell>
          <cell r="K6">
            <v>1.8084374999999999</v>
          </cell>
          <cell r="L6">
            <v>-14.51940815715994</v>
          </cell>
          <cell r="M6">
            <v>3353.8641802951729</v>
          </cell>
          <cell r="N6">
            <v>3087.5583203732504</v>
          </cell>
          <cell r="O6">
            <v>-7.9402696592944633</v>
          </cell>
        </row>
        <row r="7">
          <cell r="A7" t="str">
            <v>Apurimac</v>
          </cell>
          <cell r="B7">
            <v>777</v>
          </cell>
          <cell r="C7">
            <v>702.75</v>
          </cell>
          <cell r="D7">
            <v>-9.5559845559845531</v>
          </cell>
          <cell r="E7">
            <v>43.927365920740094</v>
          </cell>
          <cell r="F7">
            <v>1281.2180000000001</v>
          </cell>
          <cell r="G7">
            <v>1127.8789999999999</v>
          </cell>
          <cell r="H7">
            <v>-11.968220864833324</v>
          </cell>
          <cell r="I7">
            <v>41.391133493753415</v>
          </cell>
          <cell r="J7">
            <v>1.648929214929215</v>
          </cell>
          <cell r="K7">
            <v>1.6049505514051938</v>
          </cell>
          <cell r="L7">
            <v>-2.6671043927079086</v>
          </cell>
          <cell r="M7">
            <v>3819.9549178984375</v>
          </cell>
          <cell r="N7">
            <v>3569.9370233863747</v>
          </cell>
          <cell r="O7">
            <v>-6.5450483025493718</v>
          </cell>
        </row>
        <row r="8">
          <cell r="A8" t="str">
            <v>Arequipa</v>
          </cell>
          <cell r="B8">
            <v>396</v>
          </cell>
          <cell r="C8">
            <v>83</v>
          </cell>
          <cell r="D8">
            <v>-79.040404040404042</v>
          </cell>
          <cell r="E8">
            <v>5.1881485185648213</v>
          </cell>
          <cell r="F8">
            <v>1446.86</v>
          </cell>
          <cell r="G8">
            <v>291.55</v>
          </cell>
          <cell r="H8">
            <v>-79.849467121905377</v>
          </cell>
          <cell r="I8">
            <v>10.69936134115788</v>
          </cell>
          <cell r="J8">
            <v>3.6536868686868691</v>
          </cell>
          <cell r="K8">
            <v>3.512650602409638</v>
          </cell>
          <cell r="L8">
            <v>-3.8601081960786487</v>
          </cell>
          <cell r="M8">
            <v>5139.8960507581924</v>
          </cell>
          <cell r="N8">
            <v>3000</v>
          </cell>
          <cell r="O8">
            <v>-41.633060856211934</v>
          </cell>
        </row>
        <row r="9">
          <cell r="A9" t="str">
            <v>Ayacucho</v>
          </cell>
          <cell r="B9">
            <v>108</v>
          </cell>
          <cell r="C9">
            <v>97</v>
          </cell>
          <cell r="D9">
            <v>-10.185185185185187</v>
          </cell>
          <cell r="E9">
            <v>6.0632579072384045</v>
          </cell>
          <cell r="F9">
            <v>128</v>
          </cell>
          <cell r="G9">
            <v>100</v>
          </cell>
          <cell r="H9">
            <v>-21.875</v>
          </cell>
          <cell r="I9">
            <v>3.6698203879807516</v>
          </cell>
          <cell r="J9">
            <v>1.1851851851851851</v>
          </cell>
          <cell r="K9">
            <v>1.0309278350515463</v>
          </cell>
          <cell r="L9">
            <v>-13.015463917525782</v>
          </cell>
          <cell r="M9">
            <v>4063.28125</v>
          </cell>
          <cell r="N9">
            <v>3744.5</v>
          </cell>
          <cell r="O9">
            <v>-7.8454143433954844</v>
          </cell>
        </row>
        <row r="10">
          <cell r="A10" t="str">
            <v>Cusco</v>
          </cell>
          <cell r="B10">
            <v>396</v>
          </cell>
          <cell r="C10">
            <v>295.55</v>
          </cell>
          <cell r="D10">
            <v>-25.366161616161609</v>
          </cell>
          <cell r="E10">
            <v>18.47418427303413</v>
          </cell>
          <cell r="F10">
            <v>810.7</v>
          </cell>
          <cell r="G10">
            <v>496.4</v>
          </cell>
          <cell r="H10">
            <v>-38.7689650918959</v>
          </cell>
          <cell r="I10">
            <v>18.216988405936448</v>
          </cell>
          <cell r="J10">
            <v>2.0472222222222225</v>
          </cell>
          <cell r="K10">
            <v>1.6795804432414141</v>
          </cell>
          <cell r="L10">
            <v>-17.958078756186026</v>
          </cell>
          <cell r="M10">
            <v>4741.3469840878242</v>
          </cell>
          <cell r="N10">
            <v>3557.010475423046</v>
          </cell>
          <cell r="O10">
            <v>-24.978903940999576</v>
          </cell>
        </row>
        <row r="11">
          <cell r="A11" t="str">
            <v>Huancavelica</v>
          </cell>
          <cell r="B11">
            <v>45</v>
          </cell>
          <cell r="C11">
            <v>17.5</v>
          </cell>
          <cell r="D11">
            <v>-61.111111111111114</v>
          </cell>
          <cell r="E11">
            <v>1.0938867358419802</v>
          </cell>
          <cell r="F11">
            <v>47.89</v>
          </cell>
          <cell r="G11">
            <v>19.2</v>
          </cell>
          <cell r="H11">
            <v>-59.908122781373983</v>
          </cell>
          <cell r="I11">
            <v>0.70460551449230435</v>
          </cell>
          <cell r="J11">
            <v>1.0642222222222222</v>
          </cell>
          <cell r="K11">
            <v>1.0971428571428572</v>
          </cell>
          <cell r="L11">
            <v>3.0933985621812043</v>
          </cell>
          <cell r="M11">
            <v>3251.9837126748807</v>
          </cell>
          <cell r="N11">
            <v>3786.4583333333335</v>
          </cell>
          <cell r="O11">
            <v>16.435341252641965</v>
          </cell>
        </row>
        <row r="12">
          <cell r="A12" t="str">
            <v>La Libertad</v>
          </cell>
          <cell r="B12">
            <v>92.5</v>
          </cell>
          <cell r="C12">
            <v>83</v>
          </cell>
          <cell r="D12">
            <v>-10.270270270270265</v>
          </cell>
          <cell r="E12">
            <v>5.1881485185648213</v>
          </cell>
          <cell r="F12">
            <v>129.9</v>
          </cell>
          <cell r="G12">
            <v>110.2</v>
          </cell>
          <cell r="H12">
            <v>-15.165511932255582</v>
          </cell>
          <cell r="I12">
            <v>4.0441420675547883</v>
          </cell>
          <cell r="J12">
            <v>1.4043243243243244</v>
          </cell>
          <cell r="K12">
            <v>1.3277108433734941</v>
          </cell>
          <cell r="L12">
            <v>-5.4555404064294155</v>
          </cell>
          <cell r="M12">
            <v>5328.2525019245559</v>
          </cell>
          <cell r="N12">
            <v>5353.3575317604345</v>
          </cell>
          <cell r="O12">
            <v>0.47116817055519178</v>
          </cell>
        </row>
        <row r="13">
          <cell r="A13" t="str">
            <v>Lambayeque</v>
          </cell>
          <cell r="B13">
            <v>1</v>
          </cell>
          <cell r="C13">
            <v>1</v>
          </cell>
          <cell r="D13">
            <v>0</v>
          </cell>
          <cell r="E13">
            <v>6.250781347668459E-2</v>
          </cell>
          <cell r="F13">
            <v>1</v>
          </cell>
          <cell r="G13">
            <v>1</v>
          </cell>
          <cell r="H13">
            <v>0</v>
          </cell>
          <cell r="I13">
            <v>3.6698203879807517E-2</v>
          </cell>
          <cell r="J13">
            <v>1</v>
          </cell>
          <cell r="K13">
            <v>1</v>
          </cell>
          <cell r="L13">
            <v>0</v>
          </cell>
          <cell r="M13">
            <v>2200</v>
          </cell>
          <cell r="N13">
            <v>2300</v>
          </cell>
          <cell r="O13">
            <v>4.5454545454545414</v>
          </cell>
        </row>
        <row r="14">
          <cell r="A14" t="str">
            <v>Fuente:  SIEA</v>
          </cell>
        </row>
      </sheetData>
      <sheetData sheetId="13">
        <row r="1">
          <cell r="A1" t="str">
            <v>C.22  PERÚ: CAÑIHUA POR REGIÓN SEGÚN VARIABLES PRODUCTIVAS, 2015-2016</v>
          </cell>
        </row>
        <row r="3">
          <cell r="A3" t="str">
            <v>Región</v>
          </cell>
          <cell r="B3" t="str">
            <v>Superficie cosechada (ha)</v>
          </cell>
          <cell r="F3" t="str">
            <v>Producción (t)</v>
          </cell>
          <cell r="J3" t="str">
            <v>Rendimiento (t/ ha)</v>
          </cell>
          <cell r="M3" t="str">
            <v>Precio al productor (S/ /t)</v>
          </cell>
        </row>
        <row r="4">
          <cell r="B4" t="str">
            <v>2015</v>
          </cell>
          <cell r="C4" t="str">
            <v>2016</v>
          </cell>
          <cell r="D4" t="str">
            <v>Var. %</v>
          </cell>
          <cell r="E4" t="str">
            <v>Part % 2016</v>
          </cell>
          <cell r="F4" t="str">
            <v>2015</v>
          </cell>
          <cell r="G4" t="str">
            <v>2016</v>
          </cell>
          <cell r="H4" t="str">
            <v>Var. %</v>
          </cell>
          <cell r="I4" t="str">
            <v>Part % 2015</v>
          </cell>
          <cell r="J4" t="str">
            <v>2015</v>
          </cell>
          <cell r="K4" t="str">
            <v>2016</v>
          </cell>
          <cell r="L4" t="str">
            <v>Var. %</v>
          </cell>
          <cell r="M4" t="str">
            <v>2015</v>
          </cell>
          <cell r="N4" t="str">
            <v>2016</v>
          </cell>
          <cell r="O4" t="str">
            <v>Var. %</v>
          </cell>
        </row>
        <row r="5">
          <cell r="A5" t="str">
            <v>Nacional</v>
          </cell>
          <cell r="B5">
            <v>6145</v>
          </cell>
          <cell r="C5">
            <v>6155</v>
          </cell>
          <cell r="D5">
            <v>0.16273393002441683</v>
          </cell>
          <cell r="E5">
            <v>100</v>
          </cell>
          <cell r="F5">
            <v>4733.8589999999995</v>
          </cell>
          <cell r="G5">
            <v>4565.03</v>
          </cell>
          <cell r="H5">
            <v>-3.5664137862999268</v>
          </cell>
          <cell r="I5">
            <v>100</v>
          </cell>
          <cell r="J5">
            <v>0.77035947925142378</v>
          </cell>
          <cell r="K5">
            <v>0.74167831031681553</v>
          </cell>
          <cell r="L5">
            <v>-3.7230889872969963</v>
          </cell>
          <cell r="M5">
            <v>5237.6445517283055</v>
          </cell>
          <cell r="N5">
            <v>4136.1412739894377</v>
          </cell>
          <cell r="O5">
            <v>-21.030508406214711</v>
          </cell>
        </row>
        <row r="6">
          <cell r="A6" t="str">
            <v>Arequipa</v>
          </cell>
          <cell r="B6">
            <v>8</v>
          </cell>
          <cell r="C6">
            <v>10</v>
          </cell>
          <cell r="D6">
            <v>25</v>
          </cell>
          <cell r="E6">
            <v>0.16246953696181965</v>
          </cell>
          <cell r="F6">
            <v>7.16</v>
          </cell>
          <cell r="G6">
            <v>8.52</v>
          </cell>
          <cell r="H6">
            <v>18.99441340782122</v>
          </cell>
          <cell r="I6">
            <v>0.18663623240153954</v>
          </cell>
          <cell r="J6">
            <v>0.89500000000000002</v>
          </cell>
          <cell r="K6">
            <v>0.85199999999999998</v>
          </cell>
          <cell r="L6">
            <v>-4.8044692737430168</v>
          </cell>
          <cell r="M6">
            <v>2754.8882681564251</v>
          </cell>
          <cell r="N6">
            <v>2229.3427230046946</v>
          </cell>
          <cell r="O6">
            <v>-19.076837025533024</v>
          </cell>
        </row>
        <row r="7">
          <cell r="A7" t="str">
            <v>Cusco</v>
          </cell>
          <cell r="B7">
            <v>529</v>
          </cell>
          <cell r="C7">
            <v>622</v>
          </cell>
          <cell r="D7">
            <v>17.580340264650275</v>
          </cell>
          <cell r="E7">
            <v>10.105605199025183</v>
          </cell>
          <cell r="F7">
            <v>264.5</v>
          </cell>
          <cell r="G7">
            <v>266.60000000000002</v>
          </cell>
          <cell r="H7">
            <v>0.79395085066162885</v>
          </cell>
          <cell r="I7">
            <v>5.8400492439261082</v>
          </cell>
          <cell r="J7">
            <v>0.5</v>
          </cell>
          <cell r="K7">
            <v>0.42861736334405148</v>
          </cell>
          <cell r="L7">
            <v>-14.276527331189703</v>
          </cell>
          <cell r="M7">
            <v>5600</v>
          </cell>
          <cell r="N7">
            <v>4500</v>
          </cell>
          <cell r="O7">
            <v>-19.642857142857128</v>
          </cell>
        </row>
        <row r="8">
          <cell r="A8" t="str">
            <v>Puno</v>
          </cell>
          <cell r="B8">
            <v>5608</v>
          </cell>
          <cell r="C8">
            <v>5523</v>
          </cell>
          <cell r="D8">
            <v>-1.5156918687589171</v>
          </cell>
          <cell r="E8">
            <v>89.731925264013</v>
          </cell>
          <cell r="F8">
            <v>4462.1989999999996</v>
          </cell>
          <cell r="G8">
            <v>4289.91</v>
          </cell>
          <cell r="H8">
            <v>-3.861078360691661</v>
          </cell>
          <cell r="I8">
            <v>93.973314523672357</v>
          </cell>
          <cell r="J8">
            <v>0.79568455777460767</v>
          </cell>
          <cell r="K8">
            <v>0.77673546985334052</v>
          </cell>
          <cell r="L8">
            <v>-2.3814824274414059</v>
          </cell>
          <cell r="M8">
            <v>5220.1494823516387</v>
          </cell>
          <cell r="N8">
            <v>4117.3159809879462</v>
          </cell>
          <cell r="O8">
            <v>-21.126473582646799</v>
          </cell>
        </row>
        <row r="9">
          <cell r="A9" t="str">
            <v>Fuente:  SIEA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sumen"/>
      <sheetName val="AVE"/>
      <sheetName val="Pollo"/>
      <sheetName val="OVINO"/>
      <sheetName val="PORCINO"/>
      <sheetName val="CAPRINO"/>
      <sheetName val="VACUNO"/>
      <sheetName val="ALPACA"/>
      <sheetName val="LLAMA"/>
      <sheetName val="HUEVOS"/>
      <sheetName val="LECHE"/>
      <sheetName val="FIB.ALP."/>
      <sheetName val="FIB.LLA."/>
      <sheetName val="LANA"/>
      <sheetName val="Hoja12"/>
      <sheetName val="Hoja13"/>
      <sheetName val="Hoja14"/>
      <sheetName val="Hoja15"/>
      <sheetName val="Hoja16"/>
      <sheetName val="LECHE (2)"/>
      <sheetName val="HUEVOS (2)"/>
    </sheetNames>
    <sheetDataSet>
      <sheetData sheetId="0"/>
      <sheetData sheetId="1">
        <row r="10">
          <cell r="T10">
            <v>71935.695293240831</v>
          </cell>
        </row>
        <row r="11">
          <cell r="T11">
            <v>13281846.796663174</v>
          </cell>
        </row>
        <row r="12">
          <cell r="T12">
            <v>10413791.13863676</v>
          </cell>
        </row>
        <row r="13">
          <cell r="T13">
            <v>123377859.86172611</v>
          </cell>
        </row>
        <row r="14">
          <cell r="T14">
            <v>1833960.5716754925</v>
          </cell>
        </row>
        <row r="15">
          <cell r="T15">
            <v>1008678.3144215208</v>
          </cell>
        </row>
        <row r="16">
          <cell r="T16">
            <v>403471.32576860825</v>
          </cell>
        </row>
        <row r="17">
          <cell r="T17">
            <v>421810.93148536317</v>
          </cell>
        </row>
        <row r="19">
          <cell r="T19">
            <v>17683178.815294921</v>
          </cell>
        </row>
        <row r="20">
          <cell r="T20">
            <v>377518801.83555579</v>
          </cell>
        </row>
        <row r="21">
          <cell r="T21">
            <v>34888755.424162053</v>
          </cell>
        </row>
        <row r="22">
          <cell r="T22">
            <v>637988.01278531528</v>
          </cell>
        </row>
        <row r="23">
          <cell r="T23">
            <v>205633.28363101688</v>
          </cell>
        </row>
        <row r="24">
          <cell r="T24">
            <v>5570881.5959053561</v>
          </cell>
        </row>
        <row r="25">
          <cell r="T25">
            <v>505939.04775819887</v>
          </cell>
        </row>
        <row r="26">
          <cell r="T26">
            <v>69740818.91966404</v>
          </cell>
        </row>
        <row r="27">
          <cell r="T27">
            <v>86126.850880978178</v>
          </cell>
        </row>
        <row r="28">
          <cell r="T28">
            <v>9438792.4876569156</v>
          </cell>
        </row>
        <row r="29">
          <cell r="T29">
            <v>549179.56522269081</v>
          </cell>
        </row>
        <row r="30">
          <cell r="T30">
            <v>406961.94325745007</v>
          </cell>
        </row>
        <row r="31">
          <cell r="T31">
            <v>244177.16595446999</v>
          </cell>
        </row>
        <row r="32">
          <cell r="T32">
            <v>162784.77730298007</v>
          </cell>
        </row>
        <row r="33">
          <cell r="T33">
            <v>1986050.3774606283</v>
          </cell>
        </row>
        <row r="34">
          <cell r="T34">
            <v>1351018.2522928247</v>
          </cell>
        </row>
        <row r="35">
          <cell r="T35">
            <v>17537001.327123333</v>
          </cell>
        </row>
        <row r="36">
          <cell r="T36">
            <v>10952706.331588078</v>
          </cell>
        </row>
        <row r="37">
          <cell r="T37">
            <v>5591666.7095058663</v>
          </cell>
        </row>
        <row r="38">
          <cell r="T38">
            <v>3865818.4410884827</v>
          </cell>
        </row>
        <row r="50">
          <cell r="T50">
            <v>163.7060224297893</v>
          </cell>
        </row>
        <row r="51">
          <cell r="T51">
            <v>28902.432661356168</v>
          </cell>
        </row>
        <row r="52">
          <cell r="T52">
            <v>22689.220549134319</v>
          </cell>
        </row>
        <row r="53">
          <cell r="T53">
            <v>270846.85811000247</v>
          </cell>
        </row>
        <row r="54">
          <cell r="T54">
            <v>3616.9015114104914</v>
          </cell>
        </row>
        <row r="55">
          <cell r="T55">
            <v>2441.5334815222823</v>
          </cell>
        </row>
        <row r="56">
          <cell r="T56">
            <v>574.62437016756883</v>
          </cell>
        </row>
        <row r="57">
          <cell r="T57">
            <v>600.74365972064027</v>
          </cell>
        </row>
        <row r="58">
          <cell r="T58">
            <v>3696.9187082358194</v>
          </cell>
        </row>
        <row r="59">
          <cell r="T59">
            <v>39416.052146293616</v>
          </cell>
        </row>
        <row r="60">
          <cell r="T60">
            <v>848197.84645546717</v>
          </cell>
        </row>
        <row r="61">
          <cell r="T61">
            <v>72365.199098659359</v>
          </cell>
        </row>
        <row r="62">
          <cell r="T62">
            <v>1213.0593615524051</v>
          </cell>
        </row>
        <row r="63">
          <cell r="T63">
            <v>406.19221832158166</v>
          </cell>
        </row>
        <row r="64">
          <cell r="T64">
            <v>12053.199723926427</v>
          </cell>
        </row>
        <row r="65">
          <cell r="T65">
            <v>947.98123964330512</v>
          </cell>
        </row>
        <row r="66">
          <cell r="T66">
            <v>153406.22691487978</v>
          </cell>
        </row>
        <row r="67">
          <cell r="T67">
            <v>170.47241139952061</v>
          </cell>
        </row>
        <row r="68">
          <cell r="T68">
            <v>20635.148402636129</v>
          </cell>
        </row>
        <row r="69">
          <cell r="T69">
            <v>1058.7678381238093</v>
          </cell>
        </row>
        <row r="70">
          <cell r="T70">
            <v>763.78222599112178</v>
          </cell>
        </row>
        <row r="71">
          <cell r="T71">
            <v>462.85431612478158</v>
          </cell>
        </row>
        <row r="72">
          <cell r="T72">
            <v>300.9279098663402</v>
          </cell>
        </row>
        <row r="73">
          <cell r="T73">
            <v>4091.9722885643218</v>
          </cell>
        </row>
        <row r="74">
          <cell r="T74">
            <v>2535.3708376833642</v>
          </cell>
        </row>
        <row r="75">
          <cell r="T75">
            <v>37960.614331437078</v>
          </cell>
        </row>
        <row r="76">
          <cell r="T76">
            <v>23703.736393086219</v>
          </cell>
        </row>
        <row r="77">
          <cell r="T77">
            <v>12044.96404630319</v>
          </cell>
        </row>
        <row r="78">
          <cell r="T78">
            <v>8393.4579082691362</v>
          </cell>
        </row>
      </sheetData>
      <sheetData sheetId="2"/>
      <sheetData sheetId="3">
        <row r="10">
          <cell r="T10">
            <v>3096</v>
          </cell>
        </row>
        <row r="11">
          <cell r="T11">
            <v>115852.64246437096</v>
          </cell>
        </row>
        <row r="12">
          <cell r="T12">
            <v>28880</v>
          </cell>
        </row>
        <row r="13">
          <cell r="T13">
            <v>184002</v>
          </cell>
        </row>
        <row r="14">
          <cell r="T14">
            <v>102957</v>
          </cell>
        </row>
        <row r="15">
          <cell r="T15">
            <v>76306</v>
          </cell>
        </row>
        <row r="16">
          <cell r="T16">
            <v>19897</v>
          </cell>
        </row>
        <row r="17">
          <cell r="T17">
            <v>6754</v>
          </cell>
        </row>
        <row r="18">
          <cell r="T18">
            <v>3305</v>
          </cell>
        </row>
        <row r="19">
          <cell r="T19">
            <v>132418.92422371131</v>
          </cell>
        </row>
        <row r="20">
          <cell r="T20">
            <v>80867</v>
          </cell>
        </row>
        <row r="21">
          <cell r="T21">
            <v>5024</v>
          </cell>
        </row>
        <row r="22">
          <cell r="T22">
            <v>163418</v>
          </cell>
        </row>
        <row r="23">
          <cell r="T23">
            <v>99700</v>
          </cell>
        </row>
        <row r="24">
          <cell r="T24">
            <v>304545</v>
          </cell>
        </row>
        <row r="25">
          <cell r="T25">
            <v>126716</v>
          </cell>
        </row>
        <row r="26">
          <cell r="T26">
            <v>136584</v>
          </cell>
        </row>
        <row r="27">
          <cell r="T27">
            <v>3991</v>
          </cell>
        </row>
        <row r="28">
          <cell r="T28">
            <v>7851</v>
          </cell>
        </row>
        <row r="29">
          <cell r="T29">
            <v>154484</v>
          </cell>
        </row>
        <row r="30">
          <cell r="T30">
            <v>83655</v>
          </cell>
        </row>
        <row r="31">
          <cell r="T31">
            <v>41225</v>
          </cell>
        </row>
        <row r="32">
          <cell r="T32">
            <v>42430</v>
          </cell>
        </row>
        <row r="33">
          <cell r="T33">
            <v>287451</v>
          </cell>
        </row>
        <row r="34">
          <cell r="T34">
            <v>660964</v>
          </cell>
        </row>
        <row r="35">
          <cell r="T35">
            <v>5439</v>
          </cell>
        </row>
        <row r="36">
          <cell r="T36">
            <v>3115</v>
          </cell>
        </row>
        <row r="37">
          <cell r="T37">
            <v>2377</v>
          </cell>
        </row>
        <row r="38">
          <cell r="T38">
            <v>2349</v>
          </cell>
        </row>
        <row r="50">
          <cell r="T50">
            <v>36.930800000000005</v>
          </cell>
        </row>
        <row r="51">
          <cell r="T51">
            <v>1359.70077427051</v>
          </cell>
        </row>
        <row r="52">
          <cell r="T52">
            <v>539.00879199999997</v>
          </cell>
        </row>
        <row r="53">
          <cell r="T53">
            <v>2413.313596</v>
          </cell>
        </row>
        <row r="54">
          <cell r="T54">
            <v>1219.3388800000002</v>
          </cell>
        </row>
        <row r="55">
          <cell r="T55">
            <v>894.03844000000015</v>
          </cell>
        </row>
        <row r="56">
          <cell r="T56">
            <v>254.84400000000002</v>
          </cell>
        </row>
        <row r="57">
          <cell r="T57">
            <v>70.456440000000015</v>
          </cell>
        </row>
        <row r="58">
          <cell r="T58">
            <v>50.576800000000013</v>
          </cell>
        </row>
        <row r="59">
          <cell r="T59">
            <v>1375.9864038539599</v>
          </cell>
        </row>
        <row r="60">
          <cell r="T60">
            <v>976.1665720000002</v>
          </cell>
        </row>
        <row r="61">
          <cell r="T61">
            <v>61.184412000000009</v>
          </cell>
        </row>
        <row r="62">
          <cell r="T62">
            <v>1751.3514</v>
          </cell>
        </row>
        <row r="63">
          <cell r="T63">
            <v>1381.425084</v>
          </cell>
        </row>
        <row r="64">
          <cell r="T64">
            <v>3300.2151999999996</v>
          </cell>
        </row>
        <row r="65">
          <cell r="T65">
            <v>1601.1004940000003</v>
          </cell>
        </row>
        <row r="66">
          <cell r="T66">
            <v>2024.2034999999996</v>
          </cell>
        </row>
        <row r="67">
          <cell r="T67">
            <v>84.454560000000001</v>
          </cell>
        </row>
        <row r="68">
          <cell r="T68">
            <v>182.15319999999997</v>
          </cell>
        </row>
        <row r="69">
          <cell r="T69">
            <v>1839.3472000000002</v>
          </cell>
        </row>
        <row r="70">
          <cell r="T70">
            <v>960.02319999999986</v>
          </cell>
        </row>
        <row r="71">
          <cell r="T71">
            <v>505.74119999999994</v>
          </cell>
        </row>
        <row r="72">
          <cell r="T72">
            <v>454.28199999999998</v>
          </cell>
        </row>
        <row r="73">
          <cell r="T73">
            <v>3231.7131999999997</v>
          </cell>
        </row>
        <row r="74">
          <cell r="T74">
            <v>8891.2710000000006</v>
          </cell>
        </row>
        <row r="75">
          <cell r="T75">
            <v>59.783389772000007</v>
          </cell>
        </row>
        <row r="76">
          <cell r="T76">
            <v>35.905999999999999</v>
          </cell>
        </row>
        <row r="77">
          <cell r="T77">
            <v>27.964400000000001</v>
          </cell>
        </row>
        <row r="78">
          <cell r="T78">
            <v>45.673000000000009</v>
          </cell>
        </row>
      </sheetData>
      <sheetData sheetId="4">
        <row r="10">
          <cell r="T10">
            <v>7991</v>
          </cell>
        </row>
        <row r="11">
          <cell r="T11">
            <v>110733.78628555202</v>
          </cell>
        </row>
        <row r="12">
          <cell r="T12">
            <v>29483</v>
          </cell>
        </row>
        <row r="13">
          <cell r="T13">
            <v>298028</v>
          </cell>
        </row>
        <row r="14">
          <cell r="T14">
            <v>147970</v>
          </cell>
        </row>
        <row r="15">
          <cell r="T15">
            <v>62722</v>
          </cell>
        </row>
        <row r="16">
          <cell r="T16">
            <v>49315</v>
          </cell>
        </row>
        <row r="17">
          <cell r="T17">
            <v>35933</v>
          </cell>
        </row>
        <row r="18">
          <cell r="T18">
            <v>33563</v>
          </cell>
        </row>
        <row r="19">
          <cell r="T19">
            <v>42272</v>
          </cell>
        </row>
        <row r="20">
          <cell r="T20">
            <v>1132149</v>
          </cell>
        </row>
        <row r="21">
          <cell r="T21">
            <v>93401</v>
          </cell>
        </row>
        <row r="22">
          <cell r="T22">
            <v>207816</v>
          </cell>
        </row>
        <row r="23">
          <cell r="T23">
            <v>34316</v>
          </cell>
        </row>
        <row r="24">
          <cell r="T24">
            <v>106651</v>
          </cell>
        </row>
        <row r="25">
          <cell r="T25">
            <v>42772</v>
          </cell>
        </row>
        <row r="26">
          <cell r="T26">
            <v>202875</v>
          </cell>
        </row>
        <row r="27">
          <cell r="T27">
            <v>21597</v>
          </cell>
        </row>
        <row r="28">
          <cell r="T28">
            <v>66586</v>
          </cell>
        </row>
        <row r="29">
          <cell r="T29">
            <v>52959</v>
          </cell>
        </row>
        <row r="30">
          <cell r="T30">
            <v>70374</v>
          </cell>
        </row>
        <row r="31">
          <cell r="T31">
            <v>25210</v>
          </cell>
        </row>
        <row r="32">
          <cell r="T32">
            <v>45164</v>
          </cell>
        </row>
        <row r="33">
          <cell r="T33">
            <v>144583</v>
          </cell>
        </row>
        <row r="34">
          <cell r="T34">
            <v>76729</v>
          </cell>
        </row>
        <row r="35">
          <cell r="T35">
            <v>59704</v>
          </cell>
        </row>
        <row r="36">
          <cell r="T36">
            <v>55401</v>
          </cell>
        </row>
        <row r="37">
          <cell r="T37">
            <v>21547</v>
          </cell>
        </row>
        <row r="38">
          <cell r="T38">
            <v>13055</v>
          </cell>
        </row>
        <row r="50">
          <cell r="T50">
            <v>398.35649999999998</v>
          </cell>
        </row>
        <row r="51">
          <cell r="T51">
            <v>4739.3320819178489</v>
          </cell>
        </row>
        <row r="52">
          <cell r="T52">
            <v>1665.2429750000001</v>
          </cell>
        </row>
        <row r="53">
          <cell r="T53">
            <v>16876.29837</v>
          </cell>
        </row>
        <row r="54">
          <cell r="T54">
            <v>6393.484916325001</v>
          </cell>
        </row>
        <row r="55">
          <cell r="T55">
            <v>2316.7117313250001</v>
          </cell>
        </row>
        <row r="56">
          <cell r="T56">
            <v>2293.1865000000003</v>
          </cell>
        </row>
        <row r="57">
          <cell r="T57">
            <v>1783.586685</v>
          </cell>
        </row>
        <row r="58">
          <cell r="T58">
            <v>1712.1916249999999</v>
          </cell>
        </row>
        <row r="59">
          <cell r="T59">
            <v>1374.8966701466047</v>
          </cell>
        </row>
        <row r="60">
          <cell r="T60">
            <v>71500.073962499999</v>
          </cell>
        </row>
        <row r="61">
          <cell r="T61">
            <v>3934.9573874999996</v>
          </cell>
        </row>
        <row r="62">
          <cell r="T62">
            <v>6784.1610000000001</v>
          </cell>
        </row>
        <row r="63">
          <cell r="T63">
            <v>1264.9354800000001</v>
          </cell>
        </row>
        <row r="64">
          <cell r="T64">
            <v>4446.9337500000001</v>
          </cell>
        </row>
        <row r="65">
          <cell r="T65">
            <v>1486.4046600000004</v>
          </cell>
        </row>
        <row r="66">
          <cell r="T66">
            <v>11362.384000000002</v>
          </cell>
        </row>
        <row r="67">
          <cell r="T67">
            <v>884.84775000000002</v>
          </cell>
        </row>
        <row r="68">
          <cell r="T68">
            <v>2620.5330000000004</v>
          </cell>
        </row>
        <row r="69">
          <cell r="T69">
            <v>2331.7565999999997</v>
          </cell>
        </row>
        <row r="70">
          <cell r="T70">
            <v>2873.8180000000002</v>
          </cell>
        </row>
        <row r="71">
          <cell r="T71">
            <v>922.40800000000002</v>
          </cell>
        </row>
        <row r="72">
          <cell r="T72">
            <v>1951.4100000000003</v>
          </cell>
        </row>
        <row r="73">
          <cell r="T73">
            <v>5823.785249999999</v>
          </cell>
        </row>
        <row r="74">
          <cell r="T74">
            <v>2539.6115000000004</v>
          </cell>
        </row>
        <row r="75">
          <cell r="T75">
            <v>2635.7455400000003</v>
          </cell>
        </row>
        <row r="76">
          <cell r="T76">
            <v>2381.1405</v>
          </cell>
        </row>
        <row r="77">
          <cell r="T77">
            <v>873.06067499999995</v>
          </cell>
        </row>
        <row r="78">
          <cell r="T78">
            <v>836.93296499999997</v>
          </cell>
        </row>
      </sheetData>
      <sheetData sheetId="5">
        <row r="10">
          <cell r="T10">
            <v>32867</v>
          </cell>
        </row>
        <row r="11">
          <cell r="T11">
            <v>94622.26375054763</v>
          </cell>
        </row>
        <row r="12">
          <cell r="T12">
            <v>30600</v>
          </cell>
        </row>
        <row r="13">
          <cell r="T13">
            <v>37209</v>
          </cell>
        </row>
        <row r="14">
          <cell r="T14">
            <v>28609</v>
          </cell>
        </row>
        <row r="15">
          <cell r="T15">
            <v>16975</v>
          </cell>
        </row>
        <row r="16">
          <cell r="T16">
            <v>1057</v>
          </cell>
        </row>
        <row r="17">
          <cell r="T17">
            <v>10577</v>
          </cell>
        </row>
        <row r="18">
          <cell r="T18">
            <v>4507</v>
          </cell>
        </row>
        <row r="19">
          <cell r="T19">
            <v>20432</v>
          </cell>
        </row>
        <row r="20">
          <cell r="T20">
            <v>48379</v>
          </cell>
        </row>
        <row r="21">
          <cell r="T21">
            <v>14913</v>
          </cell>
        </row>
        <row r="22">
          <cell r="T22">
            <v>26502</v>
          </cell>
        </row>
        <row r="23">
          <cell r="T23">
            <v>1189</v>
          </cell>
        </row>
        <row r="24">
          <cell r="T24">
            <v>4659</v>
          </cell>
        </row>
        <row r="25">
          <cell r="T25">
            <v>28698</v>
          </cell>
        </row>
        <row r="26">
          <cell r="T26">
            <v>15642</v>
          </cell>
        </row>
        <row r="27">
          <cell r="T27">
            <v>861</v>
          </cell>
        </row>
        <row r="28">
          <cell r="T28">
            <v>5022</v>
          </cell>
        </row>
        <row r="29">
          <cell r="T29">
            <v>28342</v>
          </cell>
        </row>
        <row r="30">
          <cell r="T30">
            <v>18043</v>
          </cell>
        </row>
        <row r="31">
          <cell r="T31">
            <v>5372</v>
          </cell>
        </row>
        <row r="32">
          <cell r="T32">
            <v>12671</v>
          </cell>
        </row>
        <row r="33">
          <cell r="T33">
            <v>3693</v>
          </cell>
        </row>
        <row r="34">
          <cell r="T34">
            <v>0</v>
          </cell>
        </row>
        <row r="35">
          <cell r="T35">
            <v>0</v>
          </cell>
        </row>
        <row r="36">
          <cell r="T36">
            <v>10</v>
          </cell>
        </row>
        <row r="37">
          <cell r="T37">
            <v>0</v>
          </cell>
        </row>
        <row r="38">
          <cell r="T38">
            <v>0</v>
          </cell>
        </row>
        <row r="50">
          <cell r="T50">
            <v>378.41360000000009</v>
          </cell>
        </row>
        <row r="51">
          <cell r="T51">
            <v>1376.5339236572659</v>
          </cell>
        </row>
        <row r="52">
          <cell r="T52">
            <v>455.53058576000018</v>
          </cell>
        </row>
        <row r="53">
          <cell r="T53">
            <v>506.56437600000004</v>
          </cell>
        </row>
        <row r="54">
          <cell r="T54">
            <v>233.79401917209128</v>
          </cell>
        </row>
        <row r="55">
          <cell r="T55">
            <v>114.97217917209126</v>
          </cell>
        </row>
        <row r="56">
          <cell r="T56">
            <v>13.2468</v>
          </cell>
        </row>
        <row r="57">
          <cell r="T57">
            <v>105.57504</v>
          </cell>
        </row>
        <row r="58">
          <cell r="T58">
            <v>56.859200000000008</v>
          </cell>
        </row>
        <row r="59">
          <cell r="T59">
            <v>213.53680000000003</v>
          </cell>
        </row>
        <row r="60">
          <cell r="T60">
            <v>602.63478400000008</v>
          </cell>
        </row>
        <row r="61">
          <cell r="T61">
            <v>211.30357200000003</v>
          </cell>
        </row>
        <row r="62">
          <cell r="T62">
            <v>241.61995999999999</v>
          </cell>
        </row>
        <row r="63">
          <cell r="T63">
            <v>13.546632000000001</v>
          </cell>
        </row>
        <row r="64">
          <cell r="T64">
            <v>47.738800000000005</v>
          </cell>
        </row>
        <row r="65">
          <cell r="T65">
            <v>369.22589399999998</v>
          </cell>
        </row>
        <row r="66">
          <cell r="T66">
            <v>178.36940000000001</v>
          </cell>
        </row>
        <row r="67">
          <cell r="T67">
            <v>13.3848</v>
          </cell>
        </row>
        <row r="68">
          <cell r="T68">
            <v>71.895600000000002</v>
          </cell>
        </row>
        <row r="69">
          <cell r="T69">
            <v>336.17800000000005</v>
          </cell>
        </row>
        <row r="70">
          <cell r="T70">
            <v>194.47999999999996</v>
          </cell>
        </row>
        <row r="71">
          <cell r="T71">
            <v>61.459000000000003</v>
          </cell>
        </row>
        <row r="72">
          <cell r="T72">
            <v>133.02099999999999</v>
          </cell>
        </row>
        <row r="73">
          <cell r="T73">
            <v>45.385599999999997</v>
          </cell>
        </row>
        <row r="74">
          <cell r="T74">
            <v>0</v>
          </cell>
        </row>
        <row r="75">
          <cell r="T75">
            <v>0</v>
          </cell>
        </row>
        <row r="76">
          <cell r="T76">
            <v>0.10200000000000001</v>
          </cell>
        </row>
        <row r="77">
          <cell r="T77">
            <v>0</v>
          </cell>
        </row>
        <row r="78">
          <cell r="T78">
            <v>0</v>
          </cell>
        </row>
      </sheetData>
      <sheetData sheetId="6">
        <row r="10">
          <cell r="T10">
            <v>5673</v>
          </cell>
        </row>
        <row r="50">
          <cell r="T50">
            <v>880.46807999999987</v>
          </cell>
        </row>
        <row r="51">
          <cell r="T51">
            <v>7680.1689201117288</v>
          </cell>
        </row>
        <row r="52">
          <cell r="T52">
            <v>3077.7475920000002</v>
          </cell>
        </row>
        <row r="53">
          <cell r="T53">
            <v>7660.4258209</v>
          </cell>
        </row>
        <row r="54">
          <cell r="T54">
            <v>26793.983424933998</v>
          </cell>
        </row>
        <row r="55">
          <cell r="T55">
            <v>13938.926279933998</v>
          </cell>
        </row>
        <row r="56">
          <cell r="T56">
            <v>8232.1129299999993</v>
          </cell>
        </row>
        <row r="57">
          <cell r="T57">
            <v>4622.9442150000004</v>
          </cell>
        </row>
        <row r="58">
          <cell r="T58">
            <v>8885.0825987999997</v>
          </cell>
        </row>
        <row r="59">
          <cell r="T59">
            <v>9018.7472549416925</v>
          </cell>
        </row>
        <row r="60">
          <cell r="T60">
            <v>21841.726741800001</v>
          </cell>
        </row>
        <row r="61">
          <cell r="T61">
            <v>2006.4704580000002</v>
          </cell>
        </row>
        <row r="62">
          <cell r="T62">
            <v>18494.843292385038</v>
          </cell>
        </row>
        <row r="63">
          <cell r="T63">
            <v>3407.3128000719998</v>
          </cell>
        </row>
        <row r="64">
          <cell r="T64">
            <v>9510.6319800000001</v>
          </cell>
        </row>
        <row r="65">
          <cell r="T65">
            <v>3884.4898527000005</v>
          </cell>
        </row>
        <row r="66">
          <cell r="T66">
            <v>5488.0739999999996</v>
          </cell>
        </row>
        <row r="67">
          <cell r="T67">
            <v>985.77914999999996</v>
          </cell>
        </row>
        <row r="68">
          <cell r="T68">
            <v>969.50970000000007</v>
          </cell>
        </row>
        <row r="69">
          <cell r="T69">
            <v>11418.18549</v>
          </cell>
        </row>
        <row r="70">
          <cell r="T70">
            <v>4698.72</v>
          </cell>
        </row>
        <row r="71">
          <cell r="T71">
            <v>2498.9299999999998</v>
          </cell>
        </row>
        <row r="72">
          <cell r="T72">
            <v>2199.7900000000004</v>
          </cell>
        </row>
        <row r="73">
          <cell r="T73">
            <v>9850.4709899999998</v>
          </cell>
        </row>
        <row r="74">
          <cell r="T74">
            <v>20417.866000000002</v>
          </cell>
        </row>
        <row r="75">
          <cell r="T75">
            <v>5800.8475186000005</v>
          </cell>
        </row>
        <row r="76">
          <cell r="T76">
            <v>1503.3728999999998</v>
          </cell>
        </row>
        <row r="77">
          <cell r="T77">
            <v>2015.9313149999998</v>
          </cell>
        </row>
        <row r="78">
          <cell r="T78">
            <v>2389.3683038999998</v>
          </cell>
        </row>
      </sheetData>
      <sheetData sheetId="7">
        <row r="10">
          <cell r="T10">
            <v>0</v>
          </cell>
        </row>
        <row r="11">
          <cell r="T11">
            <v>0</v>
          </cell>
        </row>
        <row r="12">
          <cell r="T12">
            <v>0</v>
          </cell>
        </row>
        <row r="13">
          <cell r="T13">
            <v>1174</v>
          </cell>
        </row>
        <row r="14">
          <cell r="T14">
            <v>0</v>
          </cell>
        </row>
        <row r="15">
          <cell r="T15">
            <v>0</v>
          </cell>
        </row>
        <row r="16">
          <cell r="T16">
            <v>0</v>
          </cell>
        </row>
        <row r="17">
          <cell r="T17">
            <v>0</v>
          </cell>
        </row>
        <row r="18">
          <cell r="T18">
            <v>0</v>
          </cell>
        </row>
        <row r="19">
          <cell r="T19">
            <v>348</v>
          </cell>
        </row>
        <row r="20">
          <cell r="T20">
            <v>2939</v>
          </cell>
        </row>
        <row r="21">
          <cell r="T21">
            <v>0</v>
          </cell>
        </row>
        <row r="22">
          <cell r="T22">
            <v>978</v>
          </cell>
        </row>
        <row r="23">
          <cell r="T23">
            <v>13273</v>
          </cell>
        </row>
        <row r="24">
          <cell r="T24">
            <v>14982</v>
          </cell>
        </row>
        <row r="25">
          <cell r="T25">
            <v>30246</v>
          </cell>
        </row>
        <row r="26">
          <cell r="T26">
            <v>47101</v>
          </cell>
        </row>
        <row r="27">
          <cell r="T27">
            <v>4653</v>
          </cell>
        </row>
        <row r="28">
          <cell r="T28">
            <v>6322</v>
          </cell>
        </row>
        <row r="29">
          <cell r="T29">
            <v>42540</v>
          </cell>
        </row>
        <row r="30">
          <cell r="T30">
            <v>22936</v>
          </cell>
        </row>
        <row r="31">
          <cell r="T31">
            <v>18101</v>
          </cell>
        </row>
        <row r="32">
          <cell r="T32">
            <v>4835</v>
          </cell>
        </row>
        <row r="33">
          <cell r="T33">
            <v>83906</v>
          </cell>
        </row>
        <row r="34">
          <cell r="T34">
            <v>207665</v>
          </cell>
        </row>
        <row r="35">
          <cell r="T35">
            <v>0</v>
          </cell>
        </row>
        <row r="36">
          <cell r="T36">
            <v>0</v>
          </cell>
        </row>
        <row r="37">
          <cell r="T37">
            <v>0</v>
          </cell>
        </row>
        <row r="38">
          <cell r="T38">
            <v>0</v>
          </cell>
        </row>
        <row r="50">
          <cell r="T50">
            <v>0</v>
          </cell>
        </row>
        <row r="51">
          <cell r="T51">
            <v>0</v>
          </cell>
        </row>
        <row r="52">
          <cell r="T52">
            <v>0</v>
          </cell>
        </row>
        <row r="53">
          <cell r="T53">
            <v>36.813844999999993</v>
          </cell>
        </row>
        <row r="54">
          <cell r="T54">
            <v>0</v>
          </cell>
        </row>
        <row r="55">
          <cell r="T55">
            <v>0</v>
          </cell>
        </row>
        <row r="56">
          <cell r="T56">
            <v>0</v>
          </cell>
        </row>
        <row r="57">
          <cell r="T57">
            <v>0</v>
          </cell>
        </row>
        <row r="58">
          <cell r="T58">
            <v>0</v>
          </cell>
        </row>
        <row r="59">
          <cell r="T59">
            <v>9.9782866444444416</v>
          </cell>
        </row>
        <row r="60">
          <cell r="T60">
            <v>79.858572499999994</v>
          </cell>
        </row>
        <row r="61">
          <cell r="T61">
            <v>0</v>
          </cell>
        </row>
        <row r="62">
          <cell r="T62">
            <v>25.859249999999999</v>
          </cell>
        </row>
        <row r="63">
          <cell r="T63">
            <v>321.30634249999997</v>
          </cell>
        </row>
        <row r="64">
          <cell r="T64">
            <v>321.30630000000002</v>
          </cell>
        </row>
        <row r="65">
          <cell r="T65">
            <v>782.79038100000002</v>
          </cell>
        </row>
        <row r="66">
          <cell r="T66">
            <v>1189.0726</v>
          </cell>
        </row>
        <row r="67">
          <cell r="T67">
            <v>144.83970000000005</v>
          </cell>
        </row>
        <row r="68">
          <cell r="T68">
            <v>182.46544999999998</v>
          </cell>
        </row>
        <row r="69">
          <cell r="T69">
            <v>1131.6773700000001</v>
          </cell>
        </row>
        <row r="70">
          <cell r="T70">
            <v>569.10050000000001</v>
          </cell>
        </row>
        <row r="71">
          <cell r="T71">
            <v>453.86399999999998</v>
          </cell>
        </row>
        <row r="72">
          <cell r="T72">
            <v>115.23649999999999</v>
          </cell>
        </row>
        <row r="73">
          <cell r="T73">
            <v>2267.3146500000007</v>
          </cell>
        </row>
        <row r="74">
          <cell r="T74">
            <v>5686.5005799999999</v>
          </cell>
        </row>
        <row r="75">
          <cell r="T75">
            <v>0</v>
          </cell>
        </row>
        <row r="76">
          <cell r="T76">
            <v>0</v>
          </cell>
        </row>
        <row r="77">
          <cell r="T77">
            <v>0</v>
          </cell>
        </row>
        <row r="78">
          <cell r="T78">
            <v>0</v>
          </cell>
        </row>
      </sheetData>
      <sheetData sheetId="8">
        <row r="10">
          <cell r="T10">
            <v>0</v>
          </cell>
        </row>
        <row r="11">
          <cell r="T11">
            <v>0</v>
          </cell>
        </row>
        <row r="12">
          <cell r="T12">
            <v>0</v>
          </cell>
        </row>
        <row r="13">
          <cell r="T13">
            <v>0</v>
          </cell>
        </row>
        <row r="14">
          <cell r="T14">
            <v>0</v>
          </cell>
        </row>
        <row r="15">
          <cell r="T15">
            <v>0</v>
          </cell>
        </row>
        <row r="16">
          <cell r="T16">
            <v>0</v>
          </cell>
        </row>
        <row r="17">
          <cell r="T17">
            <v>0</v>
          </cell>
        </row>
        <row r="18">
          <cell r="T18">
            <v>0</v>
          </cell>
        </row>
        <row r="19">
          <cell r="T19">
            <v>0</v>
          </cell>
        </row>
        <row r="20">
          <cell r="T20">
            <v>1597</v>
          </cell>
        </row>
        <row r="21">
          <cell r="T21">
            <v>0</v>
          </cell>
        </row>
        <row r="22">
          <cell r="T22">
            <v>45</v>
          </cell>
        </row>
        <row r="23">
          <cell r="T23">
            <v>3896</v>
          </cell>
        </row>
        <row r="24">
          <cell r="T24">
            <v>9563</v>
          </cell>
        </row>
        <row r="25">
          <cell r="T25">
            <v>11023</v>
          </cell>
        </row>
        <row r="26">
          <cell r="T26">
            <v>11994</v>
          </cell>
        </row>
        <row r="27">
          <cell r="T27">
            <v>1788</v>
          </cell>
        </row>
        <row r="28">
          <cell r="T28">
            <v>4418</v>
          </cell>
        </row>
        <row r="29">
          <cell r="T29">
            <v>8586</v>
          </cell>
        </row>
        <row r="30">
          <cell r="T30">
            <v>9871</v>
          </cell>
        </row>
        <row r="31">
          <cell r="T31">
            <v>4834</v>
          </cell>
        </row>
        <row r="32">
          <cell r="T32">
            <v>5037</v>
          </cell>
        </row>
        <row r="33">
          <cell r="T33">
            <v>17966</v>
          </cell>
        </row>
        <row r="34">
          <cell r="T34">
            <v>40001</v>
          </cell>
        </row>
        <row r="35">
          <cell r="T35">
            <v>0</v>
          </cell>
        </row>
        <row r="36">
          <cell r="T36">
            <v>0</v>
          </cell>
        </row>
        <row r="37">
          <cell r="T37">
            <v>0</v>
          </cell>
        </row>
        <row r="38">
          <cell r="T38">
            <v>0</v>
          </cell>
        </row>
        <row r="50">
          <cell r="T50">
            <v>0</v>
          </cell>
        </row>
        <row r="51">
          <cell r="T51">
            <v>0</v>
          </cell>
        </row>
        <row r="52">
          <cell r="T52">
            <v>0</v>
          </cell>
        </row>
        <row r="53">
          <cell r="T53">
            <v>0</v>
          </cell>
        </row>
        <row r="54">
          <cell r="T54">
            <v>0</v>
          </cell>
        </row>
        <row r="55">
          <cell r="T55">
            <v>0</v>
          </cell>
        </row>
        <row r="56">
          <cell r="T56">
            <v>0</v>
          </cell>
        </row>
        <row r="57">
          <cell r="T57">
            <v>0</v>
          </cell>
        </row>
        <row r="58">
          <cell r="T58">
            <v>0</v>
          </cell>
        </row>
        <row r="59">
          <cell r="T59">
            <v>0</v>
          </cell>
        </row>
        <row r="60">
          <cell r="T60">
            <v>50.109621999999995</v>
          </cell>
        </row>
        <row r="61">
          <cell r="T61">
            <v>0</v>
          </cell>
        </row>
        <row r="62">
          <cell r="T62">
            <v>1.2375</v>
          </cell>
        </row>
        <row r="63">
          <cell r="T63">
            <v>115.24811199999999</v>
          </cell>
        </row>
        <row r="64">
          <cell r="T64">
            <v>272.73230999999998</v>
          </cell>
        </row>
        <row r="65">
          <cell r="T65">
            <v>375.88187700000009</v>
          </cell>
        </row>
        <row r="66">
          <cell r="T66">
            <v>380.48219999999992</v>
          </cell>
        </row>
        <row r="67">
          <cell r="T67">
            <v>77.260400000000004</v>
          </cell>
        </row>
        <row r="68">
          <cell r="T68">
            <v>129.12299999999999</v>
          </cell>
        </row>
        <row r="69">
          <cell r="T69">
            <v>260.37225000000001</v>
          </cell>
        </row>
        <row r="70">
          <cell r="T70">
            <v>291.40949999999998</v>
          </cell>
        </row>
        <row r="71">
          <cell r="T71">
            <v>151.80799999999999</v>
          </cell>
        </row>
        <row r="72">
          <cell r="T72">
            <v>139.60150000000002</v>
          </cell>
        </row>
        <row r="73">
          <cell r="T73">
            <v>525.59099999999989</v>
          </cell>
        </row>
        <row r="74">
          <cell r="T74">
            <v>1529.4008000000001</v>
          </cell>
        </row>
        <row r="75">
          <cell r="T75">
            <v>0</v>
          </cell>
        </row>
        <row r="76">
          <cell r="T76">
            <v>0</v>
          </cell>
        </row>
        <row r="77">
          <cell r="T77">
            <v>0</v>
          </cell>
        </row>
        <row r="78">
          <cell r="T78">
            <v>0</v>
          </cell>
        </row>
      </sheetData>
      <sheetData sheetId="9">
        <row r="10">
          <cell r="T10">
            <v>17777.296005363765</v>
          </cell>
        </row>
        <row r="11">
          <cell r="T11">
            <v>359406.71191968949</v>
          </cell>
        </row>
        <row r="12">
          <cell r="T12">
            <v>469893.9796401973</v>
          </cell>
        </row>
        <row r="13">
          <cell r="T13">
            <v>3960645.6549097002</v>
          </cell>
        </row>
        <row r="14">
          <cell r="T14">
            <v>407978.62731161894</v>
          </cell>
        </row>
        <row r="15">
          <cell r="T15">
            <v>198899.58348962179</v>
          </cell>
        </row>
        <row r="16">
          <cell r="T16">
            <v>137704.52842567547</v>
          </cell>
        </row>
        <row r="17">
          <cell r="T17">
            <v>71374.515396321716</v>
          </cell>
        </row>
        <row r="18">
          <cell r="T18">
            <v>111719.98378355922</v>
          </cell>
        </row>
        <row r="19">
          <cell r="T19">
            <v>197926.09735442241</v>
          </cell>
        </row>
        <row r="20">
          <cell r="T20">
            <v>6673667.1512529217</v>
          </cell>
        </row>
        <row r="21">
          <cell r="T21">
            <v>9208531.0829197764</v>
          </cell>
        </row>
        <row r="22">
          <cell r="T22">
            <v>190065.8229528802</v>
          </cell>
        </row>
        <row r="23">
          <cell r="T23">
            <v>36942.929712108962</v>
          </cell>
        </row>
        <row r="24">
          <cell r="T24">
            <v>167243.38380084999</v>
          </cell>
        </row>
        <row r="25">
          <cell r="T25">
            <v>139920.57281083366</v>
          </cell>
        </row>
        <row r="26">
          <cell r="T26">
            <v>675703.6517578729</v>
          </cell>
        </row>
        <row r="27">
          <cell r="T27">
            <v>25321.532611814793</v>
          </cell>
        </row>
        <row r="28">
          <cell r="T28">
            <v>308687.30976928899</v>
          </cell>
        </row>
        <row r="29">
          <cell r="T29">
            <v>159978.28106799116</v>
          </cell>
        </row>
        <row r="30">
          <cell r="T30">
            <v>112331.56934329413</v>
          </cell>
        </row>
        <row r="31">
          <cell r="T31">
            <v>52291.323656212859</v>
          </cell>
        </row>
        <row r="32">
          <cell r="T32">
            <v>60040.245687081275</v>
          </cell>
        </row>
        <row r="33">
          <cell r="T33">
            <v>249133.73312387647</v>
          </cell>
        </row>
        <row r="34">
          <cell r="T34">
            <v>368037.84378901939</v>
          </cell>
        </row>
        <row r="35">
          <cell r="T35">
            <v>851510.44414154033</v>
          </cell>
        </row>
        <row r="36">
          <cell r="T36">
            <v>389718.20208682079</v>
          </cell>
        </row>
        <row r="37">
          <cell r="T37">
            <v>282580.90620284877</v>
          </cell>
        </row>
        <row r="38">
          <cell r="T38">
            <v>195041.86436546489</v>
          </cell>
        </row>
        <row r="50">
          <cell r="T50">
            <v>153.24784939887402</v>
          </cell>
        </row>
        <row r="51">
          <cell r="T51">
            <v>4248.006879489848</v>
          </cell>
        </row>
        <row r="52">
          <cell r="T52">
            <v>7233.2540857947542</v>
          </cell>
        </row>
        <row r="53">
          <cell r="T53">
            <v>68535.565019269052</v>
          </cell>
        </row>
        <row r="54">
          <cell r="T54">
            <v>2353.7390783350984</v>
          </cell>
        </row>
        <row r="55">
          <cell r="T55">
            <v>1359.2822048295534</v>
          </cell>
        </row>
        <row r="56">
          <cell r="T56">
            <v>654.97341245897303</v>
          </cell>
        </row>
        <row r="57">
          <cell r="T57">
            <v>339.48346104657185</v>
          </cell>
        </row>
        <row r="58">
          <cell r="T58">
            <v>914.54113748703855</v>
          </cell>
        </row>
        <row r="59">
          <cell r="T59">
            <v>1271.185807325563</v>
          </cell>
        </row>
        <row r="60">
          <cell r="T60">
            <v>117503.54711183868</v>
          </cell>
        </row>
        <row r="61">
          <cell r="T61">
            <v>163569.03378329088</v>
          </cell>
        </row>
        <row r="62">
          <cell r="T62">
            <v>1237.5228191478373</v>
          </cell>
        </row>
        <row r="63">
          <cell r="T63">
            <v>177.6772486794726</v>
          </cell>
        </row>
        <row r="64">
          <cell r="T64">
            <v>1128.9352948772366</v>
          </cell>
        </row>
        <row r="65">
          <cell r="T65">
            <v>710.04487105527801</v>
          </cell>
        </row>
        <row r="66">
          <cell r="T66">
            <v>11007.318382775549</v>
          </cell>
        </row>
        <row r="67">
          <cell r="T67">
            <v>196.19294734551897</v>
          </cell>
        </row>
        <row r="68">
          <cell r="T68">
            <v>5181.512096523028</v>
          </cell>
        </row>
        <row r="69">
          <cell r="T69">
            <v>934.41139015483645</v>
          </cell>
        </row>
        <row r="70">
          <cell r="T70">
            <v>542.12700638265869</v>
          </cell>
        </row>
        <row r="71">
          <cell r="T71">
            <v>256.55350308448732</v>
          </cell>
        </row>
        <row r="72">
          <cell r="T72">
            <v>285.57350329817137</v>
          </cell>
        </row>
        <row r="73">
          <cell r="T73">
            <v>1075.4569347087784</v>
          </cell>
        </row>
        <row r="74">
          <cell r="T74">
            <v>1827.1721045560635</v>
          </cell>
        </row>
        <row r="75">
          <cell r="T75">
            <v>13260.936359630174</v>
          </cell>
        </row>
        <row r="76">
          <cell r="T76">
            <v>4895.8639962744883</v>
          </cell>
        </row>
        <row r="77">
          <cell r="T77">
            <v>4175.115739629111</v>
          </cell>
        </row>
        <row r="78">
          <cell r="T78">
            <v>3204.0832690752031</v>
          </cell>
        </row>
      </sheetData>
      <sheetData sheetId="10">
        <row r="10">
          <cell r="T10">
            <v>388.75</v>
          </cell>
        </row>
        <row r="11">
          <cell r="T11">
            <v>24275.354607718167</v>
          </cell>
        </row>
        <row r="12">
          <cell r="T12">
            <v>18912.666666666668</v>
          </cell>
        </row>
        <row r="13">
          <cell r="T13">
            <v>43041.5</v>
          </cell>
        </row>
        <row r="14">
          <cell r="T14">
            <v>162288.83333333334</v>
          </cell>
        </row>
        <row r="15">
          <cell r="T15">
            <v>97808.416666666672</v>
          </cell>
        </row>
        <row r="16">
          <cell r="T16">
            <v>59049</v>
          </cell>
        </row>
        <row r="17">
          <cell r="T17">
            <v>5431.416666666667</v>
          </cell>
        </row>
        <row r="18">
          <cell r="T18">
            <v>74885</v>
          </cell>
        </row>
        <row r="19">
          <cell r="T19">
            <v>13462.833333333334</v>
          </cell>
        </row>
        <row r="20">
          <cell r="T20">
            <v>76069.838583333345</v>
          </cell>
        </row>
        <row r="21">
          <cell r="T21">
            <v>11507.333333333334</v>
          </cell>
        </row>
        <row r="22">
          <cell r="T22">
            <v>32348.833333333332</v>
          </cell>
        </row>
        <row r="23">
          <cell r="T23">
            <v>28427</v>
          </cell>
        </row>
        <row r="24">
          <cell r="T24">
            <v>37385.916666666664</v>
          </cell>
        </row>
        <row r="25">
          <cell r="T25">
            <v>12803</v>
          </cell>
        </row>
        <row r="26">
          <cell r="T26">
            <v>75027.083333333328</v>
          </cell>
        </row>
        <row r="27">
          <cell r="T27">
            <v>5296.833333333333</v>
          </cell>
        </row>
        <row r="28">
          <cell r="T28">
            <v>5666.416666666667</v>
          </cell>
        </row>
        <row r="29">
          <cell r="T29">
            <v>29964.25</v>
          </cell>
        </row>
        <row r="30">
          <cell r="T30">
            <v>32432.5</v>
          </cell>
        </row>
        <row r="31">
          <cell r="T31">
            <v>20536.666666666668</v>
          </cell>
        </row>
        <row r="32">
          <cell r="T32">
            <v>11895.833333333334</v>
          </cell>
        </row>
        <row r="33">
          <cell r="T33">
            <v>79821.833333333328</v>
          </cell>
        </row>
        <row r="34">
          <cell r="T34">
            <v>99129.916666666672</v>
          </cell>
        </row>
        <row r="35">
          <cell r="T35">
            <v>19452.916666666668</v>
          </cell>
        </row>
        <row r="36">
          <cell r="T36">
            <v>1252.8333333333333</v>
          </cell>
        </row>
        <row r="37">
          <cell r="T37">
            <v>3920.3333333333335</v>
          </cell>
        </row>
        <row r="38">
          <cell r="T38">
            <v>1352.1666666666667</v>
          </cell>
        </row>
        <row r="50">
          <cell r="T50">
            <v>412.18544380000003</v>
          </cell>
        </row>
        <row r="51">
          <cell r="T51">
            <v>37240.224443721272</v>
          </cell>
        </row>
        <row r="52">
          <cell r="T52">
            <v>55426.199262390008</v>
          </cell>
        </row>
        <row r="53">
          <cell r="T53">
            <v>129785.70137</v>
          </cell>
        </row>
        <row r="54">
          <cell r="T54">
            <v>360200.05529409013</v>
          </cell>
        </row>
        <row r="55">
          <cell r="T55">
            <v>215555.82080593504</v>
          </cell>
        </row>
        <row r="56">
          <cell r="T56">
            <v>135491.63986620001</v>
          </cell>
        </row>
        <row r="57">
          <cell r="T57">
            <v>9152.5946219550024</v>
          </cell>
        </row>
        <row r="58">
          <cell r="T58">
            <v>93893.934544200005</v>
          </cell>
        </row>
        <row r="59">
          <cell r="T59">
            <v>16106.879300000001</v>
          </cell>
        </row>
        <row r="60">
          <cell r="T60">
            <v>354147.65977500001</v>
          </cell>
        </row>
        <row r="61">
          <cell r="T61">
            <v>64978.931398626002</v>
          </cell>
        </row>
        <row r="62">
          <cell r="T62">
            <v>48243.402286999997</v>
          </cell>
        </row>
        <row r="63">
          <cell r="T63">
            <v>32145.115278000008</v>
          </cell>
        </row>
        <row r="64">
          <cell r="T64">
            <v>52093.719834300005</v>
          </cell>
        </row>
        <row r="65">
          <cell r="T65">
            <v>21810.126010698001</v>
          </cell>
        </row>
        <row r="66">
          <cell r="T66">
            <v>353748.75962000003</v>
          </cell>
        </row>
        <row r="67">
          <cell r="T67">
            <v>16648.042494000001</v>
          </cell>
        </row>
        <row r="68">
          <cell r="T68">
            <v>23405.93664</v>
          </cell>
        </row>
        <row r="69">
          <cell r="T69">
            <v>57448.839054600016</v>
          </cell>
        </row>
        <row r="70">
          <cell r="T70">
            <v>32468.441000000003</v>
          </cell>
        </row>
        <row r="71">
          <cell r="T71">
            <v>17471.240000000002</v>
          </cell>
        </row>
        <row r="72">
          <cell r="T72">
            <v>14997.201000000001</v>
          </cell>
        </row>
        <row r="73">
          <cell r="T73">
            <v>102226.97499569999</v>
          </cell>
        </row>
        <row r="74">
          <cell r="T74">
            <v>114670.65555000001</v>
          </cell>
        </row>
        <row r="75">
          <cell r="T75">
            <v>33764.033296649999</v>
          </cell>
        </row>
        <row r="76">
          <cell r="T76">
            <v>2198.374156935</v>
          </cell>
        </row>
        <row r="77">
          <cell r="T77">
            <v>6398.7127784370005</v>
          </cell>
        </row>
        <row r="78">
          <cell r="T78">
            <v>1521.9268373790001</v>
          </cell>
        </row>
      </sheetData>
      <sheetData sheetId="11">
        <row r="10">
          <cell r="T10">
            <v>0</v>
          </cell>
        </row>
        <row r="11">
          <cell r="T11">
            <v>73.648338577200008</v>
          </cell>
        </row>
        <row r="12">
          <cell r="T12">
            <v>0</v>
          </cell>
        </row>
        <row r="13">
          <cell r="T13">
            <v>6568</v>
          </cell>
        </row>
        <row r="14">
          <cell r="T14">
            <v>0</v>
          </cell>
        </row>
        <row r="15">
          <cell r="T15">
            <v>0</v>
          </cell>
        </row>
        <row r="16">
          <cell r="T16">
            <v>0</v>
          </cell>
        </row>
        <row r="17">
          <cell r="T17">
            <v>0</v>
          </cell>
        </row>
        <row r="18">
          <cell r="T18">
            <v>0</v>
          </cell>
        </row>
        <row r="19">
          <cell r="T19">
            <v>0</v>
          </cell>
        </row>
        <row r="20">
          <cell r="T20">
            <v>20362.71</v>
          </cell>
        </row>
        <row r="21">
          <cell r="T21">
            <v>0</v>
          </cell>
        </row>
        <row r="22">
          <cell r="T22">
            <v>2742</v>
          </cell>
        </row>
        <row r="23">
          <cell r="T23">
            <v>74094</v>
          </cell>
        </row>
        <row r="24">
          <cell r="T24">
            <v>50060</v>
          </cell>
        </row>
        <row r="25">
          <cell r="T25">
            <v>64571</v>
          </cell>
        </row>
        <row r="26">
          <cell r="T26">
            <v>105822</v>
          </cell>
        </row>
        <row r="27">
          <cell r="T27">
            <v>35831</v>
          </cell>
        </row>
        <row r="28">
          <cell r="T28">
            <v>32501</v>
          </cell>
        </row>
        <row r="29">
          <cell r="T29">
            <v>95838</v>
          </cell>
        </row>
        <row r="30">
          <cell r="T30">
            <v>45100</v>
          </cell>
        </row>
        <row r="31">
          <cell r="T31">
            <v>35740</v>
          </cell>
        </row>
        <row r="32">
          <cell r="T32">
            <v>9360</v>
          </cell>
        </row>
        <row r="33">
          <cell r="T33">
            <v>314905</v>
          </cell>
        </row>
        <row r="34">
          <cell r="T34">
            <v>1448371</v>
          </cell>
        </row>
        <row r="35">
          <cell r="T35">
            <v>0</v>
          </cell>
        </row>
        <row r="36">
          <cell r="T36">
            <v>0</v>
          </cell>
        </row>
        <row r="37">
          <cell r="T37">
            <v>0</v>
          </cell>
        </row>
        <row r="38">
          <cell r="T38">
            <v>0</v>
          </cell>
        </row>
        <row r="50">
          <cell r="T50">
            <v>0</v>
          </cell>
        </row>
        <row r="51">
          <cell r="T51">
            <v>0.10108392205264001</v>
          </cell>
        </row>
        <row r="52">
          <cell r="T52">
            <v>0</v>
          </cell>
        </row>
        <row r="53">
          <cell r="T53">
            <v>17.763439000000002</v>
          </cell>
        </row>
        <row r="54">
          <cell r="T54">
            <v>0</v>
          </cell>
        </row>
        <row r="55">
          <cell r="T55">
            <v>0</v>
          </cell>
        </row>
        <row r="56">
          <cell r="T56">
            <v>0</v>
          </cell>
        </row>
        <row r="57">
          <cell r="T57">
            <v>0</v>
          </cell>
        </row>
        <row r="58">
          <cell r="T58">
            <v>0</v>
          </cell>
        </row>
        <row r="59">
          <cell r="T59">
            <v>0</v>
          </cell>
        </row>
        <row r="60">
          <cell r="T60">
            <v>31.195659599999995</v>
          </cell>
        </row>
        <row r="61">
          <cell r="T61">
            <v>0</v>
          </cell>
        </row>
        <row r="62">
          <cell r="T62">
            <v>5.8768415999999997</v>
          </cell>
        </row>
        <row r="63">
          <cell r="T63">
            <v>161.57478757999999</v>
          </cell>
        </row>
        <row r="64">
          <cell r="T64">
            <v>141.09590880000002</v>
          </cell>
        </row>
        <row r="65">
          <cell r="T65">
            <v>151.90553246399998</v>
          </cell>
        </row>
        <row r="66">
          <cell r="T66">
            <v>208.72369</v>
          </cell>
        </row>
        <row r="67">
          <cell r="T67">
            <v>77.68625759999999</v>
          </cell>
        </row>
        <row r="68">
          <cell r="T68">
            <v>63.058564799999999</v>
          </cell>
        </row>
        <row r="69">
          <cell r="T69">
            <v>153.89171985600001</v>
          </cell>
        </row>
        <row r="70">
          <cell r="T70">
            <v>91.254999999999995</v>
          </cell>
        </row>
        <row r="71">
          <cell r="T71">
            <v>73.63</v>
          </cell>
        </row>
        <row r="72">
          <cell r="T72">
            <v>17.625</v>
          </cell>
        </row>
        <row r="73">
          <cell r="T73">
            <v>568.56809520000002</v>
          </cell>
        </row>
        <row r="74">
          <cell r="T74">
            <v>2641.5329499999998</v>
          </cell>
        </row>
        <row r="75">
          <cell r="T75">
            <v>0</v>
          </cell>
        </row>
        <row r="76">
          <cell r="T76">
            <v>0</v>
          </cell>
        </row>
        <row r="77">
          <cell r="T77">
            <v>0</v>
          </cell>
        </row>
        <row r="78">
          <cell r="T78">
            <v>0</v>
          </cell>
        </row>
      </sheetData>
      <sheetData sheetId="12">
        <row r="10">
          <cell r="T10">
            <v>0</v>
          </cell>
        </row>
        <row r="11">
          <cell r="T11">
            <v>0</v>
          </cell>
        </row>
        <row r="12">
          <cell r="T12">
            <v>0</v>
          </cell>
        </row>
        <row r="13">
          <cell r="T13">
            <v>0</v>
          </cell>
        </row>
        <row r="14">
          <cell r="T14">
            <v>0</v>
          </cell>
        </row>
        <row r="15">
          <cell r="T15">
            <v>0</v>
          </cell>
        </row>
        <row r="16">
          <cell r="T16">
            <v>0</v>
          </cell>
        </row>
        <row r="17">
          <cell r="T17">
            <v>0</v>
          </cell>
        </row>
        <row r="18">
          <cell r="T18">
            <v>0</v>
          </cell>
        </row>
        <row r="19">
          <cell r="T19">
            <v>0</v>
          </cell>
        </row>
        <row r="20">
          <cell r="T20">
            <v>634</v>
          </cell>
        </row>
        <row r="21">
          <cell r="T21">
            <v>0</v>
          </cell>
        </row>
        <row r="22">
          <cell r="T22">
            <v>0</v>
          </cell>
        </row>
        <row r="23">
          <cell r="T23">
            <v>8906</v>
          </cell>
        </row>
        <row r="24">
          <cell r="T24">
            <v>27988</v>
          </cell>
        </row>
        <row r="25">
          <cell r="T25">
            <v>20829</v>
          </cell>
        </row>
        <row r="26">
          <cell r="T26">
            <v>21926</v>
          </cell>
        </row>
        <row r="27">
          <cell r="T27">
            <v>1290</v>
          </cell>
        </row>
        <row r="28">
          <cell r="T28">
            <v>2780</v>
          </cell>
        </row>
        <row r="29">
          <cell r="T29">
            <v>13057</v>
          </cell>
        </row>
        <row r="30">
          <cell r="T30">
            <v>20245</v>
          </cell>
        </row>
        <row r="31">
          <cell r="T31">
            <v>13625</v>
          </cell>
        </row>
        <row r="32">
          <cell r="T32">
            <v>6620</v>
          </cell>
        </row>
        <row r="33">
          <cell r="T33">
            <v>19835</v>
          </cell>
        </row>
        <row r="34">
          <cell r="T34">
            <v>236481</v>
          </cell>
        </row>
        <row r="35">
          <cell r="T35">
            <v>0</v>
          </cell>
        </row>
        <row r="36">
          <cell r="T36">
            <v>0</v>
          </cell>
        </row>
        <row r="37">
          <cell r="T37">
            <v>0</v>
          </cell>
        </row>
        <row r="38">
          <cell r="T38">
            <v>0</v>
          </cell>
        </row>
        <row r="50">
          <cell r="T50">
            <v>0</v>
          </cell>
        </row>
        <row r="51">
          <cell r="T51">
            <v>0</v>
          </cell>
        </row>
        <row r="52">
          <cell r="T52">
            <v>0</v>
          </cell>
        </row>
        <row r="53">
          <cell r="T53">
            <v>0</v>
          </cell>
        </row>
        <row r="54">
          <cell r="T54">
            <v>0</v>
          </cell>
        </row>
        <row r="55">
          <cell r="T55">
            <v>0</v>
          </cell>
        </row>
        <row r="56">
          <cell r="T56">
            <v>0</v>
          </cell>
        </row>
        <row r="57">
          <cell r="T57">
            <v>0</v>
          </cell>
        </row>
        <row r="58">
          <cell r="T58">
            <v>0</v>
          </cell>
        </row>
        <row r="59">
          <cell r="T59">
            <v>0</v>
          </cell>
        </row>
        <row r="60">
          <cell r="T60">
            <v>0.97669151999999992</v>
          </cell>
        </row>
        <row r="61">
          <cell r="T61">
            <v>0</v>
          </cell>
        </row>
        <row r="62">
          <cell r="T62">
            <v>0</v>
          </cell>
        </row>
        <row r="63">
          <cell r="T63">
            <v>12.479409928000001</v>
          </cell>
        </row>
        <row r="64">
          <cell r="T64">
            <v>63.046771200000002</v>
          </cell>
        </row>
        <row r="65">
          <cell r="T65">
            <v>37.503970056</v>
          </cell>
        </row>
        <row r="66">
          <cell r="T66">
            <v>46.220039999999997</v>
          </cell>
        </row>
        <row r="67">
          <cell r="T67">
            <v>3.0553999999999997</v>
          </cell>
        </row>
        <row r="68">
          <cell r="T68">
            <v>5.0199999999999996</v>
          </cell>
        </row>
        <row r="69">
          <cell r="T69">
            <v>15.234060743999997</v>
          </cell>
        </row>
        <row r="70">
          <cell r="T70">
            <v>37.256</v>
          </cell>
        </row>
        <row r="71">
          <cell r="T71">
            <v>23.725999999999999</v>
          </cell>
        </row>
        <row r="72">
          <cell r="T72">
            <v>13.53</v>
          </cell>
        </row>
        <row r="73">
          <cell r="T73">
            <v>31.856327999999998</v>
          </cell>
        </row>
        <row r="74">
          <cell r="T74">
            <v>427.89782000000002</v>
          </cell>
        </row>
        <row r="75">
          <cell r="T75">
            <v>0</v>
          </cell>
        </row>
        <row r="76">
          <cell r="T76">
            <v>0</v>
          </cell>
        </row>
        <row r="77">
          <cell r="T77">
            <v>0</v>
          </cell>
        </row>
        <row r="78">
          <cell r="T78">
            <v>0</v>
          </cell>
        </row>
      </sheetData>
      <sheetData sheetId="13">
        <row r="10">
          <cell r="T10">
            <v>0</v>
          </cell>
        </row>
        <row r="11">
          <cell r="T11">
            <v>33100.432806076649</v>
          </cell>
        </row>
        <row r="12">
          <cell r="T12">
            <v>0</v>
          </cell>
        </row>
        <row r="13">
          <cell r="T13">
            <v>245396</v>
          </cell>
        </row>
        <row r="14">
          <cell r="T14">
            <v>219313</v>
          </cell>
        </row>
        <row r="15">
          <cell r="T15">
            <v>174902</v>
          </cell>
        </row>
        <row r="16">
          <cell r="T16">
            <v>44411</v>
          </cell>
        </row>
        <row r="17">
          <cell r="T17">
            <v>0</v>
          </cell>
        </row>
        <row r="18">
          <cell r="T18">
            <v>6474</v>
          </cell>
        </row>
        <row r="19">
          <cell r="T19">
            <v>7689</v>
          </cell>
        </row>
        <row r="20">
          <cell r="T20">
            <v>69508</v>
          </cell>
        </row>
        <row r="21">
          <cell r="T21">
            <v>0</v>
          </cell>
        </row>
        <row r="22">
          <cell r="T22">
            <v>164539</v>
          </cell>
        </row>
        <row r="23">
          <cell r="T23">
            <v>349285</v>
          </cell>
        </row>
        <row r="24">
          <cell r="T24">
            <v>789102</v>
          </cell>
        </row>
        <row r="25">
          <cell r="T25">
            <v>190568</v>
          </cell>
        </row>
        <row r="26">
          <cell r="T26">
            <v>40494.717199999999</v>
          </cell>
        </row>
        <row r="27">
          <cell r="T27">
            <v>3430</v>
          </cell>
        </row>
        <row r="28">
          <cell r="T28">
            <v>0</v>
          </cell>
        </row>
        <row r="29">
          <cell r="T29">
            <v>190207</v>
          </cell>
        </row>
        <row r="30">
          <cell r="T30">
            <v>94800</v>
          </cell>
        </row>
        <row r="31">
          <cell r="T31">
            <v>79820</v>
          </cell>
        </row>
        <row r="32">
          <cell r="T32">
            <v>14980</v>
          </cell>
        </row>
        <row r="33">
          <cell r="T33">
            <v>484555</v>
          </cell>
        </row>
        <row r="34">
          <cell r="T34">
            <v>1685870</v>
          </cell>
        </row>
        <row r="35">
          <cell r="T35">
            <v>0</v>
          </cell>
        </row>
        <row r="36">
          <cell r="T36">
            <v>0</v>
          </cell>
        </row>
        <row r="37">
          <cell r="T37">
            <v>0</v>
          </cell>
        </row>
        <row r="38">
          <cell r="T38">
            <v>0</v>
          </cell>
        </row>
        <row r="50">
          <cell r="T50">
            <v>0</v>
          </cell>
        </row>
        <row r="51">
          <cell r="T51">
            <v>49.650649209115002</v>
          </cell>
        </row>
        <row r="52">
          <cell r="T52">
            <v>0</v>
          </cell>
        </row>
        <row r="53">
          <cell r="T53">
            <v>706.45373000000006</v>
          </cell>
        </row>
        <row r="54">
          <cell r="T54">
            <v>442.54248239240451</v>
          </cell>
        </row>
        <row r="55">
          <cell r="T55">
            <v>375.36973992000003</v>
          </cell>
        </row>
        <row r="56">
          <cell r="T56">
            <v>67.172742472404408</v>
          </cell>
        </row>
        <row r="57">
          <cell r="T57">
            <v>0</v>
          </cell>
        </row>
        <row r="58">
          <cell r="T58">
            <v>4.0651631999999998</v>
          </cell>
        </row>
        <row r="59">
          <cell r="T59">
            <v>9.58</v>
          </cell>
        </row>
        <row r="60">
          <cell r="T60">
            <v>96.149007200000014</v>
          </cell>
        </row>
        <row r="61">
          <cell r="T61">
            <v>0</v>
          </cell>
        </row>
        <row r="62">
          <cell r="T62">
            <v>245.30189039999999</v>
          </cell>
        </row>
        <row r="63">
          <cell r="T63">
            <v>658.94913810000003</v>
          </cell>
        </row>
        <row r="64">
          <cell r="T64">
            <v>1260.0033213600002</v>
          </cell>
        </row>
        <row r="65">
          <cell r="T65">
            <v>334.4891372159999</v>
          </cell>
        </row>
        <row r="66">
          <cell r="T66">
            <v>62.533279999999991</v>
          </cell>
        </row>
        <row r="67">
          <cell r="T67">
            <v>4.6684511999999998</v>
          </cell>
        </row>
        <row r="68">
          <cell r="T68">
            <v>0</v>
          </cell>
        </row>
        <row r="69">
          <cell r="T69">
            <v>328.88449440000005</v>
          </cell>
        </row>
        <row r="70">
          <cell r="T70">
            <v>177.44</v>
          </cell>
        </row>
        <row r="71">
          <cell r="T71">
            <v>150.66</v>
          </cell>
        </row>
        <row r="72">
          <cell r="T72">
            <v>26.779999999999998</v>
          </cell>
        </row>
        <row r="73">
          <cell r="T73">
            <v>722.614284</v>
          </cell>
        </row>
        <row r="74">
          <cell r="T74">
            <v>3035.0479</v>
          </cell>
        </row>
        <row r="75">
          <cell r="T75">
            <v>0</v>
          </cell>
        </row>
        <row r="76">
          <cell r="T76">
            <v>0</v>
          </cell>
        </row>
        <row r="77">
          <cell r="T77">
            <v>0</v>
          </cell>
        </row>
        <row r="78">
          <cell r="T78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esumen"/>
      <sheetName val="AVE 04-99"/>
      <sheetName val="OVI 04-99"/>
      <sheetName val="POR 04-99"/>
      <sheetName val="VAC 04-99"/>
      <sheetName val="CAP 04-99"/>
      <sheetName val="ALP 04-99"/>
      <sheetName val="LLA 04-99"/>
      <sheetName val="HUE 04-99"/>
      <sheetName val="VAC-LE 04-01"/>
      <sheetName val="F AL 04-99"/>
      <sheetName val="F LL 04-99)"/>
      <sheetName val="L OV 04-99)"/>
      <sheetName val="Hoja1"/>
    </sheetNames>
    <sheetDataSet>
      <sheetData sheetId="0" refreshError="1"/>
      <sheetData sheetId="1" refreshError="1">
        <row r="1376">
          <cell r="E1376">
            <v>3073.7941041531367</v>
          </cell>
          <cell r="F1376">
            <v>5931.2483315855616</v>
          </cell>
          <cell r="G1376">
            <v>4205.0152392178788</v>
          </cell>
          <cell r="H1376">
            <v>5846.2850567884107</v>
          </cell>
          <cell r="I1376">
            <v>3772.3742793834049</v>
          </cell>
          <cell r="J1376">
            <v>5756.3693347584976</v>
          </cell>
          <cell r="K1376">
            <v>5123.8176466736959</v>
          </cell>
          <cell r="L1376">
            <v>7263.2767189004353</v>
          </cell>
          <cell r="M1376">
            <v>7316.7961457615556</v>
          </cell>
          <cell r="N1376">
            <v>6451.5771879076574</v>
          </cell>
          <cell r="O1376">
            <v>10961.926363500826</v>
          </cell>
          <cell r="P1376">
            <v>6233.2148846097725</v>
          </cell>
        </row>
        <row r="1377">
          <cell r="E1377">
            <v>5.8296572201430239</v>
          </cell>
          <cell r="F1377">
            <v>11.550028955415033</v>
          </cell>
          <cell r="G1377">
            <v>7.9923090323353296</v>
          </cell>
          <cell r="H1377">
            <v>11.598391954589562</v>
          </cell>
          <cell r="I1377">
            <v>7.085068298537772</v>
          </cell>
          <cell r="J1377">
            <v>10.749665002758375</v>
          </cell>
          <cell r="K1377">
            <v>9.7190544538271695</v>
          </cell>
          <cell r="L1377">
            <v>13.925451084628664</v>
          </cell>
          <cell r="M1377">
            <v>13.855633222582355</v>
          </cell>
          <cell r="N1377">
            <v>15.014447423279639</v>
          </cell>
          <cell r="O1377">
            <v>42.01928357517621</v>
          </cell>
          <cell r="P1377">
            <v>14.367032206516175</v>
          </cell>
        </row>
        <row r="1379">
          <cell r="E1379">
            <v>1051974.2616759059</v>
          </cell>
          <cell r="F1379">
            <v>1062739.2873281867</v>
          </cell>
          <cell r="G1379">
            <v>1017136.437591465</v>
          </cell>
          <cell r="H1379">
            <v>991347.33600142971</v>
          </cell>
          <cell r="I1379">
            <v>1237853.1178395296</v>
          </cell>
          <cell r="J1379">
            <v>1069845.2080983496</v>
          </cell>
          <cell r="K1379">
            <v>1091056.8840674676</v>
          </cell>
          <cell r="L1379">
            <v>1204598.6902466342</v>
          </cell>
          <cell r="M1379">
            <v>1116771.2303694831</v>
          </cell>
          <cell r="N1379">
            <v>1039348.3023917854</v>
          </cell>
          <cell r="O1379">
            <v>1099708.042021526</v>
          </cell>
          <cell r="P1379">
            <v>1299467.9990314089</v>
          </cell>
        </row>
        <row r="1380">
          <cell r="E1380">
            <v>2273.6401165228185</v>
          </cell>
          <cell r="F1380">
            <v>2265.5207554464937</v>
          </cell>
          <cell r="G1380">
            <v>2080.9216901002028</v>
          </cell>
          <cell r="H1380">
            <v>2182.4199999318193</v>
          </cell>
          <cell r="I1380">
            <v>2593.2661534454251</v>
          </cell>
          <cell r="J1380">
            <v>2301.4441729660598</v>
          </cell>
          <cell r="K1380">
            <v>2441.5565706900247</v>
          </cell>
          <cell r="L1380">
            <v>2667.0120848646852</v>
          </cell>
          <cell r="M1380">
            <v>2513.5111538238548</v>
          </cell>
          <cell r="N1380">
            <v>2278.0809581171543</v>
          </cell>
          <cell r="O1380">
            <v>2448.5435679359948</v>
          </cell>
          <cell r="P1380">
            <v>2856.5154375116363</v>
          </cell>
        </row>
        <row r="1382">
          <cell r="E1382">
            <v>814552.18525517988</v>
          </cell>
          <cell r="F1382">
            <v>1096025.4033211304</v>
          </cell>
          <cell r="G1382">
            <v>515671.99075115588</v>
          </cell>
          <cell r="H1382">
            <v>1397689.3046302202</v>
          </cell>
          <cell r="I1382">
            <v>683223.44507966668</v>
          </cell>
          <cell r="J1382">
            <v>841063.50179907284</v>
          </cell>
          <cell r="K1382">
            <v>522318.30885577796</v>
          </cell>
          <cell r="L1382">
            <v>1027408.9063126246</v>
          </cell>
          <cell r="M1382">
            <v>1012049.1910483314</v>
          </cell>
          <cell r="N1382">
            <v>816874.87241803063</v>
          </cell>
          <cell r="O1382">
            <v>1043390.4211966837</v>
          </cell>
          <cell r="P1382">
            <v>643523.60796888452</v>
          </cell>
        </row>
        <row r="1383">
          <cell r="E1383">
            <v>1774.7133656804135</v>
          </cell>
          <cell r="F1383">
            <v>2325.8507387689051</v>
          </cell>
          <cell r="G1383">
            <v>1081.7649990497707</v>
          </cell>
          <cell r="H1383">
            <v>3058.8584559303158</v>
          </cell>
          <cell r="I1383">
            <v>1441.2363379270898</v>
          </cell>
          <cell r="J1383">
            <v>1799.2941528498177</v>
          </cell>
          <cell r="K1383">
            <v>1181.3596923599193</v>
          </cell>
          <cell r="L1383">
            <v>2280.9593263750321</v>
          </cell>
          <cell r="M1383">
            <v>2250.8623334280946</v>
          </cell>
          <cell r="N1383">
            <v>1768.142162009405</v>
          </cell>
          <cell r="O1383">
            <v>2332.1234529563394</v>
          </cell>
          <cell r="P1383">
            <v>1394.0555317992132</v>
          </cell>
        </row>
        <row r="1385">
          <cell r="E1385">
            <v>9424462.385917278</v>
          </cell>
          <cell r="F1385">
            <v>9956454.9585038256</v>
          </cell>
          <cell r="G1385">
            <v>10441040.00259251</v>
          </cell>
          <cell r="H1385">
            <v>10097623.124975428</v>
          </cell>
          <cell r="I1385">
            <v>8420648.0303247031</v>
          </cell>
          <cell r="J1385">
            <v>10147206.069438105</v>
          </cell>
          <cell r="K1385">
            <v>11189234.18370495</v>
          </cell>
          <cell r="L1385">
            <v>10876359.312950149</v>
          </cell>
          <cell r="M1385">
            <v>10892905.936896866</v>
          </cell>
          <cell r="N1385">
            <v>10404455.970955078</v>
          </cell>
          <cell r="O1385">
            <v>11119333.184739362</v>
          </cell>
          <cell r="P1385">
            <v>10408136.700727854</v>
          </cell>
        </row>
        <row r="1386">
          <cell r="E1386">
            <v>20658.482938272318</v>
          </cell>
          <cell r="F1386">
            <v>21374.871365185736</v>
          </cell>
          <cell r="G1386">
            <v>21603.544359991294</v>
          </cell>
          <cell r="H1386">
            <v>22412.415570920937</v>
          </cell>
          <cell r="I1386">
            <v>17943.619605390475</v>
          </cell>
          <cell r="J1386">
            <v>21964.664512236013</v>
          </cell>
          <cell r="K1386">
            <v>25287.240290223308</v>
          </cell>
          <cell r="L1386">
            <v>24421.130652792071</v>
          </cell>
          <cell r="M1386">
            <v>24654.998169372077</v>
          </cell>
          <cell r="N1386">
            <v>23023.763354515544</v>
          </cell>
          <cell r="O1386">
            <v>24864.530607136341</v>
          </cell>
          <cell r="P1386">
            <v>22637.596683966378</v>
          </cell>
        </row>
        <row r="1388">
          <cell r="E1388">
            <v>151733.39331289148</v>
          </cell>
          <cell r="F1388">
            <v>147268.48023783346</v>
          </cell>
          <cell r="G1388">
            <v>130895.4255137068</v>
          </cell>
          <cell r="H1388">
            <v>169922.35539946143</v>
          </cell>
          <cell r="I1388">
            <v>149573.21876400168</v>
          </cell>
          <cell r="J1388">
            <v>145400.63763168675</v>
          </cell>
          <cell r="K1388">
            <v>151172.99274664067</v>
          </cell>
          <cell r="L1388">
            <v>162623.82926128694</v>
          </cell>
          <cell r="M1388">
            <v>150796.27516299629</v>
          </cell>
          <cell r="N1388">
            <v>156611.2622655977</v>
          </cell>
          <cell r="O1388">
            <v>149536.34525346418</v>
          </cell>
          <cell r="P1388">
            <v>168426.35612592474</v>
          </cell>
        </row>
        <row r="1389">
          <cell r="E1389">
            <v>298.41706134657028</v>
          </cell>
          <cell r="F1389">
            <v>281.49557843269326</v>
          </cell>
          <cell r="G1389">
            <v>252.87574917872146</v>
          </cell>
          <cell r="H1389">
            <v>332.12682140035258</v>
          </cell>
          <cell r="I1389">
            <v>281.83600355249121</v>
          </cell>
          <cell r="J1389">
            <v>282.26660305995568</v>
          </cell>
          <cell r="K1389">
            <v>294.41767950019482</v>
          </cell>
          <cell r="L1389">
            <v>320.69269917953375</v>
          </cell>
          <cell r="M1389">
            <v>294.85843169291792</v>
          </cell>
          <cell r="N1389">
            <v>309.70467063139819</v>
          </cell>
          <cell r="O1389">
            <v>316.3332509040502</v>
          </cell>
          <cell r="P1389">
            <v>351.87696253161158</v>
          </cell>
        </row>
        <row r="1391">
          <cell r="E1391">
            <v>83453.366322090325</v>
          </cell>
          <cell r="F1391">
            <v>80997.664130808407</v>
          </cell>
          <cell r="G1391">
            <v>71992.484032538734</v>
          </cell>
          <cell r="H1391">
            <v>93457.295469703793</v>
          </cell>
          <cell r="I1391">
            <v>82265.270320200929</v>
          </cell>
          <cell r="J1391">
            <v>79970.350697427712</v>
          </cell>
          <cell r="K1391">
            <v>83145.146010652374</v>
          </cell>
          <cell r="L1391">
            <v>89443.106093707829</v>
          </cell>
          <cell r="M1391">
            <v>82937.95133964796</v>
          </cell>
          <cell r="N1391">
            <v>86136.194246078725</v>
          </cell>
          <cell r="O1391">
            <v>82244.989889405304</v>
          </cell>
          <cell r="P1391">
            <v>92634.495869258608</v>
          </cell>
        </row>
        <row r="1392">
          <cell r="E1392">
            <v>202.60470373557695</v>
          </cell>
          <cell r="F1392">
            <v>185.81135610949315</v>
          </cell>
          <cell r="G1392">
            <v>172.18112050775878</v>
          </cell>
          <cell r="H1392">
            <v>230.46244357944977</v>
          </cell>
          <cell r="I1392">
            <v>190.28740120387016</v>
          </cell>
          <cell r="J1392">
            <v>188.17580033211848</v>
          </cell>
          <cell r="K1392">
            <v>192.51821243389287</v>
          </cell>
          <cell r="L1392">
            <v>216.19010831745294</v>
          </cell>
          <cell r="M1392">
            <v>192.70576155939057</v>
          </cell>
          <cell r="N1392">
            <v>208.94407357666356</v>
          </cell>
          <cell r="O1392">
            <v>216.2093032840562</v>
          </cell>
          <cell r="P1392">
            <v>245.44319688255814</v>
          </cell>
        </row>
        <row r="1394">
          <cell r="E1394">
            <v>33381.346528836126</v>
          </cell>
          <cell r="F1394">
            <v>32399.065652323359</v>
          </cell>
          <cell r="G1394">
            <v>28796.993613015493</v>
          </cell>
          <cell r="H1394">
            <v>37382.918187881514</v>
          </cell>
          <cell r="I1394">
            <v>32906.10812808037</v>
          </cell>
          <cell r="J1394">
            <v>31988.140278971081</v>
          </cell>
          <cell r="K1394">
            <v>33258.058404260948</v>
          </cell>
          <cell r="L1394">
            <v>35777.242437483124</v>
          </cell>
          <cell r="M1394">
            <v>33175.180535859181</v>
          </cell>
          <cell r="N1394">
            <v>34454.477698431489</v>
          </cell>
          <cell r="O1394">
            <v>32897.995955762119</v>
          </cell>
          <cell r="P1394">
            <v>37053.798347703443</v>
          </cell>
        </row>
        <row r="1395">
          <cell r="E1395">
            <v>46.841597054263417</v>
          </cell>
          <cell r="F1395">
            <v>46.778953135786708</v>
          </cell>
          <cell r="G1395">
            <v>39.450707350248429</v>
          </cell>
          <cell r="H1395">
            <v>49.702584712441364</v>
          </cell>
          <cell r="I1395">
            <v>44.757094481548059</v>
          </cell>
          <cell r="J1395">
            <v>45.999948000275971</v>
          </cell>
          <cell r="K1395">
            <v>49.817517232414282</v>
          </cell>
          <cell r="L1395">
            <v>51.090155532572837</v>
          </cell>
          <cell r="M1395">
            <v>49.941305398613359</v>
          </cell>
          <cell r="N1395">
            <v>49.26073633787027</v>
          </cell>
          <cell r="O1395">
            <v>48.949485503108164</v>
          </cell>
          <cell r="P1395">
            <v>52.034285428426116</v>
          </cell>
        </row>
        <row r="1397">
          <cell r="E1397">
            <v>34898.680461965043</v>
          </cell>
          <cell r="F1397">
            <v>33871.750454701694</v>
          </cell>
          <cell r="G1397">
            <v>30105.947868152562</v>
          </cell>
          <cell r="H1397">
            <v>39082.141741876134</v>
          </cell>
          <cell r="I1397">
            <v>34401.840315720387</v>
          </cell>
          <cell r="J1397">
            <v>33442.14665528795</v>
          </cell>
          <cell r="K1397">
            <v>34769.788331727352</v>
          </cell>
          <cell r="L1397">
            <v>37403.480730095995</v>
          </cell>
          <cell r="M1397">
            <v>34683.143287489147</v>
          </cell>
          <cell r="N1397">
            <v>36020.590321087468</v>
          </cell>
          <cell r="O1397">
            <v>34393.359408296761</v>
          </cell>
          <cell r="P1397">
            <v>38738.061908962693</v>
          </cell>
        </row>
        <row r="1398">
          <cell r="E1398">
            <v>48.970760556729935</v>
          </cell>
          <cell r="F1398">
            <v>48.905269187413381</v>
          </cell>
          <cell r="G1398">
            <v>41.243921320714271</v>
          </cell>
          <cell r="H1398">
            <v>51.961793108461428</v>
          </cell>
          <cell r="I1398">
            <v>46.791507867072973</v>
          </cell>
          <cell r="J1398">
            <v>48.090854727561243</v>
          </cell>
          <cell r="K1398">
            <v>52.081949833887663</v>
          </cell>
          <cell r="L1398">
            <v>53.412435329507964</v>
          </cell>
          <cell r="M1398">
            <v>52.211364734913971</v>
          </cell>
          <cell r="N1398">
            <v>51.499860716864376</v>
          </cell>
          <cell r="O1398">
            <v>51.174462116885813</v>
          </cell>
          <cell r="P1398">
            <v>54.399480220627304</v>
          </cell>
        </row>
        <row r="1400">
          <cell r="E1400">
            <v>102828.07926429677</v>
          </cell>
          <cell r="F1400">
            <v>143553.38114235189</v>
          </cell>
          <cell r="G1400">
            <v>103558.95577395119</v>
          </cell>
          <cell r="H1400">
            <v>169324.75391905094</v>
          </cell>
          <cell r="I1400">
            <v>180140.35786499581</v>
          </cell>
          <cell r="J1400">
            <v>368168.90927596495</v>
          </cell>
          <cell r="K1400">
            <v>249185.15044126863</v>
          </cell>
          <cell r="L1400">
            <v>171683.32750924845</v>
          </cell>
          <cell r="M1400">
            <v>100935.73306027194</v>
          </cell>
          <cell r="N1400">
            <v>71288.078328417323</v>
          </cell>
          <cell r="O1400">
            <v>38610.849840112278</v>
          </cell>
          <cell r="P1400">
            <v>36959.833430957871</v>
          </cell>
        </row>
        <row r="1401">
          <cell r="E1401">
            <v>219.73893109801199</v>
          </cell>
          <cell r="F1401">
            <v>287.77098944978792</v>
          </cell>
          <cell r="G1401">
            <v>209.46923951267254</v>
          </cell>
          <cell r="H1401">
            <v>368.29568983281621</v>
          </cell>
          <cell r="I1401">
            <v>377.40762643600488</v>
          </cell>
          <cell r="J1401">
            <v>789.76584790245317</v>
          </cell>
          <cell r="K1401">
            <v>555.95423175707322</v>
          </cell>
          <cell r="L1401">
            <v>374.28155397569583</v>
          </cell>
          <cell r="M1401">
            <v>217.82969065151298</v>
          </cell>
          <cell r="N1401">
            <v>147.81893532297909</v>
          </cell>
          <cell r="O1401">
            <v>76.159363037528905</v>
          </cell>
          <cell r="P1401">
            <v>72.426609259283467</v>
          </cell>
        </row>
        <row r="1403">
          <cell r="E1403">
            <v>2471864.0446499367</v>
          </cell>
          <cell r="F1403">
            <v>959324.5511002288</v>
          </cell>
          <cell r="G1403">
            <v>1783305.4695471313</v>
          </cell>
          <cell r="H1403">
            <v>1038614.0229496505</v>
          </cell>
          <cell r="I1403">
            <v>1573748.8369072832</v>
          </cell>
          <cell r="J1403">
            <v>1309955.0446632295</v>
          </cell>
          <cell r="K1403">
            <v>1288508.1180233657</v>
          </cell>
          <cell r="L1403">
            <v>1287979.8660220238</v>
          </cell>
          <cell r="M1403">
            <v>1196315.534324487</v>
          </cell>
          <cell r="N1403">
            <v>2095068.4834560368</v>
          </cell>
          <cell r="O1403">
            <v>794207.65704972739</v>
          </cell>
          <cell r="P1403">
            <v>1884287.1866018188</v>
          </cell>
        </row>
        <row r="1404">
          <cell r="E1404">
            <v>5505.2896145733785</v>
          </cell>
          <cell r="F1404">
            <v>2186.1240346995423</v>
          </cell>
          <cell r="G1404">
            <v>3724.016920752646</v>
          </cell>
          <cell r="H1404">
            <v>2414.0790449244951</v>
          </cell>
          <cell r="I1404">
            <v>3377.209758560246</v>
          </cell>
          <cell r="J1404">
            <v>2932.8249415215541</v>
          </cell>
          <cell r="K1404">
            <v>2930.0514577853064</v>
          </cell>
          <cell r="L1404">
            <v>2946.9233469681453</v>
          </cell>
          <cell r="M1404">
            <v>2713.268111766457</v>
          </cell>
          <cell r="N1404">
            <v>4692.8541055801034</v>
          </cell>
          <cell r="O1404">
            <v>1858.9835989903027</v>
          </cell>
          <cell r="P1404">
            <v>4134.4272101714387</v>
          </cell>
        </row>
        <row r="1406">
          <cell r="E1406">
            <v>31784859.260844816</v>
          </cell>
          <cell r="F1406">
            <v>27911635.607029382</v>
          </cell>
          <cell r="G1406">
            <v>30961635.832218904</v>
          </cell>
          <cell r="H1406">
            <v>28783523.189444754</v>
          </cell>
          <cell r="I1406">
            <v>31399954.297023226</v>
          </cell>
          <cell r="J1406">
            <v>31238494.684138771</v>
          </cell>
          <cell r="K1406">
            <v>33664207.299110405</v>
          </cell>
          <cell r="L1406">
            <v>33304446.339660123</v>
          </cell>
          <cell r="M1406">
            <v>31815525.097709298</v>
          </cell>
          <cell r="N1406">
            <v>32905426.629889604</v>
          </cell>
          <cell r="O1406">
            <v>31175264.153878134</v>
          </cell>
          <cell r="P1406">
            <v>32573829.444608357</v>
          </cell>
        </row>
        <row r="1407">
          <cell r="E1407">
            <v>71386.787641200703</v>
          </cell>
          <cell r="F1407">
            <v>61249.691549496965</v>
          </cell>
          <cell r="G1407">
            <v>65221.319932687562</v>
          </cell>
          <cell r="H1407">
            <v>65166.403373861191</v>
          </cell>
          <cell r="I1407">
            <v>67656.860076615427</v>
          </cell>
          <cell r="J1407">
            <v>68579.552427649542</v>
          </cell>
          <cell r="K1407">
            <v>78100.72390457282</v>
          </cell>
          <cell r="L1407">
            <v>76216.129333345598</v>
          </cell>
          <cell r="M1407">
            <v>73693.345654154517</v>
          </cell>
          <cell r="N1407">
            <v>74275.116750092857</v>
          </cell>
          <cell r="O1407">
            <v>71071.728220097168</v>
          </cell>
          <cell r="P1407">
            <v>75580.187591692811</v>
          </cell>
        </row>
        <row r="1409">
          <cell r="E1409">
            <v>2647511.9841692499</v>
          </cell>
          <cell r="F1409">
            <v>2547217.1029754328</v>
          </cell>
          <cell r="G1409">
            <v>2921545.7606756254</v>
          </cell>
          <cell r="H1409">
            <v>3275986.6412780373</v>
          </cell>
          <cell r="I1409">
            <v>2904791.8150942549</v>
          </cell>
          <cell r="J1409">
            <v>2595854.1615784448</v>
          </cell>
          <cell r="K1409">
            <v>2863142.2325350647</v>
          </cell>
          <cell r="L1409">
            <v>3038222.4498120816</v>
          </cell>
          <cell r="M1409">
            <v>3034107.1596179502</v>
          </cell>
          <cell r="N1409">
            <v>3026692.2534744916</v>
          </cell>
          <cell r="O1409">
            <v>2847578.6335470313</v>
          </cell>
          <cell r="P1409">
            <v>3186105.2294043913</v>
          </cell>
        </row>
        <row r="1410">
          <cell r="E1410">
            <v>5446.2888093641923</v>
          </cell>
          <cell r="F1410">
            <v>5162.7742859798882</v>
          </cell>
          <cell r="G1410">
            <v>5825.1299255058393</v>
          </cell>
          <cell r="H1410">
            <v>6877.0759236942067</v>
          </cell>
          <cell r="I1410">
            <v>5806.1680150822112</v>
          </cell>
          <cell r="J1410">
            <v>5356.6015379826858</v>
          </cell>
          <cell r="K1410">
            <v>6084.4884252778338</v>
          </cell>
          <cell r="L1410">
            <v>6350.1115433227651</v>
          </cell>
          <cell r="M1410">
            <v>6552.5602105574244</v>
          </cell>
          <cell r="N1410">
            <v>6263.7279451283466</v>
          </cell>
          <cell r="O1410">
            <v>6102.8326599717539</v>
          </cell>
          <cell r="P1410">
            <v>6537.4398167922009</v>
          </cell>
        </row>
        <row r="1412">
          <cell r="E1412">
            <v>46906.423140508465</v>
          </cell>
          <cell r="F1412">
            <v>45275.563242446347</v>
          </cell>
          <cell r="G1412">
            <v>45458.385514919573</v>
          </cell>
          <cell r="H1412">
            <v>52295.53780804995</v>
          </cell>
          <cell r="I1412">
            <v>50996.540891082346</v>
          </cell>
          <cell r="J1412">
            <v>74082.427410523349</v>
          </cell>
          <cell r="K1412">
            <v>62553.539292994697</v>
          </cell>
          <cell r="L1412">
            <v>53584.340540894678</v>
          </cell>
          <cell r="M1412">
            <v>52518.535179570164</v>
          </cell>
          <cell r="N1412">
            <v>47488.907497052205</v>
          </cell>
          <cell r="O1412">
            <v>52245.770808605645</v>
          </cell>
          <cell r="P1412">
            <v>54582.041458667933</v>
          </cell>
        </row>
        <row r="1413">
          <cell r="E1413">
            <v>88.804933022794131</v>
          </cell>
          <cell r="F1413">
            <v>84.997327968888726</v>
          </cell>
          <cell r="G1413">
            <v>85.034022977269132</v>
          </cell>
          <cell r="H1413">
            <v>97.738296570694303</v>
          </cell>
          <cell r="I1413">
            <v>96.5936832303193</v>
          </cell>
          <cell r="J1413">
            <v>138.81186422208665</v>
          </cell>
          <cell r="K1413">
            <v>117.70239801413595</v>
          </cell>
          <cell r="L1413">
            <v>102.28623445962415</v>
          </cell>
          <cell r="M1413">
            <v>102.00030257760767</v>
          </cell>
          <cell r="N1413">
            <v>91.827175754079292</v>
          </cell>
          <cell r="O1413">
            <v>102.29274275446016</v>
          </cell>
          <cell r="P1413">
            <v>104.97038000044554</v>
          </cell>
        </row>
        <row r="1415">
          <cell r="E1415">
            <v>44228.631381184889</v>
          </cell>
          <cell r="F1415">
            <v>26345.026601781541</v>
          </cell>
          <cell r="G1415">
            <v>25461.073174990815</v>
          </cell>
          <cell r="H1415">
            <v>11422.127480969248</v>
          </cell>
          <cell r="I1415">
            <v>10478.237602865613</v>
          </cell>
          <cell r="J1415">
            <v>11494.789185753576</v>
          </cell>
          <cell r="K1415">
            <v>12636.714298180164</v>
          </cell>
          <cell r="L1415">
            <v>12558.470420355603</v>
          </cell>
          <cell r="M1415">
            <v>11505.720677188965</v>
          </cell>
          <cell r="N1415">
            <v>12775.316432658512</v>
          </cell>
          <cell r="O1415">
            <v>11668.63824125847</v>
          </cell>
          <cell r="P1415">
            <v>15058.538133829459</v>
          </cell>
        </row>
        <row r="1416">
          <cell r="E1416">
            <v>94.233252643246175</v>
          </cell>
          <cell r="F1416">
            <v>54.057009364614267</v>
          </cell>
          <cell r="G1416">
            <v>50.407483832991247</v>
          </cell>
          <cell r="H1416">
            <v>21.444113678436054</v>
          </cell>
          <cell r="I1416">
            <v>19.699554253305312</v>
          </cell>
          <cell r="J1416">
            <v>21.839086921724579</v>
          </cell>
          <cell r="K1416">
            <v>23.869130106794064</v>
          </cell>
          <cell r="L1416">
            <v>23.558958326102282</v>
          </cell>
          <cell r="M1416">
            <v>21.660512346735633</v>
          </cell>
          <cell r="N1416">
            <v>24.578632463884503</v>
          </cell>
          <cell r="O1416">
            <v>22.122914919177166</v>
          </cell>
          <cell r="P1416">
            <v>28.721569464570386</v>
          </cell>
        </row>
        <row r="1418">
          <cell r="E1418">
            <v>694039.91081803967</v>
          </cell>
          <cell r="F1418">
            <v>436037.9972423134</v>
          </cell>
          <cell r="G1418">
            <v>489206.77440130647</v>
          </cell>
          <cell r="H1418">
            <v>387826.38019067427</v>
          </cell>
          <cell r="I1418">
            <v>430655.89728966338</v>
          </cell>
          <cell r="J1418">
            <v>472561.45151506428</v>
          </cell>
          <cell r="K1418">
            <v>544100.64855448913</v>
          </cell>
          <cell r="L1418">
            <v>438703.87718259438</v>
          </cell>
          <cell r="M1418">
            <v>423464.84472100856</v>
          </cell>
          <cell r="N1418">
            <v>389868.43309595063</v>
          </cell>
          <cell r="O1418">
            <v>416783.73859858408</v>
          </cell>
          <cell r="P1418">
            <v>447631.64229566749</v>
          </cell>
        </row>
        <row r="1419">
          <cell r="E1419">
            <v>1510.0906310267228</v>
          </cell>
          <cell r="F1419">
            <v>921.47571194146178</v>
          </cell>
          <cell r="G1419">
            <v>1000.9014723679956</v>
          </cell>
          <cell r="H1419">
            <v>842.36243019563426</v>
          </cell>
          <cell r="I1419">
            <v>901.75683672449406</v>
          </cell>
          <cell r="J1419">
            <v>1011.8152153762443</v>
          </cell>
          <cell r="K1419">
            <v>1217.3801805890453</v>
          </cell>
          <cell r="L1419">
            <v>968.23922643511287</v>
          </cell>
          <cell r="M1419">
            <v>943.66704905589233</v>
          </cell>
          <cell r="N1419">
            <v>857.5340277108312</v>
          </cell>
          <cell r="O1419">
            <v>926.24938645733471</v>
          </cell>
          <cell r="P1419">
            <v>951.72755604565805</v>
          </cell>
        </row>
        <row r="1421">
          <cell r="E1421">
            <v>43934.743044923089</v>
          </cell>
          <cell r="F1421">
            <v>46978.79300377491</v>
          </cell>
          <cell r="G1421">
            <v>39492.173024835902</v>
          </cell>
          <cell r="H1421">
            <v>45958.606480277682</v>
          </cell>
          <cell r="I1421">
            <v>40153.173177461846</v>
          </cell>
          <cell r="J1421">
            <v>42097.231191393614</v>
          </cell>
          <cell r="K1421">
            <v>42831.235565387055</v>
          </cell>
          <cell r="L1421">
            <v>41704.487339116284</v>
          </cell>
          <cell r="M1421">
            <v>37947.729980324038</v>
          </cell>
          <cell r="N1421">
            <v>37079.839583402318</v>
          </cell>
          <cell r="O1421">
            <v>41015.624505914966</v>
          </cell>
          <cell r="P1421">
            <v>46745.410861387092</v>
          </cell>
        </row>
        <row r="1422">
          <cell r="E1422">
            <v>83.018518696739818</v>
          </cell>
          <cell r="F1422">
            <v>87.881066841188982</v>
          </cell>
          <cell r="G1422">
            <v>73.323136200216737</v>
          </cell>
          <cell r="H1422">
            <v>85.791492657999399</v>
          </cell>
          <cell r="I1422">
            <v>75.700108774850321</v>
          </cell>
          <cell r="J1422">
            <v>78.873614896337855</v>
          </cell>
          <cell r="K1422">
            <v>79.992601140047313</v>
          </cell>
          <cell r="L1422">
            <v>77.651246403964223</v>
          </cell>
          <cell r="M1422">
            <v>70.657244635330258</v>
          </cell>
          <cell r="N1422">
            <v>69.672857350392547</v>
          </cell>
          <cell r="O1422">
            <v>77.196415899845675</v>
          </cell>
          <cell r="P1422">
            <v>88.222936146392101</v>
          </cell>
        </row>
        <row r="1424">
          <cell r="E1424">
            <v>5739601.5037186388</v>
          </cell>
          <cell r="F1424">
            <v>5438934.1495247707</v>
          </cell>
          <cell r="G1424">
            <v>5843591.2012037225</v>
          </cell>
          <cell r="H1424">
            <v>5491545.1449991213</v>
          </cell>
          <cell r="I1424">
            <v>6188948.1232768381</v>
          </cell>
          <cell r="J1424">
            <v>5774858.8677911386</v>
          </cell>
          <cell r="K1424">
            <v>6048286.3147748914</v>
          </cell>
          <cell r="L1424">
            <v>5908596.0845602797</v>
          </cell>
          <cell r="M1424">
            <v>5802567.5844712527</v>
          </cell>
          <cell r="N1424">
            <v>5841066.6301403018</v>
          </cell>
          <cell r="O1424">
            <v>5581836.3065279014</v>
          </cell>
          <cell r="P1424">
            <v>6080987.0086751785</v>
          </cell>
        </row>
        <row r="1425">
          <cell r="E1425">
            <v>12672.672906528995</v>
          </cell>
          <cell r="F1425">
            <v>11659.344522949572</v>
          </cell>
          <cell r="G1425">
            <v>12113.461043144374</v>
          </cell>
          <cell r="H1425">
            <v>12200.775378742328</v>
          </cell>
          <cell r="I1425">
            <v>13119.892391595911</v>
          </cell>
          <cell r="J1425">
            <v>12542.680625276851</v>
          </cell>
          <cell r="K1425">
            <v>13739.545552656691</v>
          </cell>
          <cell r="L1425">
            <v>13271.068503320917</v>
          </cell>
          <cell r="M1425">
            <v>13178.182857738253</v>
          </cell>
          <cell r="N1425">
            <v>12982.852531783823</v>
          </cell>
          <cell r="O1425">
            <v>12657.525966948911</v>
          </cell>
          <cell r="P1425">
            <v>13268.224634193146</v>
          </cell>
        </row>
        <row r="1427">
          <cell r="E1427">
            <v>6646.2247348374622</v>
          </cell>
          <cell r="F1427">
            <v>6858.9735977961327</v>
          </cell>
          <cell r="G1427">
            <v>6048.8983656429464</v>
          </cell>
          <cell r="H1427">
            <v>7015.7194637813609</v>
          </cell>
          <cell r="I1427">
            <v>6043.4518497195177</v>
          </cell>
          <cell r="J1427">
            <v>7828.2188364143067</v>
          </cell>
          <cell r="K1427">
            <v>7346.4445164174886</v>
          </cell>
          <cell r="L1427">
            <v>7134.0586279699855</v>
          </cell>
          <cell r="M1427">
            <v>7459.8721736946418</v>
          </cell>
          <cell r="N1427">
            <v>8097.338294213584</v>
          </cell>
          <cell r="O1427">
            <v>8385.2087121994737</v>
          </cell>
          <cell r="P1427">
            <v>7262.4417082912814</v>
          </cell>
        </row>
        <row r="1428">
          <cell r="E1428">
            <v>12.60501214436843</v>
          </cell>
          <cell r="F1428">
            <v>12.879445149728593</v>
          </cell>
          <cell r="G1428">
            <v>11.299424392184235</v>
          </cell>
          <cell r="H1428">
            <v>13.130524286398</v>
          </cell>
          <cell r="I1428">
            <v>11.393619138826342</v>
          </cell>
          <cell r="J1428">
            <v>13.891718582796447</v>
          </cell>
          <cell r="K1428">
            <v>13.7729473710662</v>
          </cell>
          <cell r="L1428">
            <v>13.424637813499025</v>
          </cell>
          <cell r="M1428">
            <v>15.722938177907729</v>
          </cell>
          <cell r="N1428">
            <v>17.545082307081845</v>
          </cell>
          <cell r="O1428">
            <v>21.074572618303005</v>
          </cell>
          <cell r="P1428">
            <v>13.732489417360776</v>
          </cell>
        </row>
        <row r="1430">
          <cell r="E1430">
            <v>817092.50225447468</v>
          </cell>
          <cell r="F1430">
            <v>704993.72327627731</v>
          </cell>
          <cell r="G1430">
            <v>840303.33314632869</v>
          </cell>
          <cell r="H1430">
            <v>821416.24902370584</v>
          </cell>
          <cell r="I1430">
            <v>777243.39406654669</v>
          </cell>
          <cell r="J1430">
            <v>772500.45921709982</v>
          </cell>
          <cell r="K1430">
            <v>788959.86574480042</v>
          </cell>
          <cell r="L1430">
            <v>777680.76241775975</v>
          </cell>
          <cell r="M1430">
            <v>739703.28026603232</v>
          </cell>
          <cell r="N1430">
            <v>796015.92460654723</v>
          </cell>
          <cell r="O1430">
            <v>805013.93024448561</v>
          </cell>
          <cell r="P1430">
            <v>797869.06339285837</v>
          </cell>
        </row>
        <row r="1431">
          <cell r="E1431">
            <v>1790.6881456480744</v>
          </cell>
          <cell r="F1431">
            <v>1504.5043564115706</v>
          </cell>
          <cell r="G1431">
            <v>1738.033462507552</v>
          </cell>
          <cell r="H1431">
            <v>1809.6643984686868</v>
          </cell>
          <cell r="I1431">
            <v>1638.2853650915292</v>
          </cell>
          <cell r="J1431">
            <v>1663.9945567808568</v>
          </cell>
          <cell r="K1431">
            <v>1781.3417194908411</v>
          </cell>
          <cell r="L1431">
            <v>1730.8293640758964</v>
          </cell>
          <cell r="M1431">
            <v>1667.8652609990957</v>
          </cell>
          <cell r="N1431">
            <v>1766.8962675453965</v>
          </cell>
          <cell r="O1431">
            <v>1806.0239886058068</v>
          </cell>
          <cell r="P1431">
            <v>1737.0215170108199</v>
          </cell>
        </row>
        <row r="1433">
          <cell r="E1433">
            <v>36281.786963207182</v>
          </cell>
          <cell r="F1433">
            <v>41757.637629712874</v>
          </cell>
          <cell r="G1433">
            <v>40916.193499257693</v>
          </cell>
          <cell r="H1433">
            <v>54067.755637938455</v>
          </cell>
          <cell r="I1433">
            <v>52733.009138283269</v>
          </cell>
          <cell r="J1433">
            <v>43772.037425842187</v>
          </cell>
          <cell r="K1433">
            <v>47379.350724689823</v>
          </cell>
          <cell r="L1433">
            <v>47107.459435731907</v>
          </cell>
          <cell r="M1433">
            <v>41152.832309280428</v>
          </cell>
          <cell r="N1433">
            <v>44274.125161393771</v>
          </cell>
          <cell r="O1433">
            <v>45634.216195086403</v>
          </cell>
          <cell r="P1433">
            <v>54103.161102266764</v>
          </cell>
        </row>
        <row r="1434">
          <cell r="E1434">
            <v>68.073821279889273</v>
          </cell>
          <cell r="F1434">
            <v>77.684408522783357</v>
          </cell>
          <cell r="G1434">
            <v>75.918114287514456</v>
          </cell>
          <cell r="H1434">
            <v>100.49165141274146</v>
          </cell>
          <cell r="I1434">
            <v>96.704774659131544</v>
          </cell>
          <cell r="J1434">
            <v>82.860637682430522</v>
          </cell>
          <cell r="K1434">
            <v>88.486765669148994</v>
          </cell>
          <cell r="L1434">
            <v>87.715319705238301</v>
          </cell>
          <cell r="M1434">
            <v>79.639892389623753</v>
          </cell>
          <cell r="N1434">
            <v>85.275174083595971</v>
          </cell>
          <cell r="O1434">
            <v>86.990668468603047</v>
          </cell>
          <cell r="P1434">
            <v>128.92660996310849</v>
          </cell>
        </row>
        <row r="1436">
          <cell r="E1436">
            <v>31131.18990788448</v>
          </cell>
          <cell r="F1436">
            <v>31898.411450728818</v>
          </cell>
          <cell r="G1436">
            <v>29680.029124194858</v>
          </cell>
          <cell r="H1436">
            <v>42538.941036457392</v>
          </cell>
          <cell r="I1436">
            <v>35246.341065680375</v>
          </cell>
          <cell r="J1436">
            <v>33506.523605526287</v>
          </cell>
          <cell r="K1436">
            <v>35007.278612152637</v>
          </cell>
          <cell r="L1436">
            <v>30054.230104985763</v>
          </cell>
          <cell r="M1436">
            <v>35668.261668029874</v>
          </cell>
          <cell r="N1436">
            <v>34709.798207115782</v>
          </cell>
          <cell r="O1436">
            <v>33758.728614830041</v>
          </cell>
          <cell r="P1436">
            <v>33762.209859863768</v>
          </cell>
        </row>
        <row r="1437">
          <cell r="E1437">
            <v>58.825091312742202</v>
          </cell>
          <cell r="F1437">
            <v>59.784083852740366</v>
          </cell>
          <cell r="G1437">
            <v>55.227030989433786</v>
          </cell>
          <cell r="H1437">
            <v>79.615298371095662</v>
          </cell>
          <cell r="I1437">
            <v>66.449339901363601</v>
          </cell>
          <cell r="J1437">
            <v>62.778015669534739</v>
          </cell>
          <cell r="K1437">
            <v>65.380399095548</v>
          </cell>
          <cell r="L1437">
            <v>56.126890122515036</v>
          </cell>
          <cell r="M1437">
            <v>65.046302024009947</v>
          </cell>
          <cell r="N1437">
            <v>65.219559909525131</v>
          </cell>
          <cell r="O1437">
            <v>63.416493345461326</v>
          </cell>
          <cell r="P1437">
            <v>65.913721397152003</v>
          </cell>
        </row>
        <row r="1439">
          <cell r="E1439">
            <v>18678.713944730687</v>
          </cell>
          <cell r="F1439">
            <v>19139.046870437291</v>
          </cell>
          <cell r="G1439">
            <v>17808.017474516913</v>
          </cell>
          <cell r="H1439">
            <v>25523.364621874436</v>
          </cell>
          <cell r="I1439">
            <v>21147.804639408223</v>
          </cell>
          <cell r="J1439">
            <v>20103.914163315771</v>
          </cell>
          <cell r="K1439">
            <v>21004.367167291581</v>
          </cell>
          <cell r="L1439">
            <v>18032.538062991458</v>
          </cell>
          <cell r="M1439">
            <v>21400.957000817925</v>
          </cell>
          <cell r="N1439">
            <v>20825.878924269469</v>
          </cell>
          <cell r="O1439">
            <v>20255.237168898024</v>
          </cell>
          <cell r="P1439">
            <v>20257.32591591826</v>
          </cell>
        </row>
        <row r="1440">
          <cell r="E1440">
            <v>35.29505478764532</v>
          </cell>
          <cell r="F1440">
            <v>35.87045031164422</v>
          </cell>
          <cell r="G1440">
            <v>33.136218593660267</v>
          </cell>
          <cell r="H1440">
            <v>47.769179022657397</v>
          </cell>
          <cell r="I1440">
            <v>39.869603940818159</v>
          </cell>
          <cell r="J1440">
            <v>37.66680940172084</v>
          </cell>
          <cell r="K1440">
            <v>39.228239457328797</v>
          </cell>
          <cell r="L1440">
            <v>33.676134073509019</v>
          </cell>
          <cell r="M1440">
            <v>42.380361054405959</v>
          </cell>
          <cell r="N1440">
            <v>39.131735945715079</v>
          </cell>
          <cell r="O1440">
            <v>38.049896007276793</v>
          </cell>
          <cell r="P1440">
            <v>40.780633528399697</v>
          </cell>
        </row>
        <row r="1442">
          <cell r="E1442">
            <v>12452.475963153793</v>
          </cell>
          <cell r="F1442">
            <v>12759.364580291527</v>
          </cell>
          <cell r="G1442">
            <v>11872.011649677945</v>
          </cell>
          <cell r="H1442">
            <v>17015.576414582956</v>
          </cell>
          <cell r="I1442">
            <v>14098.53642627215</v>
          </cell>
          <cell r="J1442">
            <v>13402.609442210516</v>
          </cell>
          <cell r="K1442">
            <v>14002.911444861056</v>
          </cell>
          <cell r="L1442">
            <v>12021.692041994307</v>
          </cell>
          <cell r="M1442">
            <v>14267.304667211951</v>
          </cell>
          <cell r="N1442">
            <v>13883.919282846313</v>
          </cell>
          <cell r="O1442">
            <v>13503.491445932017</v>
          </cell>
          <cell r="P1442">
            <v>13504.883943945508</v>
          </cell>
        </row>
        <row r="1443">
          <cell r="E1443">
            <v>23.530036525096882</v>
          </cell>
          <cell r="F1443">
            <v>23.913633541096146</v>
          </cell>
          <cell r="G1443">
            <v>22.090812395773515</v>
          </cell>
          <cell r="H1443">
            <v>31.846119348438265</v>
          </cell>
          <cell r="I1443">
            <v>26.579735960545442</v>
          </cell>
          <cell r="J1443">
            <v>25.111206267813898</v>
          </cell>
          <cell r="K1443">
            <v>26.152159638219203</v>
          </cell>
          <cell r="L1443">
            <v>22.450756049006014</v>
          </cell>
          <cell r="M1443">
            <v>22.66594096960398</v>
          </cell>
          <cell r="N1443">
            <v>26.087823963810052</v>
          </cell>
          <cell r="O1443">
            <v>25.366597338184533</v>
          </cell>
          <cell r="P1443">
            <v>25.133087868752309</v>
          </cell>
        </row>
        <row r="1445">
          <cell r="E1445">
            <v>161671.10926463478</v>
          </cell>
          <cell r="F1445">
            <v>148817.87229650901</v>
          </cell>
          <cell r="G1445">
            <v>137389.04621081235</v>
          </cell>
          <cell r="H1445">
            <v>146174.08513952469</v>
          </cell>
          <cell r="I1445">
            <v>150892.87360907911</v>
          </cell>
          <cell r="J1445">
            <v>177809.3768238952</v>
          </cell>
          <cell r="K1445">
            <v>184704.46762574924</v>
          </cell>
          <cell r="L1445">
            <v>165219.09300264265</v>
          </cell>
          <cell r="M1445">
            <v>178416.05331876504</v>
          </cell>
          <cell r="N1445">
            <v>176361.78748267665</v>
          </cell>
          <cell r="O1445">
            <v>181531.89481785285</v>
          </cell>
          <cell r="P1445">
            <v>177062.71786848671</v>
          </cell>
        </row>
        <row r="1446">
          <cell r="E1446">
            <v>339.9405830872409</v>
          </cell>
          <cell r="F1446">
            <v>299.58374624111627</v>
          </cell>
          <cell r="G1446">
            <v>271.6695336122861</v>
          </cell>
          <cell r="H1446">
            <v>299.17479757388361</v>
          </cell>
          <cell r="I1446">
            <v>301.33572659077316</v>
          </cell>
          <cell r="J1446">
            <v>359.80654519930783</v>
          </cell>
          <cell r="K1446">
            <v>387.76132089213354</v>
          </cell>
          <cell r="L1446">
            <v>342.08777365884043</v>
          </cell>
          <cell r="M1446">
            <v>376.08236447228671</v>
          </cell>
          <cell r="N1446">
            <v>363.28314522515166</v>
          </cell>
          <cell r="O1446">
            <v>380.64349836294508</v>
          </cell>
          <cell r="P1446">
            <v>370.60325364835631</v>
          </cell>
        </row>
        <row r="1448">
          <cell r="E1448">
            <v>108524.09197218473</v>
          </cell>
          <cell r="F1448">
            <v>114903.99508770795</v>
          </cell>
          <cell r="G1448">
            <v>90606.336760538878</v>
          </cell>
          <cell r="H1448">
            <v>107895.83035344398</v>
          </cell>
          <cell r="I1448">
            <v>118645.21471626262</v>
          </cell>
          <cell r="J1448">
            <v>118695.54753631445</v>
          </cell>
          <cell r="K1448">
            <v>119548.2127371383</v>
          </cell>
          <cell r="L1448">
            <v>122820.25110769221</v>
          </cell>
          <cell r="M1448">
            <v>121894.50146389999</v>
          </cell>
          <cell r="N1448">
            <v>112848.1228622568</v>
          </cell>
          <cell r="O1448">
            <v>111647.32614437162</v>
          </cell>
          <cell r="P1448">
            <v>102988.82155101302</v>
          </cell>
        </row>
        <row r="1449">
          <cell r="E1449">
            <v>205.24127929033668</v>
          </cell>
          <cell r="F1449">
            <v>214.81042205849607</v>
          </cell>
          <cell r="G1449">
            <v>167.77868298662298</v>
          </cell>
          <cell r="H1449">
            <v>201.80519335943205</v>
          </cell>
          <cell r="I1449">
            <v>223.46653511345511</v>
          </cell>
          <cell r="J1449">
            <v>222.66031192908525</v>
          </cell>
          <cell r="K1449">
            <v>223.63814170339282</v>
          </cell>
          <cell r="L1449">
            <v>230.03883637757656</v>
          </cell>
          <cell r="M1449">
            <v>228.80121379576661</v>
          </cell>
          <cell r="N1449">
            <v>212.12561563585291</v>
          </cell>
          <cell r="O1449">
            <v>210.4804034011332</v>
          </cell>
          <cell r="P1449">
            <v>194.52420203221342</v>
          </cell>
        </row>
        <row r="1451">
          <cell r="E1451">
            <v>1409249.1868236028</v>
          </cell>
          <cell r="F1451">
            <v>1363322.0898060286</v>
          </cell>
          <cell r="G1451">
            <v>1480887.9600841163</v>
          </cell>
          <cell r="H1451">
            <v>1418119.6019537256</v>
          </cell>
          <cell r="I1451">
            <v>1433508.4766806236</v>
          </cell>
          <cell r="J1451">
            <v>1433532.2631904425</v>
          </cell>
          <cell r="K1451">
            <v>1417401.6435572363</v>
          </cell>
          <cell r="L1451">
            <v>1502867.3424392631</v>
          </cell>
          <cell r="M1451">
            <v>1456095.860414977</v>
          </cell>
          <cell r="N1451">
            <v>1508512.3701173612</v>
          </cell>
          <cell r="O1451">
            <v>1510571.077152303</v>
          </cell>
          <cell r="P1451">
            <v>1602933.4549036568</v>
          </cell>
        </row>
        <row r="1452">
          <cell r="E1452">
            <v>3062.1259027209371</v>
          </cell>
          <cell r="F1452">
            <v>2896.7138409734207</v>
          </cell>
          <cell r="G1452">
            <v>3044.2383309035067</v>
          </cell>
          <cell r="H1452">
            <v>3113.9713125471208</v>
          </cell>
          <cell r="I1452">
            <v>3013.1536393512297</v>
          </cell>
          <cell r="J1452">
            <v>3075.7960187360827</v>
          </cell>
          <cell r="K1452">
            <v>3193.9181617331219</v>
          </cell>
          <cell r="L1452">
            <v>3291.7909516982731</v>
          </cell>
          <cell r="M1452">
            <v>3274.1200616296023</v>
          </cell>
          <cell r="N1452">
            <v>3281.7786794986559</v>
          </cell>
          <cell r="O1452">
            <v>3278.5777948427985</v>
          </cell>
          <cell r="P1452">
            <v>3434.4296368023306</v>
          </cell>
        </row>
        <row r="1454">
          <cell r="E1454">
            <v>850379.37871403724</v>
          </cell>
          <cell r="F1454">
            <v>784136.35300627421</v>
          </cell>
          <cell r="G1454">
            <v>937770.75026766537</v>
          </cell>
          <cell r="H1454">
            <v>847742.83059677121</v>
          </cell>
          <cell r="I1454">
            <v>821703.52605889388</v>
          </cell>
          <cell r="J1454">
            <v>959039.97843190748</v>
          </cell>
          <cell r="K1454">
            <v>949847.2214932373</v>
          </cell>
          <cell r="L1454">
            <v>987149.17534950865</v>
          </cell>
          <cell r="M1454">
            <v>894751.50666656869</v>
          </cell>
          <cell r="N1454">
            <v>984499.61440476426</v>
          </cell>
          <cell r="O1454">
            <v>910318.02689005597</v>
          </cell>
          <cell r="P1454">
            <v>1025367.9697083918</v>
          </cell>
        </row>
        <row r="1455">
          <cell r="E1455">
            <v>1842.9733524722676</v>
          </cell>
          <cell r="F1455">
            <v>1659.739686476961</v>
          </cell>
          <cell r="G1455">
            <v>1911.1750732937585</v>
          </cell>
          <cell r="H1455">
            <v>1858.0854145901599</v>
          </cell>
          <cell r="I1455">
            <v>1719.9791998155529</v>
          </cell>
          <cell r="J1455">
            <v>2054.1873106874991</v>
          </cell>
          <cell r="K1455">
            <v>2134.3287200895702</v>
          </cell>
          <cell r="L1455">
            <v>2180.7136260911952</v>
          </cell>
          <cell r="M1455">
            <v>1989.7028843447267</v>
          </cell>
          <cell r="N1455">
            <v>2145.0819910130308</v>
          </cell>
          <cell r="O1455">
            <v>2014.9328840981091</v>
          </cell>
          <cell r="P1455">
            <v>2192.8362501133893</v>
          </cell>
        </row>
        <row r="1457">
          <cell r="E1457">
            <v>144537.66583466812</v>
          </cell>
          <cell r="F1457">
            <v>381227.73395835684</v>
          </cell>
          <cell r="G1457">
            <v>569713.62081270083</v>
          </cell>
          <cell r="H1457">
            <v>451225.26463418594</v>
          </cell>
          <cell r="I1457">
            <v>675497.86186654796</v>
          </cell>
          <cell r="J1457">
            <v>652813.53744956187</v>
          </cell>
          <cell r="K1457">
            <v>535094.23966049263</v>
          </cell>
          <cell r="L1457">
            <v>463484.95482416282</v>
          </cell>
          <cell r="M1457">
            <v>480601.46448355948</v>
          </cell>
          <cell r="N1457">
            <v>415790.95182240073</v>
          </cell>
          <cell r="O1457">
            <v>406491.03878903284</v>
          </cell>
          <cell r="P1457">
            <v>415188.37537019636</v>
          </cell>
        </row>
        <row r="1458">
          <cell r="E1458">
            <v>311.0037379348293</v>
          </cell>
          <cell r="F1458">
            <v>804.94517256749725</v>
          </cell>
          <cell r="G1458">
            <v>1155.3354351565038</v>
          </cell>
          <cell r="H1458">
            <v>995.43793332811879</v>
          </cell>
          <cell r="I1458">
            <v>1415.2865537706675</v>
          </cell>
          <cell r="J1458">
            <v>1393.4674035526762</v>
          </cell>
          <cell r="K1458">
            <v>1180.591881900006</v>
          </cell>
          <cell r="L1458">
            <v>1028.4926295889061</v>
          </cell>
          <cell r="M1458">
            <v>1065.0620180740323</v>
          </cell>
          <cell r="N1458">
            <v>912.58892272961077</v>
          </cell>
          <cell r="O1458">
            <v>904.24451512665394</v>
          </cell>
          <cell r="P1458">
            <v>878.507842573689</v>
          </cell>
        </row>
        <row r="1460">
          <cell r="E1460">
            <v>284963.7252265251</v>
          </cell>
          <cell r="F1460">
            <v>264493.53094190563</v>
          </cell>
          <cell r="G1460">
            <v>297551.1173571258</v>
          </cell>
          <cell r="H1460">
            <v>312762.48423415184</v>
          </cell>
          <cell r="I1460">
            <v>310968.87990071852</v>
          </cell>
          <cell r="J1460">
            <v>351172.61939229857</v>
          </cell>
          <cell r="K1460">
            <v>371430.66565313289</v>
          </cell>
          <cell r="L1460">
            <v>350284.27678996982</v>
          </cell>
          <cell r="M1460">
            <v>341487.53810736962</v>
          </cell>
          <cell r="N1460">
            <v>323678.0702407576</v>
          </cell>
          <cell r="O1460">
            <v>313512.29937752098</v>
          </cell>
          <cell r="P1460">
            <v>343513.23386700626</v>
          </cell>
        </row>
        <row r="1461">
          <cell r="E1461">
            <v>617.60325399329304</v>
          </cell>
          <cell r="F1461">
            <v>567.80289131801624</v>
          </cell>
          <cell r="G1461">
            <v>608.30062158384965</v>
          </cell>
          <cell r="H1461">
            <v>685.35219201894552</v>
          </cell>
          <cell r="I1461">
            <v>653.76955360892498</v>
          </cell>
          <cell r="J1461">
            <v>737.11701894874091</v>
          </cell>
          <cell r="K1461">
            <v>807.16890644802618</v>
          </cell>
          <cell r="L1461">
            <v>787.5257266968913</v>
          </cell>
          <cell r="M1461">
            <v>771.16141359892367</v>
          </cell>
          <cell r="N1461">
            <v>719.73088542338269</v>
          </cell>
          <cell r="O1461">
            <v>699.04797684026187</v>
          </cell>
          <cell r="P1461">
            <v>738.87746778988003</v>
          </cell>
        </row>
      </sheetData>
      <sheetData sheetId="2" refreshError="1">
        <row r="1376">
          <cell r="E1376">
            <v>261</v>
          </cell>
          <cell r="F1376">
            <v>243</v>
          </cell>
          <cell r="G1376">
            <v>242</v>
          </cell>
          <cell r="H1376">
            <v>261</v>
          </cell>
          <cell r="I1376">
            <v>276</v>
          </cell>
          <cell r="J1376">
            <v>267</v>
          </cell>
          <cell r="K1376">
            <v>241</v>
          </cell>
          <cell r="L1376">
            <v>242</v>
          </cell>
          <cell r="M1376">
            <v>265</v>
          </cell>
          <cell r="N1376">
            <v>272</v>
          </cell>
          <cell r="O1376">
            <v>263</v>
          </cell>
          <cell r="P1376">
            <v>263</v>
          </cell>
        </row>
        <row r="1377">
          <cell r="E1377">
            <v>3.1184000000000003</v>
          </cell>
          <cell r="F1377">
            <v>2.9232</v>
          </cell>
          <cell r="G1377">
            <v>2.9340000000000002</v>
          </cell>
          <cell r="H1377">
            <v>3.1463999999999999</v>
          </cell>
          <cell r="I1377">
            <v>3.3263999999999996</v>
          </cell>
          <cell r="J1377">
            <v>3.2080000000000006</v>
          </cell>
          <cell r="K1377">
            <v>2.9476000000000004</v>
          </cell>
          <cell r="L1377">
            <v>3.0324000000000004</v>
          </cell>
          <cell r="M1377">
            <v>3.2452000000000001</v>
          </cell>
          <cell r="N1377">
            <v>3.3396000000000003</v>
          </cell>
          <cell r="O1377">
            <v>2.5400000000000005</v>
          </cell>
          <cell r="P1377">
            <v>3.1696000000000004</v>
          </cell>
        </row>
        <row r="1379">
          <cell r="E1379">
            <v>9213.1430453302582</v>
          </cell>
          <cell r="F1379">
            <v>9163.4519395314001</v>
          </cell>
          <cell r="G1379">
            <v>9884.5288591669196</v>
          </cell>
          <cell r="H1379">
            <v>10394.57075377014</v>
          </cell>
          <cell r="I1379">
            <v>10904.612648373361</v>
          </cell>
          <cell r="J1379">
            <v>12012.66828211842</v>
          </cell>
          <cell r="K1379">
            <v>11755.86841755396</v>
          </cell>
          <cell r="L1379">
            <v>11034.791497918441</v>
          </cell>
          <cell r="M1379">
            <v>8519.6733608574013</v>
          </cell>
          <cell r="N1379">
            <v>7450.2668975930992</v>
          </cell>
          <cell r="O1379">
            <v>7707.0667621575594</v>
          </cell>
          <cell r="P1379">
            <v>7812</v>
          </cell>
        </row>
        <row r="1380">
          <cell r="E1380">
            <v>104.631484702184</v>
          </cell>
          <cell r="F1380">
            <v>101.754637978093</v>
          </cell>
          <cell r="G1380">
            <v>115.668183900613</v>
          </cell>
          <cell r="H1380">
            <v>118.439647635827</v>
          </cell>
          <cell r="I1380">
            <v>125.02473017175301</v>
          </cell>
          <cell r="J1380">
            <v>142.643386387748</v>
          </cell>
          <cell r="K1380">
            <v>143.84197859455699</v>
          </cell>
          <cell r="L1380">
            <v>117.918796253845</v>
          </cell>
          <cell r="M1380">
            <v>107.242233765297</v>
          </cell>
          <cell r="N1380">
            <v>96.487822925854999</v>
          </cell>
          <cell r="O1380">
            <v>92.454297716322998</v>
          </cell>
          <cell r="P1380">
            <v>93.593574238415002</v>
          </cell>
        </row>
        <row r="1382">
          <cell r="E1382">
            <v>2215</v>
          </cell>
          <cell r="F1382">
            <v>2372</v>
          </cell>
          <cell r="G1382">
            <v>2231</v>
          </cell>
          <cell r="H1382">
            <v>2264</v>
          </cell>
          <cell r="I1382">
            <v>2439</v>
          </cell>
          <cell r="J1382">
            <v>2481</v>
          </cell>
          <cell r="K1382">
            <v>2543</v>
          </cell>
          <cell r="L1382">
            <v>2450</v>
          </cell>
          <cell r="M1382">
            <v>2298</v>
          </cell>
          <cell r="N1382">
            <v>2405</v>
          </cell>
          <cell r="O1382">
            <v>2372</v>
          </cell>
          <cell r="P1382">
            <v>2810</v>
          </cell>
        </row>
        <row r="1383">
          <cell r="E1383">
            <v>41.648400000000009</v>
          </cell>
          <cell r="F1383">
            <v>41.325839999999999</v>
          </cell>
          <cell r="G1383">
            <v>37.301440000000007</v>
          </cell>
          <cell r="H1383">
            <v>44.123760000000019</v>
          </cell>
          <cell r="I1383">
            <v>48.383680000000012</v>
          </cell>
          <cell r="J1383">
            <v>38.933920000000001</v>
          </cell>
          <cell r="K1383">
            <v>45.921472000000001</v>
          </cell>
          <cell r="L1383">
            <v>46.250320000000009</v>
          </cell>
          <cell r="M1383">
            <v>44.550960000000003</v>
          </cell>
          <cell r="N1383">
            <v>45.001560000000005</v>
          </cell>
          <cell r="O1383">
            <v>46.292400000000001</v>
          </cell>
          <cell r="P1383">
            <v>59.275039999999997</v>
          </cell>
        </row>
        <row r="1385">
          <cell r="E1385">
            <v>14187</v>
          </cell>
          <cell r="F1385">
            <v>14796</v>
          </cell>
          <cell r="G1385">
            <v>14612</v>
          </cell>
          <cell r="H1385">
            <v>15464</v>
          </cell>
          <cell r="I1385">
            <v>15688</v>
          </cell>
          <cell r="J1385">
            <v>16047</v>
          </cell>
          <cell r="K1385">
            <v>15688</v>
          </cell>
          <cell r="L1385">
            <v>15527</v>
          </cell>
          <cell r="M1385">
            <v>15171</v>
          </cell>
          <cell r="N1385">
            <v>15455</v>
          </cell>
          <cell r="O1385">
            <v>15479</v>
          </cell>
          <cell r="P1385">
            <v>15888</v>
          </cell>
        </row>
        <row r="1386">
          <cell r="E1386">
            <v>187.645544</v>
          </cell>
          <cell r="F1386">
            <v>194.36609200000001</v>
          </cell>
          <cell r="G1386">
            <v>192.72491600000001</v>
          </cell>
          <cell r="H1386">
            <v>201.78543200000001</v>
          </cell>
          <cell r="I1386">
            <v>208.14185600000002</v>
          </cell>
          <cell r="J1386">
            <v>214.57517200000001</v>
          </cell>
          <cell r="K1386">
            <v>203.93382800000001</v>
          </cell>
          <cell r="L1386">
            <v>201.71831599999999</v>
          </cell>
          <cell r="M1386">
            <v>196.95197200000001</v>
          </cell>
          <cell r="N1386">
            <v>201.56692800000002</v>
          </cell>
          <cell r="O1386">
            <v>200.26191200000002</v>
          </cell>
          <cell r="P1386">
            <v>209.64162800000003</v>
          </cell>
        </row>
        <row r="1388">
          <cell r="E1388">
            <v>8170</v>
          </cell>
          <cell r="F1388">
            <v>9659</v>
          </cell>
          <cell r="G1388">
            <v>8201</v>
          </cell>
          <cell r="H1388">
            <v>9039</v>
          </cell>
          <cell r="I1388">
            <v>9679</v>
          </cell>
          <cell r="J1388">
            <v>8440</v>
          </cell>
          <cell r="K1388">
            <v>8609</v>
          </cell>
          <cell r="L1388">
            <v>8022</v>
          </cell>
          <cell r="M1388">
            <v>8383</v>
          </cell>
          <cell r="N1388">
            <v>8523</v>
          </cell>
          <cell r="O1388">
            <v>8685</v>
          </cell>
          <cell r="P1388">
            <v>7547</v>
          </cell>
        </row>
        <row r="1389">
          <cell r="E1389">
            <v>91.349879999999999</v>
          </cell>
          <cell r="F1389">
            <v>120.26772000000001</v>
          </cell>
          <cell r="G1389">
            <v>94.141080000000017</v>
          </cell>
          <cell r="H1389">
            <v>109.31398000000002</v>
          </cell>
          <cell r="I1389">
            <v>114.16484</v>
          </cell>
          <cell r="J1389">
            <v>101.88174000000001</v>
          </cell>
          <cell r="K1389">
            <v>100.53972000000003</v>
          </cell>
          <cell r="L1389">
            <v>93.597040000000035</v>
          </cell>
          <cell r="M1389">
            <v>102.00340000000003</v>
          </cell>
          <cell r="N1389">
            <v>106.56236000000004</v>
          </cell>
          <cell r="O1389">
            <v>99.811520000000016</v>
          </cell>
          <cell r="P1389">
            <v>85.705600000000004</v>
          </cell>
        </row>
        <row r="1391">
          <cell r="E1391">
            <v>6385</v>
          </cell>
          <cell r="F1391">
            <v>7670</v>
          </cell>
          <cell r="G1391">
            <v>6081</v>
          </cell>
          <cell r="H1391">
            <v>6433</v>
          </cell>
          <cell r="I1391">
            <v>6959</v>
          </cell>
          <cell r="J1391">
            <v>6007</v>
          </cell>
          <cell r="K1391">
            <v>6430</v>
          </cell>
          <cell r="L1391">
            <v>6086</v>
          </cell>
          <cell r="M1391">
            <v>6136</v>
          </cell>
          <cell r="N1391">
            <v>6190</v>
          </cell>
          <cell r="O1391">
            <v>6366</v>
          </cell>
          <cell r="P1391">
            <v>5563</v>
          </cell>
        </row>
        <row r="1392">
          <cell r="E1392">
            <v>69.814000000000007</v>
          </cell>
          <cell r="F1392">
            <v>96.12700000000001</v>
          </cell>
          <cell r="G1392">
            <v>68.603240000000014</v>
          </cell>
          <cell r="H1392">
            <v>74.932700000000011</v>
          </cell>
          <cell r="I1392">
            <v>81.481200000000001</v>
          </cell>
          <cell r="J1392">
            <v>72.777100000000004</v>
          </cell>
          <cell r="K1392">
            <v>74.193200000000019</v>
          </cell>
          <cell r="L1392">
            <v>69.810000000000016</v>
          </cell>
          <cell r="M1392">
            <v>74.738800000000026</v>
          </cell>
          <cell r="N1392">
            <v>78.194800000000029</v>
          </cell>
          <cell r="O1392">
            <v>71.617200000000011</v>
          </cell>
          <cell r="P1392">
            <v>61.749200000000009</v>
          </cell>
        </row>
        <row r="1394">
          <cell r="E1394">
            <v>1376</v>
          </cell>
          <cell r="F1394">
            <v>1515</v>
          </cell>
          <cell r="G1394">
            <v>1520</v>
          </cell>
          <cell r="H1394">
            <v>1748</v>
          </cell>
          <cell r="I1394">
            <v>1982</v>
          </cell>
          <cell r="J1394">
            <v>1708</v>
          </cell>
          <cell r="K1394">
            <v>1610</v>
          </cell>
          <cell r="L1394">
            <v>1530</v>
          </cell>
          <cell r="M1394">
            <v>1756</v>
          </cell>
          <cell r="N1394">
            <v>1852</v>
          </cell>
          <cell r="O1394">
            <v>1823</v>
          </cell>
          <cell r="P1394">
            <v>1477</v>
          </cell>
        </row>
        <row r="1395">
          <cell r="E1395">
            <v>17.495200000000001</v>
          </cell>
          <cell r="F1395">
            <v>19.427599999999998</v>
          </cell>
          <cell r="G1395">
            <v>19.596399999999996</v>
          </cell>
          <cell r="H1395">
            <v>22.378800000000002</v>
          </cell>
          <cell r="I1395">
            <v>25.358800000000002</v>
          </cell>
          <cell r="J1395">
            <v>21.935600000000004</v>
          </cell>
          <cell r="K1395">
            <v>20.682000000000009</v>
          </cell>
          <cell r="L1395">
            <v>19.767600000000012</v>
          </cell>
          <cell r="M1395">
            <v>22.386399999999995</v>
          </cell>
          <cell r="N1395">
            <v>23.595600000000005</v>
          </cell>
          <cell r="O1395">
            <v>23.274000000000001</v>
          </cell>
          <cell r="P1395">
            <v>18.945999999999998</v>
          </cell>
        </row>
        <row r="1397">
          <cell r="E1397">
            <v>409</v>
          </cell>
          <cell r="F1397">
            <v>474</v>
          </cell>
          <cell r="G1397">
            <v>600</v>
          </cell>
          <cell r="H1397">
            <v>858</v>
          </cell>
          <cell r="I1397">
            <v>738</v>
          </cell>
          <cell r="J1397">
            <v>725</v>
          </cell>
          <cell r="K1397">
            <v>569</v>
          </cell>
          <cell r="L1397">
            <v>406</v>
          </cell>
          <cell r="M1397">
            <v>491</v>
          </cell>
          <cell r="N1397">
            <v>481</v>
          </cell>
          <cell r="O1397">
            <v>496</v>
          </cell>
          <cell r="P1397">
            <v>507</v>
          </cell>
        </row>
        <row r="1398">
          <cell r="E1398">
            <v>4.0406800000000009</v>
          </cell>
          <cell r="F1398">
            <v>4.7131200000000009</v>
          </cell>
          <cell r="G1398">
            <v>5.9414400000000001</v>
          </cell>
          <cell r="H1398">
            <v>12.002479999999998</v>
          </cell>
          <cell r="I1398">
            <v>7.3248399999999991</v>
          </cell>
          <cell r="J1398">
            <v>7.1690399999999999</v>
          </cell>
          <cell r="K1398">
            <v>5.6645200000000013</v>
          </cell>
          <cell r="L1398">
            <v>4.0194400000000012</v>
          </cell>
          <cell r="M1398">
            <v>4.8781999999999996</v>
          </cell>
          <cell r="N1398">
            <v>4.77196</v>
          </cell>
          <cell r="O1398">
            <v>4.9203200000000002</v>
          </cell>
          <cell r="P1398">
            <v>5.0104000000000006</v>
          </cell>
        </row>
        <row r="1400">
          <cell r="E1400">
            <v>279</v>
          </cell>
          <cell r="F1400">
            <v>269</v>
          </cell>
          <cell r="G1400">
            <v>269</v>
          </cell>
          <cell r="H1400">
            <v>236</v>
          </cell>
          <cell r="I1400">
            <v>262</v>
          </cell>
          <cell r="J1400">
            <v>268</v>
          </cell>
          <cell r="K1400">
            <v>279</v>
          </cell>
          <cell r="L1400">
            <v>252</v>
          </cell>
          <cell r="M1400">
            <v>275</v>
          </cell>
          <cell r="N1400">
            <v>267</v>
          </cell>
          <cell r="O1400">
            <v>272</v>
          </cell>
          <cell r="P1400">
            <v>377</v>
          </cell>
        </row>
        <row r="1401">
          <cell r="E1401">
            <v>4.3024000000000013</v>
          </cell>
          <cell r="F1401">
            <v>4.1632000000000007</v>
          </cell>
          <cell r="G1401">
            <v>4.0520000000000005</v>
          </cell>
          <cell r="H1401">
            <v>3.6592000000000007</v>
          </cell>
          <cell r="I1401">
            <v>4.1012000000000031</v>
          </cell>
          <cell r="J1401">
            <v>4.1752000000000011</v>
          </cell>
          <cell r="K1401">
            <v>4.2468000000000021</v>
          </cell>
          <cell r="L1401">
            <v>3.8308000000000022</v>
          </cell>
          <cell r="M1401">
            <v>4.1064000000000016</v>
          </cell>
          <cell r="N1401">
            <v>3.9923999999999999</v>
          </cell>
          <cell r="O1401">
            <v>4.1692</v>
          </cell>
          <cell r="P1401">
            <v>5.7780000000000005</v>
          </cell>
        </row>
        <row r="1403">
          <cell r="E1403">
            <v>11050</v>
          </cell>
          <cell r="F1403">
            <v>10780</v>
          </cell>
          <cell r="G1403">
            <v>10720</v>
          </cell>
          <cell r="H1403">
            <v>10801</v>
          </cell>
          <cell r="I1403">
            <v>10832</v>
          </cell>
          <cell r="J1403">
            <v>10949.924223711299</v>
          </cell>
          <cell r="K1403">
            <v>11227</v>
          </cell>
          <cell r="L1403">
            <v>11021</v>
          </cell>
          <cell r="M1403">
            <v>11128</v>
          </cell>
          <cell r="N1403">
            <v>11312</v>
          </cell>
          <cell r="O1403">
            <v>11287</v>
          </cell>
          <cell r="P1403">
            <v>11311</v>
          </cell>
        </row>
        <row r="1404">
          <cell r="E1404">
            <v>110.12</v>
          </cell>
          <cell r="F1404">
            <v>111.45</v>
          </cell>
          <cell r="G1404">
            <v>111.2</v>
          </cell>
          <cell r="H1404">
            <v>111.13360985396</v>
          </cell>
          <cell r="I1404">
            <v>112.56614400000001</v>
          </cell>
          <cell r="J1404">
            <v>114.36714499999999</v>
          </cell>
          <cell r="K1404">
            <v>116.95</v>
          </cell>
          <cell r="L1404">
            <v>117.36714499999999</v>
          </cell>
          <cell r="M1404">
            <v>118.2</v>
          </cell>
          <cell r="N1404">
            <v>118.07</v>
          </cell>
          <cell r="O1404">
            <v>117.75</v>
          </cell>
          <cell r="P1404">
            <v>116.81236</v>
          </cell>
        </row>
        <row r="1406">
          <cell r="E1406">
            <v>5834</v>
          </cell>
          <cell r="F1406">
            <v>5923</v>
          </cell>
          <cell r="G1406">
            <v>5821</v>
          </cell>
          <cell r="H1406">
            <v>6852</v>
          </cell>
          <cell r="I1406">
            <v>7937</v>
          </cell>
          <cell r="J1406">
            <v>7120</v>
          </cell>
          <cell r="K1406">
            <v>6409</v>
          </cell>
          <cell r="L1406">
            <v>7320</v>
          </cell>
          <cell r="M1406">
            <v>7029</v>
          </cell>
          <cell r="N1406">
            <v>6818</v>
          </cell>
          <cell r="O1406">
            <v>6333</v>
          </cell>
          <cell r="P1406">
            <v>7471</v>
          </cell>
        </row>
        <row r="1407">
          <cell r="E1407">
            <v>69.923360000000002</v>
          </cell>
          <cell r="F1407">
            <v>70.162400000000005</v>
          </cell>
          <cell r="G1407">
            <v>70.592952000000011</v>
          </cell>
          <cell r="H1407">
            <v>81.2898</v>
          </cell>
          <cell r="I1407">
            <v>96.739319999999992</v>
          </cell>
          <cell r="J1407">
            <v>83.653140000000008</v>
          </cell>
          <cell r="K1407">
            <v>82.331680000000006</v>
          </cell>
          <cell r="L1407">
            <v>86.137280000000004</v>
          </cell>
          <cell r="M1407">
            <v>84.730120000000014</v>
          </cell>
          <cell r="N1407">
            <v>81.795828</v>
          </cell>
          <cell r="O1407">
            <v>77.234099999999998</v>
          </cell>
          <cell r="P1407">
            <v>91.576592000000005</v>
          </cell>
        </row>
        <row r="1409">
          <cell r="E1409">
            <v>442</v>
          </cell>
          <cell r="F1409">
            <v>381</v>
          </cell>
          <cell r="G1409">
            <v>372</v>
          </cell>
          <cell r="H1409">
            <v>381</v>
          </cell>
          <cell r="I1409">
            <v>390</v>
          </cell>
          <cell r="J1409">
            <v>452</v>
          </cell>
          <cell r="K1409">
            <v>447</v>
          </cell>
          <cell r="L1409">
            <v>433</v>
          </cell>
          <cell r="M1409">
            <v>414</v>
          </cell>
          <cell r="N1409">
            <v>468</v>
          </cell>
          <cell r="O1409">
            <v>438</v>
          </cell>
          <cell r="P1409">
            <v>406</v>
          </cell>
        </row>
        <row r="1410">
          <cell r="E1410">
            <v>5.2941240000000001</v>
          </cell>
          <cell r="F1410">
            <v>4.7994200000000014</v>
          </cell>
          <cell r="G1410">
            <v>4.5248160000000004</v>
          </cell>
          <cell r="H1410">
            <v>4.6794400000000005</v>
          </cell>
          <cell r="I1410">
            <v>4.5840799999999993</v>
          </cell>
          <cell r="J1410">
            <v>5.067800000000001</v>
          </cell>
          <cell r="K1410">
            <v>5.487560000000002</v>
          </cell>
          <cell r="L1410">
            <v>5.0984000000000007</v>
          </cell>
          <cell r="M1410">
            <v>5.0739760000000018</v>
          </cell>
          <cell r="N1410">
            <v>5.7090000000000014</v>
          </cell>
          <cell r="O1410">
            <v>5.4556439999999995</v>
          </cell>
          <cell r="P1410">
            <v>5.4101520000000001</v>
          </cell>
        </row>
        <row r="1412">
          <cell r="E1412">
            <v>12039</v>
          </cell>
          <cell r="F1412">
            <v>12177</v>
          </cell>
          <cell r="G1412">
            <v>13346</v>
          </cell>
          <cell r="H1412">
            <v>13220</v>
          </cell>
          <cell r="I1412">
            <v>13585</v>
          </cell>
          <cell r="J1412">
            <v>13880</v>
          </cell>
          <cell r="K1412">
            <v>15311</v>
          </cell>
          <cell r="L1412">
            <v>14759</v>
          </cell>
          <cell r="M1412">
            <v>13780</v>
          </cell>
          <cell r="N1412">
            <v>14328</v>
          </cell>
          <cell r="O1412">
            <v>13059</v>
          </cell>
          <cell r="P1412">
            <v>13934</v>
          </cell>
        </row>
        <row r="1413">
          <cell r="E1413">
            <v>128.43439999999995</v>
          </cell>
          <cell r="F1413">
            <v>129.9144</v>
          </cell>
          <cell r="G1413">
            <v>142.63320000000004</v>
          </cell>
          <cell r="H1413">
            <v>142.44920000000002</v>
          </cell>
          <cell r="I1413">
            <v>145.4324</v>
          </cell>
          <cell r="J1413">
            <v>149.60199999999992</v>
          </cell>
          <cell r="K1413">
            <v>167.76440000000002</v>
          </cell>
          <cell r="L1413">
            <v>158.2672</v>
          </cell>
          <cell r="M1413">
            <v>148.73640000000006</v>
          </cell>
          <cell r="N1413">
            <v>150.09439999999998</v>
          </cell>
          <cell r="O1413">
            <v>142.7364</v>
          </cell>
          <cell r="P1413">
            <v>145.28700000000001</v>
          </cell>
        </row>
        <row r="1415">
          <cell r="E1415">
            <v>4739</v>
          </cell>
          <cell r="F1415">
            <v>5150</v>
          </cell>
          <cell r="G1415">
            <v>6561</v>
          </cell>
          <cell r="H1415">
            <v>9201</v>
          </cell>
          <cell r="I1415">
            <v>11263</v>
          </cell>
          <cell r="J1415">
            <v>11108</v>
          </cell>
          <cell r="K1415">
            <v>12426</v>
          </cell>
          <cell r="L1415">
            <v>10759</v>
          </cell>
          <cell r="M1415">
            <v>6963</v>
          </cell>
          <cell r="N1415">
            <v>5239</v>
          </cell>
          <cell r="O1415">
            <v>6963</v>
          </cell>
          <cell r="P1415">
            <v>9328</v>
          </cell>
        </row>
        <row r="1416">
          <cell r="E1416">
            <v>64.123400000000004</v>
          </cell>
          <cell r="F1416">
            <v>70.560407999999995</v>
          </cell>
          <cell r="G1416">
            <v>92.90518800000001</v>
          </cell>
          <cell r="H1416">
            <v>127.50508400000001</v>
          </cell>
          <cell r="I1416">
            <v>156.26364000000001</v>
          </cell>
          <cell r="J1416">
            <v>153.450964</v>
          </cell>
          <cell r="K1416">
            <v>171.52224799999999</v>
          </cell>
          <cell r="L1416">
            <v>148.17817199999999</v>
          </cell>
          <cell r="M1416">
            <v>95.835272000000003</v>
          </cell>
          <cell r="N1416">
            <v>74.132744000000002</v>
          </cell>
          <cell r="O1416">
            <v>91.446044000000001</v>
          </cell>
          <cell r="P1416">
            <v>135.50192000000001</v>
          </cell>
        </row>
        <row r="1418">
          <cell r="E1418">
            <v>23985</v>
          </cell>
          <cell r="F1418">
            <v>24453</v>
          </cell>
          <cell r="G1418">
            <v>24635</v>
          </cell>
          <cell r="H1418">
            <v>24503</v>
          </cell>
          <cell r="I1418">
            <v>25124</v>
          </cell>
          <cell r="J1418">
            <v>25980</v>
          </cell>
          <cell r="K1418">
            <v>26294</v>
          </cell>
          <cell r="L1418">
            <v>26134</v>
          </cell>
          <cell r="M1418">
            <v>25922</v>
          </cell>
          <cell r="N1418">
            <v>25459</v>
          </cell>
          <cell r="O1418">
            <v>25828</v>
          </cell>
          <cell r="P1418">
            <v>26228</v>
          </cell>
        </row>
        <row r="1419">
          <cell r="E1419">
            <v>250.20760000000001</v>
          </cell>
          <cell r="F1419">
            <v>255.52840000000006</v>
          </cell>
          <cell r="G1419">
            <v>261.10719999999992</v>
          </cell>
          <cell r="H1419">
            <v>265.10559999999987</v>
          </cell>
          <cell r="I1419">
            <v>266.76839999999993</v>
          </cell>
          <cell r="J1419">
            <v>275.87560000000002</v>
          </cell>
          <cell r="K1419">
            <v>276.58840000000004</v>
          </cell>
          <cell r="L1419">
            <v>273.63759999999996</v>
          </cell>
          <cell r="M1419">
            <v>363.28480000000002</v>
          </cell>
          <cell r="N1419">
            <v>270.74079999999998</v>
          </cell>
          <cell r="O1419">
            <v>270.62599999999986</v>
          </cell>
          <cell r="P1419">
            <v>270.74479999999988</v>
          </cell>
        </row>
        <row r="1421">
          <cell r="E1421">
            <v>9124</v>
          </cell>
          <cell r="F1421">
            <v>8807</v>
          </cell>
          <cell r="G1421">
            <v>7645</v>
          </cell>
          <cell r="H1421">
            <v>9314</v>
          </cell>
          <cell r="I1421">
            <v>11788</v>
          </cell>
          <cell r="J1421">
            <v>13078</v>
          </cell>
          <cell r="K1421">
            <v>14672</v>
          </cell>
          <cell r="L1421">
            <v>12932</v>
          </cell>
          <cell r="M1421">
            <v>11625</v>
          </cell>
          <cell r="N1421">
            <v>11410</v>
          </cell>
          <cell r="O1421">
            <v>8132</v>
          </cell>
          <cell r="P1421">
            <v>8189</v>
          </cell>
        </row>
        <row r="1422">
          <cell r="E1422">
            <v>112.66409999999999</v>
          </cell>
          <cell r="F1422">
            <v>107.99423599999999</v>
          </cell>
          <cell r="G1422">
            <v>95.790091999999987</v>
          </cell>
          <cell r="H1422">
            <v>118.02118599999994</v>
          </cell>
          <cell r="I1422">
            <v>150.60077200000003</v>
          </cell>
          <cell r="J1422">
            <v>167.24764799999997</v>
          </cell>
          <cell r="K1422">
            <v>186.60022399999997</v>
          </cell>
          <cell r="L1422">
            <v>165.19511599999998</v>
          </cell>
          <cell r="M1422">
            <v>147.03149200000001</v>
          </cell>
          <cell r="N1422">
            <v>143.03104800000003</v>
          </cell>
          <cell r="O1422">
            <v>103.34579999999997</v>
          </cell>
          <cell r="P1422">
            <v>103.57878000000004</v>
          </cell>
        </row>
        <row r="1424">
          <cell r="E1424">
            <v>12958</v>
          </cell>
          <cell r="F1424">
            <v>12726</v>
          </cell>
          <cell r="G1424">
            <v>12416</v>
          </cell>
          <cell r="H1424">
            <v>11512</v>
          </cell>
          <cell r="I1424">
            <v>11162</v>
          </cell>
          <cell r="J1424">
            <v>10675</v>
          </cell>
          <cell r="K1424">
            <v>10163</v>
          </cell>
          <cell r="L1424">
            <v>10098</v>
          </cell>
          <cell r="M1424">
            <v>9785</v>
          </cell>
          <cell r="N1424">
            <v>9751</v>
          </cell>
          <cell r="O1424">
            <v>9798</v>
          </cell>
          <cell r="P1424">
            <v>15540</v>
          </cell>
        </row>
        <row r="1425">
          <cell r="E1425">
            <v>190.83859999999999</v>
          </cell>
          <cell r="F1425">
            <v>182.44220000000001</v>
          </cell>
          <cell r="G1425">
            <v>183.54730000000001</v>
          </cell>
          <cell r="H1425">
            <v>174.25509999999997</v>
          </cell>
          <cell r="I1425">
            <v>169.89160000000001</v>
          </cell>
          <cell r="J1425">
            <v>161.84799999999998</v>
          </cell>
          <cell r="K1425">
            <v>153.36709999999999</v>
          </cell>
          <cell r="L1425">
            <v>150.88819999999998</v>
          </cell>
          <cell r="M1425">
            <v>145.57259999999997</v>
          </cell>
          <cell r="N1425">
            <v>143.8466</v>
          </cell>
          <cell r="O1425">
            <v>143.18619999999999</v>
          </cell>
          <cell r="P1425">
            <v>224.52</v>
          </cell>
        </row>
        <row r="1427">
          <cell r="E1427">
            <v>355</v>
          </cell>
          <cell r="F1427">
            <v>360</v>
          </cell>
          <cell r="G1427">
            <v>370</v>
          </cell>
          <cell r="H1427">
            <v>317</v>
          </cell>
          <cell r="I1427">
            <v>348</v>
          </cell>
          <cell r="J1427">
            <v>329</v>
          </cell>
          <cell r="K1427">
            <v>341</v>
          </cell>
          <cell r="L1427">
            <v>325</v>
          </cell>
          <cell r="M1427">
            <v>292</v>
          </cell>
          <cell r="N1427">
            <v>298</v>
          </cell>
          <cell r="O1427">
            <v>303</v>
          </cell>
          <cell r="P1427">
            <v>353</v>
          </cell>
        </row>
        <row r="1428">
          <cell r="E1428">
            <v>7.5640000000000001</v>
          </cell>
          <cell r="F1428">
            <v>7.7464000000000004</v>
          </cell>
          <cell r="G1428">
            <v>7.9556000000000004</v>
          </cell>
          <cell r="H1428">
            <v>6.8464</v>
          </cell>
          <cell r="I1428">
            <v>7.4852000000000007</v>
          </cell>
          <cell r="J1428">
            <v>6.8891999999999998</v>
          </cell>
          <cell r="K1428">
            <v>7.0952000000000002</v>
          </cell>
          <cell r="L1428">
            <v>6.7536000000000005</v>
          </cell>
          <cell r="M1428">
            <v>6.0768000000000004</v>
          </cell>
          <cell r="N1428">
            <v>6.0476000000000001</v>
          </cell>
          <cell r="O1428">
            <v>6.2952000000000004</v>
          </cell>
          <cell r="P1428">
            <v>7.6993600000000004</v>
          </cell>
        </row>
        <row r="1430">
          <cell r="E1430">
            <v>564</v>
          </cell>
          <cell r="F1430">
            <v>600</v>
          </cell>
          <cell r="G1430">
            <v>623</v>
          </cell>
          <cell r="H1430">
            <v>609</v>
          </cell>
          <cell r="I1430">
            <v>638</v>
          </cell>
          <cell r="J1430">
            <v>659</v>
          </cell>
          <cell r="K1430">
            <v>682</v>
          </cell>
          <cell r="L1430">
            <v>701</v>
          </cell>
          <cell r="M1430">
            <v>668</v>
          </cell>
          <cell r="N1430">
            <v>673</v>
          </cell>
          <cell r="O1430">
            <v>689</v>
          </cell>
          <cell r="P1430">
            <v>745</v>
          </cell>
        </row>
        <row r="1431">
          <cell r="E1431">
            <v>12.601199999999999</v>
          </cell>
          <cell r="F1431">
            <v>13.752000000000001</v>
          </cell>
          <cell r="G1431">
            <v>14.332000000000001</v>
          </cell>
          <cell r="H1431">
            <v>14.236000000000001</v>
          </cell>
          <cell r="I1431">
            <v>15.08</v>
          </cell>
          <cell r="J1431">
            <v>15.496</v>
          </cell>
          <cell r="K1431">
            <v>15.672000000000001</v>
          </cell>
          <cell r="L1431">
            <v>16.052</v>
          </cell>
          <cell r="M1431">
            <v>15.252000000000001</v>
          </cell>
          <cell r="N1431">
            <v>15.5</v>
          </cell>
          <cell r="O1431">
            <v>16.271999999999998</v>
          </cell>
          <cell r="P1431">
            <v>17.908000000000001</v>
          </cell>
        </row>
        <row r="1433">
          <cell r="E1433">
            <v>9341</v>
          </cell>
          <cell r="F1433">
            <v>9727</v>
          </cell>
          <cell r="G1433">
            <v>13070</v>
          </cell>
          <cell r="H1433">
            <v>14393</v>
          </cell>
          <cell r="I1433">
            <v>15743</v>
          </cell>
          <cell r="J1433">
            <v>15072</v>
          </cell>
          <cell r="K1433">
            <v>15191</v>
          </cell>
          <cell r="L1433">
            <v>13528</v>
          </cell>
          <cell r="M1433">
            <v>13382</v>
          </cell>
          <cell r="N1433">
            <v>11083</v>
          </cell>
          <cell r="O1433">
            <v>11530</v>
          </cell>
          <cell r="P1433">
            <v>12424</v>
          </cell>
        </row>
        <row r="1434">
          <cell r="E1434">
            <v>105.78960000000001</v>
          </cell>
          <cell r="F1434">
            <v>113.19960000000002</v>
          </cell>
          <cell r="G1434">
            <v>152.72040000000001</v>
          </cell>
          <cell r="H1434">
            <v>177.74480000000003</v>
          </cell>
          <cell r="I1434">
            <v>194.2116</v>
          </cell>
          <cell r="J1434">
            <v>189.16759999999999</v>
          </cell>
          <cell r="K1434">
            <v>186.75120000000001</v>
          </cell>
          <cell r="L1434">
            <v>156.69040000000001</v>
          </cell>
          <cell r="M1434">
            <v>154.0104</v>
          </cell>
          <cell r="N1434">
            <v>126.81360000000001</v>
          </cell>
          <cell r="O1434">
            <v>137.86440000000002</v>
          </cell>
          <cell r="P1434">
            <v>144.3836</v>
          </cell>
        </row>
        <row r="1436">
          <cell r="E1436">
            <v>7070</v>
          </cell>
          <cell r="F1436">
            <v>7070</v>
          </cell>
          <cell r="G1436">
            <v>7060</v>
          </cell>
          <cell r="H1436">
            <v>7190</v>
          </cell>
          <cell r="I1436">
            <v>7150</v>
          </cell>
          <cell r="J1436">
            <v>7030</v>
          </cell>
          <cell r="K1436">
            <v>7450</v>
          </cell>
          <cell r="L1436">
            <v>7355</v>
          </cell>
          <cell r="M1436">
            <v>7180</v>
          </cell>
          <cell r="N1436">
            <v>6490</v>
          </cell>
          <cell r="O1436">
            <v>6340</v>
          </cell>
          <cell r="P1436">
            <v>6270</v>
          </cell>
        </row>
        <row r="1437">
          <cell r="E1437">
            <v>80.972999999999999</v>
          </cell>
          <cell r="F1437">
            <v>81.72</v>
          </cell>
          <cell r="G1437">
            <v>82.72</v>
          </cell>
          <cell r="H1437">
            <v>85.460000000000008</v>
          </cell>
          <cell r="I1437">
            <v>84.058199999999999</v>
          </cell>
          <cell r="J1437">
            <v>83.509999999999991</v>
          </cell>
          <cell r="K1437">
            <v>84.64</v>
          </cell>
          <cell r="L1437">
            <v>83.74199999999999</v>
          </cell>
          <cell r="M1437">
            <v>80.69</v>
          </cell>
          <cell r="N1437">
            <v>70.87</v>
          </cell>
          <cell r="O1437">
            <v>70.400000000000006</v>
          </cell>
          <cell r="P1437">
            <v>71.240000000000009</v>
          </cell>
        </row>
        <row r="1439">
          <cell r="E1439">
            <v>3460</v>
          </cell>
          <cell r="F1439">
            <v>3490</v>
          </cell>
          <cell r="G1439">
            <v>3720</v>
          </cell>
          <cell r="H1439">
            <v>3580</v>
          </cell>
          <cell r="I1439">
            <v>3560</v>
          </cell>
          <cell r="J1439">
            <v>3510</v>
          </cell>
          <cell r="K1439">
            <v>3690</v>
          </cell>
          <cell r="L1439">
            <v>3645</v>
          </cell>
          <cell r="M1439">
            <v>3590</v>
          </cell>
          <cell r="N1439">
            <v>3040</v>
          </cell>
          <cell r="O1439">
            <v>2960</v>
          </cell>
          <cell r="P1439">
            <v>2980</v>
          </cell>
        </row>
        <row r="1440">
          <cell r="E1440">
            <v>41.012999999999998</v>
          </cell>
          <cell r="F1440">
            <v>41.92</v>
          </cell>
          <cell r="G1440">
            <v>45.12</v>
          </cell>
          <cell r="H1440">
            <v>44.95</v>
          </cell>
          <cell r="I1440">
            <v>44.218200000000003</v>
          </cell>
          <cell r="J1440">
            <v>44.72</v>
          </cell>
          <cell r="K1440">
            <v>46.52</v>
          </cell>
          <cell r="L1440">
            <v>45.82</v>
          </cell>
          <cell r="M1440">
            <v>44.21</v>
          </cell>
          <cell r="N1440">
            <v>35.450000000000003</v>
          </cell>
          <cell r="O1440">
            <v>35.6</v>
          </cell>
          <cell r="P1440">
            <v>36.200000000000003</v>
          </cell>
        </row>
        <row r="1442">
          <cell r="E1442">
            <v>3610</v>
          </cell>
          <cell r="F1442">
            <v>3580</v>
          </cell>
          <cell r="G1442">
            <v>3340</v>
          </cell>
          <cell r="H1442">
            <v>3610</v>
          </cell>
          <cell r="I1442">
            <v>3590</v>
          </cell>
          <cell r="J1442">
            <v>3520</v>
          </cell>
          <cell r="K1442">
            <v>3760</v>
          </cell>
          <cell r="L1442">
            <v>3710</v>
          </cell>
          <cell r="M1442">
            <v>3590</v>
          </cell>
          <cell r="N1442">
            <v>3450</v>
          </cell>
          <cell r="O1442">
            <v>3380</v>
          </cell>
          <cell r="P1442">
            <v>3290</v>
          </cell>
        </row>
        <row r="1443">
          <cell r="E1443">
            <v>39.96</v>
          </cell>
          <cell r="F1443">
            <v>39.799999999999997</v>
          </cell>
          <cell r="G1443">
            <v>37.6</v>
          </cell>
          <cell r="H1443">
            <v>40.51</v>
          </cell>
          <cell r="I1443">
            <v>39.840000000000003</v>
          </cell>
          <cell r="J1443">
            <v>38.79</v>
          </cell>
          <cell r="K1443">
            <v>38.119999999999997</v>
          </cell>
          <cell r="L1443">
            <v>37.921999999999997</v>
          </cell>
          <cell r="M1443">
            <v>36.479999999999997</v>
          </cell>
          <cell r="N1443">
            <v>35.42</v>
          </cell>
          <cell r="O1443">
            <v>34.799999999999997</v>
          </cell>
          <cell r="P1443">
            <v>35.04</v>
          </cell>
        </row>
        <row r="1445">
          <cell r="E1445">
            <v>22626</v>
          </cell>
          <cell r="F1445">
            <v>23735</v>
          </cell>
          <cell r="G1445">
            <v>24466</v>
          </cell>
          <cell r="H1445">
            <v>24970</v>
          </cell>
          <cell r="I1445">
            <v>25663</v>
          </cell>
          <cell r="J1445">
            <v>26465</v>
          </cell>
          <cell r="K1445">
            <v>26445</v>
          </cell>
          <cell r="L1445">
            <v>25197</v>
          </cell>
          <cell r="M1445">
            <v>23292</v>
          </cell>
          <cell r="N1445">
            <v>21634</v>
          </cell>
          <cell r="O1445">
            <v>20992</v>
          </cell>
          <cell r="P1445">
            <v>21966</v>
          </cell>
        </row>
        <row r="1446">
          <cell r="E1446">
            <v>251.69479999999996</v>
          </cell>
          <cell r="F1446">
            <v>269.03680000000003</v>
          </cell>
          <cell r="G1446">
            <v>279.6028</v>
          </cell>
          <cell r="H1446">
            <v>278.48720000000009</v>
          </cell>
          <cell r="I1446">
            <v>296.07600000000019</v>
          </cell>
          <cell r="J1446">
            <v>305.07000000000011</v>
          </cell>
          <cell r="K1446">
            <v>304.22759999999988</v>
          </cell>
          <cell r="L1446">
            <v>280.76639999999992</v>
          </cell>
          <cell r="M1446">
            <v>255.81079999999997</v>
          </cell>
          <cell r="N1446">
            <v>236.79039999999998</v>
          </cell>
          <cell r="O1446">
            <v>230.05240000000001</v>
          </cell>
          <cell r="P1446">
            <v>244.09800000000001</v>
          </cell>
        </row>
        <row r="1448">
          <cell r="E1448">
            <v>38604</v>
          </cell>
          <cell r="F1448">
            <v>46011</v>
          </cell>
          <cell r="G1448">
            <v>49380</v>
          </cell>
          <cell r="H1448">
            <v>69365</v>
          </cell>
          <cell r="I1448">
            <v>69715</v>
          </cell>
          <cell r="J1448">
            <v>67669</v>
          </cell>
          <cell r="K1448">
            <v>67180</v>
          </cell>
          <cell r="L1448">
            <v>62055</v>
          </cell>
          <cell r="M1448">
            <v>55530</v>
          </cell>
          <cell r="N1448">
            <v>47450</v>
          </cell>
          <cell r="O1448">
            <v>46565</v>
          </cell>
          <cell r="P1448">
            <v>41440</v>
          </cell>
        </row>
        <row r="1449">
          <cell r="E1449">
            <v>518.74599999999998</v>
          </cell>
          <cell r="F1449">
            <v>617.82299999999998</v>
          </cell>
          <cell r="G1449">
            <v>679.322</v>
          </cell>
          <cell r="H1449">
            <v>962.97799999999995</v>
          </cell>
          <cell r="I1449">
            <v>960.77900000000011</v>
          </cell>
          <cell r="J1449">
            <v>914.84449999999993</v>
          </cell>
          <cell r="K1449">
            <v>910.22699999999998</v>
          </cell>
          <cell r="L1449">
            <v>828.84999999999991</v>
          </cell>
          <cell r="M1449">
            <v>726.96599999999989</v>
          </cell>
          <cell r="N1449">
            <v>624.34999999999991</v>
          </cell>
          <cell r="O1449">
            <v>614.16149999999993</v>
          </cell>
          <cell r="P1449">
            <v>532.22400000000016</v>
          </cell>
        </row>
        <row r="1451">
          <cell r="E1451">
            <v>428</v>
          </cell>
          <cell r="F1451">
            <v>485</v>
          </cell>
          <cell r="G1451">
            <v>495</v>
          </cell>
          <cell r="H1451">
            <v>407</v>
          </cell>
          <cell r="I1451">
            <v>489</v>
          </cell>
          <cell r="J1451">
            <v>483</v>
          </cell>
          <cell r="K1451">
            <v>428</v>
          </cell>
          <cell r="L1451">
            <v>471</v>
          </cell>
          <cell r="M1451">
            <v>392</v>
          </cell>
          <cell r="N1451">
            <v>398</v>
          </cell>
          <cell r="O1451">
            <v>425</v>
          </cell>
          <cell r="P1451">
            <v>538</v>
          </cell>
        </row>
        <row r="1452">
          <cell r="E1452">
            <v>4.6404000000000005</v>
          </cell>
          <cell r="F1452">
            <v>5.516</v>
          </cell>
          <cell r="G1452">
            <v>5.1926000000000005</v>
          </cell>
          <cell r="H1452">
            <v>4.4156000000000004</v>
          </cell>
          <cell r="I1452">
            <v>5.3166000000000002</v>
          </cell>
          <cell r="J1452">
            <v>5.1316000000000006</v>
          </cell>
          <cell r="K1452">
            <v>4.8188000000000004</v>
          </cell>
          <cell r="L1452">
            <v>5.1956000000000007</v>
          </cell>
          <cell r="M1452">
            <v>4.2656000000000001</v>
          </cell>
          <cell r="N1452">
            <v>4.4392000000000005</v>
          </cell>
          <cell r="O1452">
            <v>4.7484000000000002</v>
          </cell>
          <cell r="P1452">
            <v>6.1029897719999999</v>
          </cell>
        </row>
        <row r="1454">
          <cell r="E1454">
            <v>188.00000000000003</v>
          </cell>
          <cell r="F1454">
            <v>214.00000000000003</v>
          </cell>
          <cell r="G1454">
            <v>217.00000000000003</v>
          </cell>
          <cell r="H1454">
            <v>247</v>
          </cell>
          <cell r="I1454">
            <v>251</v>
          </cell>
          <cell r="J1454">
            <v>263</v>
          </cell>
          <cell r="K1454">
            <v>255</v>
          </cell>
          <cell r="L1454">
            <v>253</v>
          </cell>
          <cell r="M1454">
            <v>276</v>
          </cell>
          <cell r="N1454">
            <v>286.00000000000006</v>
          </cell>
          <cell r="O1454">
            <v>297.00000000000006</v>
          </cell>
          <cell r="P1454">
            <v>368</v>
          </cell>
        </row>
        <row r="1455">
          <cell r="E1455">
            <v>2.1796000000000002</v>
          </cell>
          <cell r="F1455">
            <v>2.4880000000000009</v>
          </cell>
          <cell r="G1455">
            <v>2.5172000000000008</v>
          </cell>
          <cell r="H1455">
            <v>2.8576000000000001</v>
          </cell>
          <cell r="I1455">
            <v>2.9496000000000002</v>
          </cell>
          <cell r="J1455">
            <v>3.0516000000000001</v>
          </cell>
          <cell r="K1455">
            <v>2.9260000000000002</v>
          </cell>
          <cell r="L1455">
            <v>2.8640000000000008</v>
          </cell>
          <cell r="M1455">
            <v>3.2223999999999999</v>
          </cell>
          <cell r="N1455">
            <v>3.29</v>
          </cell>
          <cell r="O1455">
            <v>3.3880000000000003</v>
          </cell>
          <cell r="P1455">
            <v>4.1719999999999997</v>
          </cell>
        </row>
        <row r="1457">
          <cell r="E1457">
            <v>158</v>
          </cell>
          <cell r="F1457">
            <v>146.00000000000003</v>
          </cell>
          <cell r="G1457">
            <v>144.00000000000003</v>
          </cell>
          <cell r="H1457">
            <v>166.99999999999997</v>
          </cell>
          <cell r="I1457">
            <v>166</v>
          </cell>
          <cell r="J1457">
            <v>145.00000000000003</v>
          </cell>
          <cell r="K1457">
            <v>162.99999999999997</v>
          </cell>
          <cell r="L1457">
            <v>173</v>
          </cell>
          <cell r="M1457">
            <v>228.99999999999997</v>
          </cell>
          <cell r="N1457">
            <v>267</v>
          </cell>
          <cell r="O1457">
            <v>223.00000000000003</v>
          </cell>
          <cell r="P1457">
            <v>396</v>
          </cell>
        </row>
        <row r="1458">
          <cell r="E1458">
            <v>1.6764000000000001</v>
          </cell>
          <cell r="F1458">
            <v>1.6264000000000001</v>
          </cell>
          <cell r="G1458">
            <v>1.6387999999999998</v>
          </cell>
          <cell r="H1458">
            <v>2.012</v>
          </cell>
          <cell r="I1458">
            <v>1.8848000000000003</v>
          </cell>
          <cell r="J1458">
            <v>1.7023999999999999</v>
          </cell>
          <cell r="K1458">
            <v>1.9639999999999997</v>
          </cell>
          <cell r="L1458">
            <v>2.0796000000000001</v>
          </cell>
          <cell r="M1458">
            <v>2.7479999999999998</v>
          </cell>
          <cell r="N1458">
            <v>3.2024000000000004</v>
          </cell>
          <cell r="O1458">
            <v>2.6776</v>
          </cell>
          <cell r="P1458">
            <v>4.7519999999999998</v>
          </cell>
        </row>
        <row r="1460">
          <cell r="E1460">
            <v>180</v>
          </cell>
          <cell r="F1460">
            <v>193</v>
          </cell>
          <cell r="G1460">
            <v>189</v>
          </cell>
          <cell r="H1460">
            <v>200</v>
          </cell>
          <cell r="I1460">
            <v>202</v>
          </cell>
          <cell r="J1460">
            <v>194</v>
          </cell>
          <cell r="K1460">
            <v>207</v>
          </cell>
          <cell r="L1460">
            <v>190</v>
          </cell>
          <cell r="M1460">
            <v>192</v>
          </cell>
          <cell r="N1460">
            <v>175</v>
          </cell>
          <cell r="O1460">
            <v>219.99999999999997</v>
          </cell>
          <cell r="P1460">
            <v>207.00000000000003</v>
          </cell>
        </row>
        <row r="1461">
          <cell r="E1461">
            <v>3.2900000000000009</v>
          </cell>
          <cell r="F1461">
            <v>3.3070000000000004</v>
          </cell>
          <cell r="G1461">
            <v>3.38</v>
          </cell>
          <cell r="H1461">
            <v>3.573</v>
          </cell>
          <cell r="I1461">
            <v>3.53</v>
          </cell>
          <cell r="J1461">
            <v>3.4000000000000004</v>
          </cell>
          <cell r="K1461">
            <v>3.69</v>
          </cell>
          <cell r="L1461">
            <v>7.2900000000000009</v>
          </cell>
          <cell r="M1461">
            <v>3.48</v>
          </cell>
          <cell r="N1461">
            <v>3.1850000000000005</v>
          </cell>
          <cell r="O1461">
            <v>3.9180000000000001</v>
          </cell>
          <cell r="P1461">
            <v>3.63</v>
          </cell>
        </row>
      </sheetData>
      <sheetData sheetId="3" refreshError="1">
        <row r="1376">
          <cell r="E1376">
            <v>658</v>
          </cell>
          <cell r="F1376">
            <v>664</v>
          </cell>
          <cell r="G1376">
            <v>638</v>
          </cell>
          <cell r="H1376">
            <v>695</v>
          </cell>
          <cell r="I1376">
            <v>700</v>
          </cell>
          <cell r="J1376">
            <v>686</v>
          </cell>
          <cell r="K1376">
            <v>680</v>
          </cell>
          <cell r="L1376">
            <v>654</v>
          </cell>
          <cell r="M1376">
            <v>622</v>
          </cell>
          <cell r="N1376">
            <v>687</v>
          </cell>
          <cell r="O1376">
            <v>638</v>
          </cell>
          <cell r="P1376">
            <v>669</v>
          </cell>
        </row>
        <row r="1377">
          <cell r="E1377">
            <v>33.435000000000002</v>
          </cell>
          <cell r="F1377">
            <v>33.382500000000007</v>
          </cell>
          <cell r="G1377">
            <v>32.25</v>
          </cell>
          <cell r="H1377">
            <v>34.376249999999999</v>
          </cell>
          <cell r="I1377">
            <v>34.841250000000002</v>
          </cell>
          <cell r="J1377">
            <v>31.958250000000003</v>
          </cell>
          <cell r="K1377">
            <v>33.888000000000005</v>
          </cell>
          <cell r="L1377">
            <v>29.189999999999998</v>
          </cell>
          <cell r="M1377">
            <v>32.667000000000002</v>
          </cell>
          <cell r="N1377">
            <v>34.286249999999995</v>
          </cell>
          <cell r="O1377">
            <v>34.646999999999998</v>
          </cell>
          <cell r="P1377">
            <v>33.435000000000002</v>
          </cell>
        </row>
        <row r="1379">
          <cell r="E1379">
            <v>9324.2047309400004</v>
          </cell>
          <cell r="F1379">
            <v>7567.6505697100001</v>
          </cell>
          <cell r="G1379">
            <v>8476.5497553999994</v>
          </cell>
          <cell r="H1379">
            <v>9076.4334309019996</v>
          </cell>
          <cell r="I1379">
            <v>10171.859706480001</v>
          </cell>
          <cell r="J1379">
            <v>11019.514682020001</v>
          </cell>
          <cell r="K1379">
            <v>11189.045677127999</v>
          </cell>
          <cell r="L1379">
            <v>9493.7357260480003</v>
          </cell>
          <cell r="M1379">
            <v>7798.425774968</v>
          </cell>
          <cell r="N1379">
            <v>8307.0187602920014</v>
          </cell>
          <cell r="O1379">
            <v>8137.4877651839997</v>
          </cell>
          <cell r="P1379">
            <v>10171.859706480001</v>
          </cell>
        </row>
        <row r="1380">
          <cell r="E1380">
            <v>435.74071431104773</v>
          </cell>
          <cell r="F1380">
            <v>318.62599611375379</v>
          </cell>
          <cell r="G1380">
            <v>359.39469635779506</v>
          </cell>
          <cell r="H1380">
            <v>389.10833263084049</v>
          </cell>
          <cell r="I1380">
            <v>427.483039622994</v>
          </cell>
          <cell r="J1380">
            <v>474.03860765691297</v>
          </cell>
          <cell r="K1380">
            <v>471.37593099004602</v>
          </cell>
          <cell r="L1380">
            <v>393.902993639324</v>
          </cell>
          <cell r="M1380">
            <v>329.70748761879202</v>
          </cell>
          <cell r="N1380">
            <v>344.66861135652198</v>
          </cell>
          <cell r="O1380">
            <v>345.81777428756197</v>
          </cell>
          <cell r="P1380">
            <v>449.46789733225802</v>
          </cell>
        </row>
        <row r="1382">
          <cell r="E1382">
            <v>2313</v>
          </cell>
          <cell r="F1382">
            <v>2384</v>
          </cell>
          <cell r="G1382">
            <v>2252</v>
          </cell>
          <cell r="H1382">
            <v>2381</v>
          </cell>
          <cell r="I1382">
            <v>2559</v>
          </cell>
          <cell r="J1382">
            <v>2399</v>
          </cell>
          <cell r="K1382">
            <v>2488</v>
          </cell>
          <cell r="L1382">
            <v>2522</v>
          </cell>
          <cell r="M1382">
            <v>2549</v>
          </cell>
          <cell r="N1382">
            <v>2476</v>
          </cell>
          <cell r="O1382">
            <v>2421</v>
          </cell>
          <cell r="P1382">
            <v>2739</v>
          </cell>
        </row>
        <row r="1383">
          <cell r="E1383">
            <v>109.33335000000005</v>
          </cell>
          <cell r="F1383">
            <v>126.09165000000002</v>
          </cell>
          <cell r="G1383">
            <v>113.78422499999999</v>
          </cell>
          <cell r="H1383">
            <v>126.76897500000004</v>
          </cell>
          <cell r="I1383">
            <v>145.48905000000008</v>
          </cell>
          <cell r="J1383">
            <v>175.43715</v>
          </cell>
          <cell r="K1383">
            <v>178.96297500000003</v>
          </cell>
          <cell r="L1383">
            <v>136.41990000000004</v>
          </cell>
          <cell r="M1383">
            <v>143.28322499999999</v>
          </cell>
          <cell r="N1383">
            <v>125.02807500000003</v>
          </cell>
          <cell r="O1383">
            <v>126.49027500000001</v>
          </cell>
          <cell r="P1383">
            <v>158.15412499999999</v>
          </cell>
        </row>
        <row r="1385">
          <cell r="E1385">
            <v>24719</v>
          </cell>
          <cell r="F1385">
            <v>23797</v>
          </cell>
          <cell r="G1385">
            <v>23836</v>
          </cell>
          <cell r="H1385">
            <v>24488</v>
          </cell>
          <cell r="I1385">
            <v>25110</v>
          </cell>
          <cell r="J1385">
            <v>25186</v>
          </cell>
          <cell r="K1385">
            <v>26401</v>
          </cell>
          <cell r="L1385">
            <v>26059</v>
          </cell>
          <cell r="M1385">
            <v>25391</v>
          </cell>
          <cell r="N1385">
            <v>25242</v>
          </cell>
          <cell r="O1385">
            <v>23576</v>
          </cell>
          <cell r="P1385">
            <v>24223</v>
          </cell>
        </row>
        <row r="1386">
          <cell r="E1386">
            <v>1452.46794</v>
          </cell>
          <cell r="F1386">
            <v>1365.6514874999998</v>
          </cell>
          <cell r="G1386">
            <v>1357.816875</v>
          </cell>
          <cell r="H1386">
            <v>1322.2965825000001</v>
          </cell>
          <cell r="I1386">
            <v>1387.7978325000001</v>
          </cell>
          <cell r="J1386">
            <v>1410.6871874999999</v>
          </cell>
          <cell r="K1386">
            <v>1552.4540775</v>
          </cell>
          <cell r="L1386">
            <v>1521.7748325</v>
          </cell>
          <cell r="M1386">
            <v>1401.8624399999999</v>
          </cell>
          <cell r="N1386">
            <v>1404.7964099999999</v>
          </cell>
          <cell r="O1386">
            <v>1308.4205175000002</v>
          </cell>
          <cell r="P1386">
            <v>1390.2721875</v>
          </cell>
        </row>
        <row r="1388">
          <cell r="E1388">
            <v>11796</v>
          </cell>
          <cell r="F1388">
            <v>12698</v>
          </cell>
          <cell r="G1388">
            <v>11951</v>
          </cell>
          <cell r="H1388">
            <v>12372</v>
          </cell>
          <cell r="I1388">
            <v>12739</v>
          </cell>
          <cell r="J1388">
            <v>12802</v>
          </cell>
          <cell r="K1388">
            <v>12788</v>
          </cell>
          <cell r="L1388">
            <v>11885</v>
          </cell>
          <cell r="M1388">
            <v>12754</v>
          </cell>
          <cell r="N1388">
            <v>12478</v>
          </cell>
          <cell r="O1388">
            <v>12313</v>
          </cell>
          <cell r="P1388">
            <v>11394</v>
          </cell>
        </row>
        <row r="1389">
          <cell r="E1389">
            <v>487.16227499999997</v>
          </cell>
          <cell r="F1389">
            <v>537.16667999999993</v>
          </cell>
          <cell r="G1389">
            <v>511.09004249999998</v>
          </cell>
          <cell r="H1389">
            <v>533.60738175000006</v>
          </cell>
          <cell r="I1389">
            <v>580.91457457499996</v>
          </cell>
          <cell r="J1389">
            <v>551.16682500000002</v>
          </cell>
          <cell r="K1389">
            <v>558.7089749999999</v>
          </cell>
          <cell r="L1389">
            <v>511.24275</v>
          </cell>
          <cell r="M1389">
            <v>543.66442500000005</v>
          </cell>
          <cell r="N1389">
            <v>551.31360000000006</v>
          </cell>
          <cell r="O1389">
            <v>520.26446250000004</v>
          </cell>
          <cell r="P1389">
            <v>507.18292499999995</v>
          </cell>
        </row>
        <row r="1391">
          <cell r="E1391">
            <v>5287</v>
          </cell>
          <cell r="F1391">
            <v>5735</v>
          </cell>
          <cell r="G1391">
            <v>4897</v>
          </cell>
          <cell r="H1391">
            <v>5135</v>
          </cell>
          <cell r="I1391">
            <v>5071</v>
          </cell>
          <cell r="J1391">
            <v>4862</v>
          </cell>
          <cell r="K1391">
            <v>5434</v>
          </cell>
          <cell r="L1391">
            <v>5227</v>
          </cell>
          <cell r="M1391">
            <v>5726</v>
          </cell>
          <cell r="N1391">
            <v>5425</v>
          </cell>
          <cell r="O1391">
            <v>5584</v>
          </cell>
          <cell r="P1391">
            <v>4339</v>
          </cell>
        </row>
        <row r="1392">
          <cell r="E1392">
            <v>186.33098999999996</v>
          </cell>
          <cell r="F1392">
            <v>210.46945499999998</v>
          </cell>
          <cell r="G1392">
            <v>175.0941675</v>
          </cell>
          <cell r="H1392">
            <v>187.25996924999998</v>
          </cell>
          <cell r="I1392">
            <v>183.50824957499998</v>
          </cell>
          <cell r="J1392">
            <v>177.86272500000001</v>
          </cell>
          <cell r="K1392">
            <v>201.92609999999996</v>
          </cell>
          <cell r="L1392">
            <v>195.11775000000003</v>
          </cell>
          <cell r="M1392">
            <v>216.49875000000003</v>
          </cell>
          <cell r="N1392">
            <v>212.50417500000006</v>
          </cell>
          <cell r="O1392">
            <v>199.50314999999998</v>
          </cell>
          <cell r="P1392">
            <v>170.63624999999996</v>
          </cell>
        </row>
        <row r="1394">
          <cell r="E1394">
            <v>3973</v>
          </cell>
          <cell r="F1394">
            <v>4004</v>
          </cell>
          <cell r="G1394">
            <v>3921</v>
          </cell>
          <cell r="H1394">
            <v>3956</v>
          </cell>
          <cell r="I1394">
            <v>4142</v>
          </cell>
          <cell r="J1394">
            <v>4287</v>
          </cell>
          <cell r="K1394">
            <v>4205</v>
          </cell>
          <cell r="L1394">
            <v>3907</v>
          </cell>
          <cell r="M1394">
            <v>4224</v>
          </cell>
          <cell r="N1394">
            <v>4407</v>
          </cell>
          <cell r="O1394">
            <v>4101</v>
          </cell>
          <cell r="P1394">
            <v>4188</v>
          </cell>
        </row>
        <row r="1395">
          <cell r="E1395">
            <v>179.46</v>
          </cell>
          <cell r="F1395">
            <v>181.09949999999998</v>
          </cell>
          <cell r="G1395">
            <v>179.92949999999999</v>
          </cell>
          <cell r="H1395">
            <v>183.18900000000005</v>
          </cell>
          <cell r="I1395">
            <v>195.02624999999998</v>
          </cell>
          <cell r="J1395">
            <v>198.59399999999999</v>
          </cell>
          <cell r="K1395">
            <v>202.23149999999995</v>
          </cell>
          <cell r="L1395">
            <v>180.81524999999993</v>
          </cell>
          <cell r="M1395">
            <v>194.64450000000005</v>
          </cell>
          <cell r="N1395">
            <v>212.39100000000002</v>
          </cell>
          <cell r="O1395">
            <v>191.68275000000006</v>
          </cell>
          <cell r="P1395">
            <v>194.12324999999998</v>
          </cell>
        </row>
        <row r="1397">
          <cell r="E1397">
            <v>2536</v>
          </cell>
          <cell r="F1397">
            <v>2959</v>
          </cell>
          <cell r="G1397">
            <v>3133</v>
          </cell>
          <cell r="H1397">
            <v>3281</v>
          </cell>
          <cell r="I1397">
            <v>3526</v>
          </cell>
          <cell r="J1397">
            <v>3653</v>
          </cell>
          <cell r="K1397">
            <v>3149</v>
          </cell>
          <cell r="L1397">
            <v>2751</v>
          </cell>
          <cell r="M1397">
            <v>2804</v>
          </cell>
          <cell r="N1397">
            <v>2646</v>
          </cell>
          <cell r="O1397">
            <v>2628</v>
          </cell>
          <cell r="P1397">
            <v>2867</v>
          </cell>
        </row>
        <row r="1398">
          <cell r="E1398">
            <v>121.37128499999999</v>
          </cell>
          <cell r="F1398">
            <v>145.597725</v>
          </cell>
          <cell r="G1398">
            <v>156.06637499999999</v>
          </cell>
          <cell r="H1398">
            <v>163.1584125</v>
          </cell>
          <cell r="I1398">
            <v>202.38007499999998</v>
          </cell>
          <cell r="J1398">
            <v>174.71009999999998</v>
          </cell>
          <cell r="K1398">
            <v>154.55137500000001</v>
          </cell>
          <cell r="L1398">
            <v>135.30974999999998</v>
          </cell>
          <cell r="M1398">
            <v>132.521175</v>
          </cell>
          <cell r="N1398">
            <v>126.41842499999997</v>
          </cell>
          <cell r="O1398">
            <v>129.0785625</v>
          </cell>
          <cell r="P1398">
            <v>142.42342500000004</v>
          </cell>
        </row>
        <row r="1400">
          <cell r="E1400">
            <v>2630</v>
          </cell>
          <cell r="F1400">
            <v>2683</v>
          </cell>
          <cell r="G1400">
            <v>2658</v>
          </cell>
          <cell r="H1400">
            <v>2668</v>
          </cell>
          <cell r="I1400">
            <v>2716</v>
          </cell>
          <cell r="J1400">
            <v>2817</v>
          </cell>
          <cell r="K1400">
            <v>2870</v>
          </cell>
          <cell r="L1400">
            <v>2857</v>
          </cell>
          <cell r="M1400">
            <v>2796</v>
          </cell>
          <cell r="N1400">
            <v>2785</v>
          </cell>
          <cell r="O1400">
            <v>2812</v>
          </cell>
          <cell r="P1400">
            <v>3271</v>
          </cell>
        </row>
        <row r="1401">
          <cell r="E1401">
            <v>140.46375</v>
          </cell>
          <cell r="F1401">
            <v>145.75574999999998</v>
          </cell>
          <cell r="G1401">
            <v>140.47275000000002</v>
          </cell>
          <cell r="H1401">
            <v>139.12125000000003</v>
          </cell>
          <cell r="I1401">
            <v>142.16699999999997</v>
          </cell>
          <cell r="J1401">
            <v>148.36274999999998</v>
          </cell>
          <cell r="K1401">
            <v>150.01500000000004</v>
          </cell>
          <cell r="L1401">
            <v>150.54825000000005</v>
          </cell>
          <cell r="M1401">
            <v>153.65625</v>
          </cell>
          <cell r="N1401">
            <v>146.61299999999994</v>
          </cell>
          <cell r="O1401">
            <v>110.57512500000001</v>
          </cell>
          <cell r="P1401">
            <v>144.44075000000001</v>
          </cell>
        </row>
        <row r="1403">
          <cell r="E1403">
            <v>3420</v>
          </cell>
          <cell r="F1403">
            <v>3450</v>
          </cell>
          <cell r="G1403">
            <v>3350</v>
          </cell>
          <cell r="H1403">
            <v>3456</v>
          </cell>
          <cell r="I1403">
            <v>3438</v>
          </cell>
          <cell r="J1403">
            <v>3512</v>
          </cell>
          <cell r="K1403">
            <v>3619</v>
          </cell>
          <cell r="L1403">
            <v>3488</v>
          </cell>
          <cell r="M1403">
            <v>3620</v>
          </cell>
          <cell r="N1403">
            <v>3650</v>
          </cell>
          <cell r="O1403">
            <v>3601</v>
          </cell>
          <cell r="P1403">
            <v>3668</v>
          </cell>
        </row>
        <row r="1404">
          <cell r="E1404">
            <v>110.1266</v>
          </cell>
          <cell r="F1404">
            <v>112.4</v>
          </cell>
          <cell r="G1404">
            <v>111.23</v>
          </cell>
          <cell r="H1404">
            <v>110.67332014660457</v>
          </cell>
          <cell r="I1404">
            <v>112.16475</v>
          </cell>
          <cell r="J1404">
            <v>111.06699999999999</v>
          </cell>
          <cell r="K1404">
            <v>119.46</v>
          </cell>
          <cell r="L1404">
            <v>112.86499999999999</v>
          </cell>
          <cell r="M1404">
            <v>113.8</v>
          </cell>
          <cell r="N1404">
            <v>120.52</v>
          </cell>
          <cell r="O1404">
            <v>119.46</v>
          </cell>
          <cell r="P1404">
            <v>121.13</v>
          </cell>
        </row>
        <row r="1406">
          <cell r="E1406">
            <v>92341</v>
          </cell>
          <cell r="F1406">
            <v>89500</v>
          </cell>
          <cell r="G1406">
            <v>89242</v>
          </cell>
          <cell r="H1406">
            <v>90377</v>
          </cell>
          <cell r="I1406">
            <v>93805</v>
          </cell>
          <cell r="J1406">
            <v>93324</v>
          </cell>
          <cell r="K1406">
            <v>100940</v>
          </cell>
          <cell r="L1406">
            <v>92100</v>
          </cell>
          <cell r="M1406">
            <v>91260</v>
          </cell>
          <cell r="N1406">
            <v>90709</v>
          </cell>
          <cell r="O1406">
            <v>91634</v>
          </cell>
          <cell r="P1406">
            <v>116917</v>
          </cell>
        </row>
        <row r="1407">
          <cell r="E1407">
            <v>5804.8281550000011</v>
          </cell>
          <cell r="F1407">
            <v>5513.8766025000004</v>
          </cell>
          <cell r="G1407">
            <v>5659.6520099999998</v>
          </cell>
          <cell r="H1407">
            <v>5726.7071249999999</v>
          </cell>
          <cell r="I1407">
            <v>5974.8135824999999</v>
          </cell>
          <cell r="J1407">
            <v>5937.7100124999997</v>
          </cell>
          <cell r="K1407">
            <v>6436.4611624999998</v>
          </cell>
          <cell r="L1407">
            <v>5814.2935125000004</v>
          </cell>
          <cell r="M1407">
            <v>5771.0302000000001</v>
          </cell>
          <cell r="N1407">
            <v>5719.6802375000007</v>
          </cell>
          <cell r="O1407">
            <v>5775.2527</v>
          </cell>
          <cell r="P1407">
            <v>7365.7686624999988</v>
          </cell>
        </row>
        <row r="1409">
          <cell r="E1409">
            <v>8177</v>
          </cell>
          <cell r="F1409">
            <v>7556</v>
          </cell>
          <cell r="G1409">
            <v>7157</v>
          </cell>
          <cell r="H1409">
            <v>7368</v>
          </cell>
          <cell r="I1409">
            <v>7684</v>
          </cell>
          <cell r="J1409">
            <v>7174</v>
          </cell>
          <cell r="K1409">
            <v>7523</v>
          </cell>
          <cell r="L1409">
            <v>7647</v>
          </cell>
          <cell r="M1409">
            <v>8838</v>
          </cell>
          <cell r="N1409">
            <v>7815</v>
          </cell>
          <cell r="O1409">
            <v>7071</v>
          </cell>
          <cell r="P1409">
            <v>9391</v>
          </cell>
        </row>
        <row r="1410">
          <cell r="E1410">
            <v>365.30617499999994</v>
          </cell>
          <cell r="F1410">
            <v>314.89589999999993</v>
          </cell>
          <cell r="G1410">
            <v>291.54787499999998</v>
          </cell>
          <cell r="H1410">
            <v>298.52662500000002</v>
          </cell>
          <cell r="I1410">
            <v>321.51622500000008</v>
          </cell>
          <cell r="J1410">
            <v>297.22912500000007</v>
          </cell>
          <cell r="K1410">
            <v>326.86012500000004</v>
          </cell>
          <cell r="L1410">
            <v>339.14062500000011</v>
          </cell>
          <cell r="M1410">
            <v>362.60891250000003</v>
          </cell>
          <cell r="N1410">
            <v>332.91044999999991</v>
          </cell>
          <cell r="O1410">
            <v>311.29110000000003</v>
          </cell>
          <cell r="P1410">
            <v>373.12425000000002</v>
          </cell>
        </row>
        <row r="1412">
          <cell r="E1412">
            <v>12376</v>
          </cell>
          <cell r="F1412">
            <v>11710</v>
          </cell>
          <cell r="G1412">
            <v>17114</v>
          </cell>
          <cell r="H1412">
            <v>17607</v>
          </cell>
          <cell r="I1412">
            <v>18894</v>
          </cell>
          <cell r="J1412">
            <v>16335</v>
          </cell>
          <cell r="K1412">
            <v>21204</v>
          </cell>
          <cell r="L1412">
            <v>20799</v>
          </cell>
          <cell r="M1412">
            <v>18200</v>
          </cell>
          <cell r="N1412">
            <v>17454</v>
          </cell>
          <cell r="O1412">
            <v>16860</v>
          </cell>
          <cell r="P1412">
            <v>19263</v>
          </cell>
        </row>
        <row r="1413">
          <cell r="E1413">
            <v>425.96549999999996</v>
          </cell>
          <cell r="F1413">
            <v>382.60724999999996</v>
          </cell>
          <cell r="G1413">
            <v>559.32900000000006</v>
          </cell>
          <cell r="H1413">
            <v>585.76575000000003</v>
          </cell>
          <cell r="I1413">
            <v>621.45450000000005</v>
          </cell>
          <cell r="J1413">
            <v>541.92150000000004</v>
          </cell>
          <cell r="K1413">
            <v>693.07349999999997</v>
          </cell>
          <cell r="L1413">
            <v>675.15975000000003</v>
          </cell>
          <cell r="M1413">
            <v>589.94325000000003</v>
          </cell>
          <cell r="N1413">
            <v>567.90824999999995</v>
          </cell>
          <cell r="O1413">
            <v>529.78949999999998</v>
          </cell>
          <cell r="P1413">
            <v>611.24324999999999</v>
          </cell>
        </row>
        <row r="1415">
          <cell r="E1415">
            <v>1708</v>
          </cell>
          <cell r="F1415">
            <v>1844</v>
          </cell>
          <cell r="G1415">
            <v>2378</v>
          </cell>
          <cell r="H1415">
            <v>3046</v>
          </cell>
          <cell r="I1415">
            <v>3471</v>
          </cell>
          <cell r="J1415">
            <v>3761</v>
          </cell>
          <cell r="K1415">
            <v>3994</v>
          </cell>
          <cell r="L1415">
            <v>3552</v>
          </cell>
          <cell r="M1415">
            <v>2745</v>
          </cell>
          <cell r="N1415">
            <v>2493</v>
          </cell>
          <cell r="O1415">
            <v>2414</v>
          </cell>
          <cell r="P1415">
            <v>2910</v>
          </cell>
        </row>
        <row r="1416">
          <cell r="E1416">
            <v>61.048027499999996</v>
          </cell>
          <cell r="F1416">
            <v>66.430094999999994</v>
          </cell>
          <cell r="G1416">
            <v>84.830520000000007</v>
          </cell>
          <cell r="H1416">
            <v>110.43</v>
          </cell>
          <cell r="I1416">
            <v>123.254385</v>
          </cell>
          <cell r="J1416">
            <v>137.27528999999998</v>
          </cell>
          <cell r="K1416">
            <v>144.0882225</v>
          </cell>
          <cell r="L1416">
            <v>125.95614</v>
          </cell>
          <cell r="M1416">
            <v>100.4489925</v>
          </cell>
          <cell r="N1416">
            <v>96.591522499999996</v>
          </cell>
          <cell r="O1416">
            <v>97.449912499999996</v>
          </cell>
          <cell r="P1416">
            <v>117.1323725</v>
          </cell>
        </row>
        <row r="1418">
          <cell r="E1418">
            <v>8416</v>
          </cell>
          <cell r="F1418">
            <v>8328</v>
          </cell>
          <cell r="G1418">
            <v>8496</v>
          </cell>
          <cell r="H1418">
            <v>8439</v>
          </cell>
          <cell r="I1418">
            <v>8654</v>
          </cell>
          <cell r="J1418">
            <v>8820</v>
          </cell>
          <cell r="K1418">
            <v>9128</v>
          </cell>
          <cell r="L1418">
            <v>9019</v>
          </cell>
          <cell r="M1418">
            <v>9040</v>
          </cell>
          <cell r="N1418">
            <v>8900</v>
          </cell>
          <cell r="O1418">
            <v>9357</v>
          </cell>
          <cell r="P1418">
            <v>10054</v>
          </cell>
        </row>
        <row r="1419">
          <cell r="E1419">
            <v>351.57299999999998</v>
          </cell>
          <cell r="F1419">
            <v>348.02400000000017</v>
          </cell>
          <cell r="G1419">
            <v>349.90275000000008</v>
          </cell>
          <cell r="H1419">
            <v>353.56274999999999</v>
          </cell>
          <cell r="I1419">
            <v>369.45824999999996</v>
          </cell>
          <cell r="J1419">
            <v>369.52425000000017</v>
          </cell>
          <cell r="K1419">
            <v>380.39099999999979</v>
          </cell>
          <cell r="L1419">
            <v>371.6617500000001</v>
          </cell>
          <cell r="M1419">
            <v>371.97524999999996</v>
          </cell>
          <cell r="N1419">
            <v>371.14575000000002</v>
          </cell>
          <cell r="O1419">
            <v>383.14424999999989</v>
          </cell>
          <cell r="P1419">
            <v>426.57074999999998</v>
          </cell>
        </row>
        <row r="1421">
          <cell r="E1421">
            <v>3463</v>
          </cell>
          <cell r="F1421">
            <v>3348</v>
          </cell>
          <cell r="G1421">
            <v>2815</v>
          </cell>
          <cell r="H1421">
            <v>3316</v>
          </cell>
          <cell r="I1421">
            <v>3824</v>
          </cell>
          <cell r="J1421">
            <v>4681</v>
          </cell>
          <cell r="K1421">
            <v>4418</v>
          </cell>
          <cell r="L1421">
            <v>3893</v>
          </cell>
          <cell r="M1421">
            <v>3257</v>
          </cell>
          <cell r="N1421">
            <v>3084</v>
          </cell>
          <cell r="O1421">
            <v>3218</v>
          </cell>
          <cell r="P1421">
            <v>3455</v>
          </cell>
        </row>
        <row r="1422">
          <cell r="E1422">
            <v>118.4399325</v>
          </cell>
          <cell r="F1422">
            <v>115.38896250000003</v>
          </cell>
          <cell r="G1422">
            <v>100.96763999999999</v>
          </cell>
          <cell r="H1422">
            <v>115.26943499999997</v>
          </cell>
          <cell r="I1422">
            <v>133.15285500000005</v>
          </cell>
          <cell r="J1422">
            <v>162.17406749999995</v>
          </cell>
          <cell r="K1422">
            <v>154.0334850000001</v>
          </cell>
          <cell r="L1422">
            <v>134.23056750000001</v>
          </cell>
          <cell r="M1422">
            <v>113.04907499999999</v>
          </cell>
          <cell r="N1422">
            <v>106.93070999999998</v>
          </cell>
          <cell r="O1422">
            <v>111.98525250000006</v>
          </cell>
          <cell r="P1422">
            <v>120.78267750000008</v>
          </cell>
        </row>
        <row r="1424">
          <cell r="E1424">
            <v>17211</v>
          </cell>
          <cell r="F1424">
            <v>17329</v>
          </cell>
          <cell r="G1424">
            <v>17455</v>
          </cell>
          <cell r="H1424">
            <v>16801</v>
          </cell>
          <cell r="I1424">
            <v>17042</v>
          </cell>
          <cell r="J1424">
            <v>16583</v>
          </cell>
          <cell r="K1424">
            <v>16771</v>
          </cell>
          <cell r="L1424">
            <v>16686</v>
          </cell>
          <cell r="M1424">
            <v>16688</v>
          </cell>
          <cell r="N1424">
            <v>16677</v>
          </cell>
          <cell r="O1424">
            <v>16737</v>
          </cell>
          <cell r="P1424">
            <v>16895</v>
          </cell>
        </row>
        <row r="1425">
          <cell r="E1425">
            <v>964.18200000000002</v>
          </cell>
          <cell r="F1425">
            <v>970.74100000000033</v>
          </cell>
          <cell r="G1425">
            <v>977.87699999999984</v>
          </cell>
          <cell r="H1425">
            <v>941.4910000000001</v>
          </cell>
          <cell r="I1425">
            <v>954.81100000000026</v>
          </cell>
          <cell r="J1425">
            <v>928.82299999999975</v>
          </cell>
          <cell r="K1425">
            <v>939.05</v>
          </cell>
          <cell r="L1425">
            <v>934.12100000000009</v>
          </cell>
          <cell r="M1425">
            <v>934.30899999999997</v>
          </cell>
          <cell r="N1425">
            <v>933.87700000000018</v>
          </cell>
          <cell r="O1425">
            <v>937.22600000000011</v>
          </cell>
          <cell r="P1425">
            <v>945.87599999999998</v>
          </cell>
        </row>
        <row r="1427">
          <cell r="E1427">
            <v>1336</v>
          </cell>
          <cell r="F1427">
            <v>1323</v>
          </cell>
          <cell r="G1427">
            <v>1388</v>
          </cell>
          <cell r="H1427">
            <v>1489</v>
          </cell>
          <cell r="I1427">
            <v>1567</v>
          </cell>
          <cell r="J1427">
            <v>1694</v>
          </cell>
          <cell r="K1427">
            <v>1598</v>
          </cell>
          <cell r="L1427">
            <v>2019</v>
          </cell>
          <cell r="M1427">
            <v>2275</v>
          </cell>
          <cell r="N1427">
            <v>2193</v>
          </cell>
          <cell r="O1427">
            <v>2535</v>
          </cell>
          <cell r="P1427">
            <v>2180</v>
          </cell>
        </row>
        <row r="1428">
          <cell r="E1428">
            <v>56.477249999999998</v>
          </cell>
          <cell r="F1428">
            <v>55.042500000000004</v>
          </cell>
          <cell r="G1428">
            <v>57.881249999999994</v>
          </cell>
          <cell r="H1428">
            <v>61.89</v>
          </cell>
          <cell r="I1428">
            <v>65.894999999999996</v>
          </cell>
          <cell r="J1428">
            <v>70.053750000000008</v>
          </cell>
          <cell r="K1428">
            <v>68.024249999999995</v>
          </cell>
          <cell r="L1428">
            <v>85.106249999999989</v>
          </cell>
          <cell r="M1428">
            <v>96.508499999999998</v>
          </cell>
          <cell r="N1428">
            <v>91.572000000000003</v>
          </cell>
          <cell r="O1428">
            <v>91.293750000000003</v>
          </cell>
          <cell r="P1428">
            <v>85.103250000000003</v>
          </cell>
        </row>
        <row r="1430">
          <cell r="E1430">
            <v>5451</v>
          </cell>
          <cell r="F1430">
            <v>5510</v>
          </cell>
          <cell r="G1430">
            <v>5506</v>
          </cell>
          <cell r="H1430">
            <v>5424</v>
          </cell>
          <cell r="I1430">
            <v>5475</v>
          </cell>
          <cell r="J1430">
            <v>5454</v>
          </cell>
          <cell r="K1430">
            <v>5529</v>
          </cell>
          <cell r="L1430">
            <v>5586</v>
          </cell>
          <cell r="M1430">
            <v>5620</v>
          </cell>
          <cell r="N1430">
            <v>5622</v>
          </cell>
          <cell r="O1430">
            <v>5618</v>
          </cell>
          <cell r="P1430">
            <v>5791</v>
          </cell>
        </row>
        <row r="1431">
          <cell r="E1431">
            <v>199.49400000000003</v>
          </cell>
          <cell r="F1431">
            <v>224.77950000000001</v>
          </cell>
          <cell r="G1431">
            <v>219.69</v>
          </cell>
          <cell r="H1431">
            <v>206.04900000000001</v>
          </cell>
          <cell r="I1431">
            <v>208.899</v>
          </cell>
          <cell r="J1431">
            <v>208.48500000000001</v>
          </cell>
          <cell r="K1431">
            <v>215.17500000000001</v>
          </cell>
          <cell r="L1431">
            <v>217.82400000000001</v>
          </cell>
          <cell r="M1431">
            <v>221.43</v>
          </cell>
          <cell r="N1431">
            <v>224.70750000000001</v>
          </cell>
          <cell r="O1431">
            <v>227.9325</v>
          </cell>
          <cell r="P1431">
            <v>246.0675</v>
          </cell>
        </row>
        <row r="1433">
          <cell r="E1433">
            <v>3447</v>
          </cell>
          <cell r="F1433">
            <v>4011</v>
          </cell>
          <cell r="G1433">
            <v>4971</v>
          </cell>
          <cell r="H1433">
            <v>4814</v>
          </cell>
          <cell r="I1433">
            <v>4468</v>
          </cell>
          <cell r="J1433">
            <v>4681</v>
          </cell>
          <cell r="K1433">
            <v>5125</v>
          </cell>
          <cell r="L1433">
            <v>4524</v>
          </cell>
          <cell r="M1433">
            <v>4020</v>
          </cell>
          <cell r="N1433">
            <v>3776</v>
          </cell>
          <cell r="O1433">
            <v>4348</v>
          </cell>
          <cell r="P1433">
            <v>4774</v>
          </cell>
        </row>
        <row r="1434">
          <cell r="E1434">
            <v>146.42175</v>
          </cell>
          <cell r="F1434">
            <v>172.93425000000002</v>
          </cell>
          <cell r="G1434">
            <v>217.91475</v>
          </cell>
          <cell r="H1434">
            <v>211.79624999999999</v>
          </cell>
          <cell r="I1434">
            <v>198.98759999999999</v>
          </cell>
          <cell r="J1434">
            <v>210.99299999999999</v>
          </cell>
          <cell r="K1434">
            <v>232.98374999999999</v>
          </cell>
          <cell r="L1434">
            <v>197.0865</v>
          </cell>
          <cell r="M1434">
            <v>179.30549999999999</v>
          </cell>
          <cell r="N1434">
            <v>166.87575000000001</v>
          </cell>
          <cell r="O1434">
            <v>189.33674999999999</v>
          </cell>
          <cell r="P1434">
            <v>207.12074999999999</v>
          </cell>
        </row>
        <row r="1436">
          <cell r="E1436">
            <v>5880</v>
          </cell>
          <cell r="F1436">
            <v>5530</v>
          </cell>
          <cell r="G1436">
            <v>5700</v>
          </cell>
          <cell r="H1436">
            <v>5800</v>
          </cell>
          <cell r="I1436">
            <v>5932</v>
          </cell>
          <cell r="J1436">
            <v>5840</v>
          </cell>
          <cell r="K1436">
            <v>5830</v>
          </cell>
          <cell r="L1436">
            <v>5630</v>
          </cell>
          <cell r="M1436">
            <v>5570</v>
          </cell>
          <cell r="N1436">
            <v>5732</v>
          </cell>
          <cell r="O1436">
            <v>5800</v>
          </cell>
          <cell r="P1436">
            <v>7130</v>
          </cell>
        </row>
        <row r="1437">
          <cell r="E1437">
            <v>228.25400000000002</v>
          </cell>
          <cell r="F1437">
            <v>224.07999999999998</v>
          </cell>
          <cell r="G1437">
            <v>232.46999999999997</v>
          </cell>
          <cell r="H1437">
            <v>237.45999999999998</v>
          </cell>
          <cell r="I1437">
            <v>239.9</v>
          </cell>
          <cell r="J1437">
            <v>237.76</v>
          </cell>
          <cell r="K1437">
            <v>242.99</v>
          </cell>
          <cell r="L1437">
            <v>240.49399999999997</v>
          </cell>
          <cell r="M1437">
            <v>238.92000000000002</v>
          </cell>
          <cell r="N1437">
            <v>245.89999999999998</v>
          </cell>
          <cell r="O1437">
            <v>248.85</v>
          </cell>
          <cell r="P1437">
            <v>256.74</v>
          </cell>
        </row>
        <row r="1439">
          <cell r="E1439">
            <v>2010</v>
          </cell>
          <cell r="F1439">
            <v>1920</v>
          </cell>
          <cell r="G1439">
            <v>2010</v>
          </cell>
          <cell r="H1439">
            <v>2010</v>
          </cell>
          <cell r="I1439">
            <v>2110</v>
          </cell>
          <cell r="J1439">
            <v>2050</v>
          </cell>
          <cell r="K1439">
            <v>1990</v>
          </cell>
          <cell r="L1439">
            <v>1980</v>
          </cell>
          <cell r="M1439">
            <v>1960</v>
          </cell>
          <cell r="N1439">
            <v>1920</v>
          </cell>
          <cell r="O1439">
            <v>2010</v>
          </cell>
          <cell r="P1439">
            <v>3240</v>
          </cell>
        </row>
        <row r="1440">
          <cell r="E1440">
            <v>78.134</v>
          </cell>
          <cell r="F1440">
            <v>75.2</v>
          </cell>
          <cell r="G1440">
            <v>75.02</v>
          </cell>
          <cell r="H1440">
            <v>77.02</v>
          </cell>
          <cell r="I1440">
            <v>78.400000000000006</v>
          </cell>
          <cell r="J1440">
            <v>77.56</v>
          </cell>
          <cell r="K1440">
            <v>77.540000000000006</v>
          </cell>
          <cell r="L1440">
            <v>77.043999999999997</v>
          </cell>
          <cell r="M1440">
            <v>76.8</v>
          </cell>
          <cell r="N1440">
            <v>75.45</v>
          </cell>
          <cell r="O1440">
            <v>76.400000000000006</v>
          </cell>
          <cell r="P1440">
            <v>77.84</v>
          </cell>
        </row>
        <row r="1442">
          <cell r="E1442">
            <v>3870</v>
          </cell>
          <cell r="F1442">
            <v>3610</v>
          </cell>
          <cell r="G1442">
            <v>3690</v>
          </cell>
          <cell r="H1442">
            <v>3790</v>
          </cell>
          <cell r="I1442">
            <v>3822</v>
          </cell>
          <cell r="J1442">
            <v>3790</v>
          </cell>
          <cell r="K1442">
            <v>3840</v>
          </cell>
          <cell r="L1442">
            <v>3650</v>
          </cell>
          <cell r="M1442">
            <v>3610</v>
          </cell>
          <cell r="N1442">
            <v>3812</v>
          </cell>
          <cell r="O1442">
            <v>3790</v>
          </cell>
          <cell r="P1442">
            <v>3890</v>
          </cell>
        </row>
        <row r="1443">
          <cell r="E1443">
            <v>150.12</v>
          </cell>
          <cell r="F1443">
            <v>148.88</v>
          </cell>
          <cell r="G1443">
            <v>157.44999999999999</v>
          </cell>
          <cell r="H1443">
            <v>160.44</v>
          </cell>
          <cell r="I1443">
            <v>161.5</v>
          </cell>
          <cell r="J1443">
            <v>160.19999999999999</v>
          </cell>
          <cell r="K1443">
            <v>165.45</v>
          </cell>
          <cell r="L1443">
            <v>163.44999999999999</v>
          </cell>
          <cell r="M1443">
            <v>162.12</v>
          </cell>
          <cell r="N1443">
            <v>170.45</v>
          </cell>
          <cell r="O1443">
            <v>172.45</v>
          </cell>
          <cell r="P1443">
            <v>178.9</v>
          </cell>
        </row>
        <row r="1445">
          <cell r="E1445">
            <v>11898</v>
          </cell>
          <cell r="F1445">
            <v>11927</v>
          </cell>
          <cell r="G1445">
            <v>12110</v>
          </cell>
          <cell r="H1445">
            <v>12189</v>
          </cell>
          <cell r="I1445">
            <v>11725</v>
          </cell>
          <cell r="J1445">
            <v>11852</v>
          </cell>
          <cell r="K1445">
            <v>11862</v>
          </cell>
          <cell r="L1445">
            <v>11933</v>
          </cell>
          <cell r="M1445">
            <v>11581</v>
          </cell>
          <cell r="N1445">
            <v>13078</v>
          </cell>
          <cell r="O1445">
            <v>11971</v>
          </cell>
          <cell r="P1445">
            <v>12457</v>
          </cell>
        </row>
        <row r="1446">
          <cell r="E1446">
            <v>474.18299999999994</v>
          </cell>
          <cell r="F1446">
            <v>478.34025000000003</v>
          </cell>
          <cell r="G1446">
            <v>481.23299999999995</v>
          </cell>
          <cell r="H1446">
            <v>488.55375000000015</v>
          </cell>
          <cell r="I1446">
            <v>466.59749999999985</v>
          </cell>
          <cell r="J1446">
            <v>483.80999999999972</v>
          </cell>
          <cell r="K1446">
            <v>489.60374999999976</v>
          </cell>
          <cell r="L1446">
            <v>493.67324999999983</v>
          </cell>
          <cell r="M1446">
            <v>480.4777499999999</v>
          </cell>
          <cell r="N1446">
            <v>519.63375000000008</v>
          </cell>
          <cell r="O1446">
            <v>474.35174999999981</v>
          </cell>
          <cell r="P1446">
            <v>493.32749999999987</v>
          </cell>
        </row>
        <row r="1448">
          <cell r="E1448">
            <v>4672</v>
          </cell>
          <cell r="F1448">
            <v>5860</v>
          </cell>
          <cell r="G1448">
            <v>5885</v>
          </cell>
          <cell r="H1448">
            <v>7858</v>
          </cell>
          <cell r="I1448">
            <v>7585</v>
          </cell>
          <cell r="J1448">
            <v>7795</v>
          </cell>
          <cell r="K1448">
            <v>8335</v>
          </cell>
          <cell r="L1448">
            <v>6865</v>
          </cell>
          <cell r="M1448">
            <v>6065</v>
          </cell>
          <cell r="N1448">
            <v>5240</v>
          </cell>
          <cell r="O1448">
            <v>5539</v>
          </cell>
          <cell r="P1448">
            <v>5030</v>
          </cell>
        </row>
        <row r="1449">
          <cell r="E1449">
            <v>147.376</v>
          </cell>
          <cell r="F1449">
            <v>191.08500000000001</v>
          </cell>
          <cell r="G1449">
            <v>192.48500000000004</v>
          </cell>
          <cell r="H1449">
            <v>271.05650000000003</v>
          </cell>
          <cell r="I1449">
            <v>258.89000000000004</v>
          </cell>
          <cell r="J1449">
            <v>265.36499999999995</v>
          </cell>
          <cell r="K1449">
            <v>279.72500000000008</v>
          </cell>
          <cell r="L1449">
            <v>229.13</v>
          </cell>
          <cell r="M1449">
            <v>198.38499999999999</v>
          </cell>
          <cell r="N1449">
            <v>168.09</v>
          </cell>
          <cell r="O1449">
            <v>177.20400000000001</v>
          </cell>
          <cell r="P1449">
            <v>160.82000000000002</v>
          </cell>
        </row>
        <row r="1451">
          <cell r="E1451">
            <v>5089</v>
          </cell>
          <cell r="F1451">
            <v>5303</v>
          </cell>
          <cell r="G1451">
            <v>6032</v>
          </cell>
          <cell r="H1451">
            <v>4652</v>
          </cell>
          <cell r="I1451">
            <v>4786</v>
          </cell>
          <cell r="J1451">
            <v>4060</v>
          </cell>
          <cell r="K1451">
            <v>4551</v>
          </cell>
          <cell r="L1451">
            <v>5039</v>
          </cell>
          <cell r="M1451">
            <v>4619</v>
          </cell>
          <cell r="N1451">
            <v>4666</v>
          </cell>
          <cell r="O1451">
            <v>4545</v>
          </cell>
          <cell r="P1451">
            <v>6362</v>
          </cell>
        </row>
        <row r="1452">
          <cell r="E1452">
            <v>215.75024999999999</v>
          </cell>
          <cell r="F1452">
            <v>236.06699999999998</v>
          </cell>
          <cell r="G1452">
            <v>247.59824999999998</v>
          </cell>
          <cell r="H1452">
            <v>274.221</v>
          </cell>
          <cell r="I1452">
            <v>222.01725000000002</v>
          </cell>
          <cell r="J1452">
            <v>161.33589000000001</v>
          </cell>
          <cell r="K1452">
            <v>190.51500000000001</v>
          </cell>
          <cell r="L1452">
            <v>212.19974999999999</v>
          </cell>
          <cell r="M1452">
            <v>195.20024999999998</v>
          </cell>
          <cell r="N1452">
            <v>192.17625000000001</v>
          </cell>
          <cell r="O1452">
            <v>197.75700000000001</v>
          </cell>
          <cell r="P1452">
            <v>290.90764999999999</v>
          </cell>
        </row>
        <row r="1454">
          <cell r="E1454">
            <v>4537</v>
          </cell>
          <cell r="F1454">
            <v>4596.9999999999991</v>
          </cell>
          <cell r="G1454">
            <v>4657</v>
          </cell>
          <cell r="H1454">
            <v>4518</v>
          </cell>
          <cell r="I1454">
            <v>4564.9999999999991</v>
          </cell>
          <cell r="J1454">
            <v>4439</v>
          </cell>
          <cell r="K1454">
            <v>4441.0000000000009</v>
          </cell>
          <cell r="L1454">
            <v>4426</v>
          </cell>
          <cell r="M1454">
            <v>4439</v>
          </cell>
          <cell r="N1454">
            <v>4620</v>
          </cell>
          <cell r="O1454">
            <v>4915.9999999999991</v>
          </cell>
          <cell r="P1454">
            <v>5246</v>
          </cell>
        </row>
        <row r="1455">
          <cell r="E1455">
            <v>191.03024999999997</v>
          </cell>
          <cell r="F1455">
            <v>194.22750000000002</v>
          </cell>
          <cell r="G1455">
            <v>198.29100000000003</v>
          </cell>
          <cell r="H1455">
            <v>193.89750000000004</v>
          </cell>
          <cell r="I1455">
            <v>194.94075000000004</v>
          </cell>
          <cell r="J1455">
            <v>189.37724999999998</v>
          </cell>
          <cell r="K1455">
            <v>188.72774999999999</v>
          </cell>
          <cell r="L1455">
            <v>185.35275000000001</v>
          </cell>
          <cell r="M1455">
            <v>197.76525000000001</v>
          </cell>
          <cell r="N1455">
            <v>200.47724999999997</v>
          </cell>
          <cell r="O1455">
            <v>215.0025</v>
          </cell>
          <cell r="P1455">
            <v>232.05074999999999</v>
          </cell>
        </row>
        <row r="1457">
          <cell r="E1457">
            <v>2302</v>
          </cell>
          <cell r="F1457">
            <v>2294</v>
          </cell>
          <cell r="G1457">
            <v>2177</v>
          </cell>
          <cell r="H1457">
            <v>2175.9999999999995</v>
          </cell>
          <cell r="I1457">
            <v>2162</v>
          </cell>
          <cell r="J1457">
            <v>2023.0000000000002</v>
          </cell>
          <cell r="K1457">
            <v>1897</v>
          </cell>
          <cell r="L1457">
            <v>1095.9999999999998</v>
          </cell>
          <cell r="M1457">
            <v>928.99999999999989</v>
          </cell>
          <cell r="N1457">
            <v>1028</v>
          </cell>
          <cell r="O1457">
            <v>900.99999999999989</v>
          </cell>
          <cell r="P1457">
            <v>2562</v>
          </cell>
        </row>
        <row r="1458">
          <cell r="E1458">
            <v>90.968250000000012</v>
          </cell>
          <cell r="F1458">
            <v>89.058749999999989</v>
          </cell>
          <cell r="G1458">
            <v>86.111249999999998</v>
          </cell>
          <cell r="H1458">
            <v>84.063000000000002</v>
          </cell>
          <cell r="I1458">
            <v>81.530249999999995</v>
          </cell>
          <cell r="J1458">
            <v>77.077500000000001</v>
          </cell>
          <cell r="K1458">
            <v>72.126749999999987</v>
          </cell>
          <cell r="L1458">
            <v>47.360250000000001</v>
          </cell>
          <cell r="M1458">
            <v>41.825250000000004</v>
          </cell>
          <cell r="N1458">
            <v>47.064</v>
          </cell>
          <cell r="O1458">
            <v>40.551000000000002</v>
          </cell>
          <cell r="P1458">
            <v>115.32442500000002</v>
          </cell>
        </row>
        <row r="1460">
          <cell r="E1460">
            <v>738</v>
          </cell>
          <cell r="F1460">
            <v>854</v>
          </cell>
          <cell r="G1460">
            <v>1014</v>
          </cell>
          <cell r="H1460">
            <v>1018</v>
          </cell>
          <cell r="I1460">
            <v>1099</v>
          </cell>
          <cell r="J1460">
            <v>1165</v>
          </cell>
          <cell r="K1460">
            <v>315</v>
          </cell>
          <cell r="L1460">
            <v>1439</v>
          </cell>
          <cell r="M1460">
            <v>1326</v>
          </cell>
          <cell r="N1460">
            <v>1378</v>
          </cell>
          <cell r="O1460">
            <v>1396</v>
          </cell>
          <cell r="P1460">
            <v>1313</v>
          </cell>
        </row>
        <row r="1461">
          <cell r="E1461">
            <v>42.489997500000001</v>
          </cell>
          <cell r="F1461">
            <v>54.389992499999991</v>
          </cell>
          <cell r="G1461">
            <v>68.130007499999991</v>
          </cell>
          <cell r="H1461">
            <v>63.299992500000002</v>
          </cell>
          <cell r="I1461">
            <v>69.150742499999993</v>
          </cell>
          <cell r="J1461">
            <v>74.94999</v>
          </cell>
          <cell r="K1461">
            <v>13.906252500000001</v>
          </cell>
          <cell r="L1461">
            <v>98.862502499999991</v>
          </cell>
          <cell r="M1461">
            <v>89.552242500000006</v>
          </cell>
          <cell r="N1461">
            <v>92.277502499999997</v>
          </cell>
          <cell r="O1461">
            <v>86.826502500000004</v>
          </cell>
          <cell r="P1461">
            <v>83.097239999999999</v>
          </cell>
        </row>
      </sheetData>
      <sheetData sheetId="4" refreshError="1">
        <row r="1376">
          <cell r="E1376">
            <v>467</v>
          </cell>
          <cell r="F1376">
            <v>452</v>
          </cell>
          <cell r="G1376">
            <v>429</v>
          </cell>
          <cell r="H1376">
            <v>450</v>
          </cell>
          <cell r="I1376">
            <v>459</v>
          </cell>
          <cell r="J1376">
            <v>528</v>
          </cell>
          <cell r="K1376">
            <v>467</v>
          </cell>
          <cell r="L1376">
            <v>469</v>
          </cell>
          <cell r="M1376">
            <v>468</v>
          </cell>
          <cell r="N1376">
            <v>529</v>
          </cell>
          <cell r="O1376">
            <v>462</v>
          </cell>
          <cell r="P1376">
            <v>493</v>
          </cell>
        </row>
        <row r="1377">
          <cell r="E1377">
            <v>72.550560000000004</v>
          </cell>
          <cell r="F1377">
            <v>70.711500000000001</v>
          </cell>
          <cell r="G1377">
            <v>68.191079999999999</v>
          </cell>
          <cell r="H1377">
            <v>70.527900000000002</v>
          </cell>
          <cell r="I1377">
            <v>72.221100000000007</v>
          </cell>
          <cell r="J1377">
            <v>80.531040000000004</v>
          </cell>
          <cell r="K1377">
            <v>74.128500000000003</v>
          </cell>
          <cell r="L1377">
            <v>72.328199999999981</v>
          </cell>
          <cell r="M1377">
            <v>72.052799999999991</v>
          </cell>
          <cell r="N1377">
            <v>79.748700000000014</v>
          </cell>
          <cell r="O1377">
            <v>71.802900000000008</v>
          </cell>
          <cell r="P1377">
            <v>75.673799999999986</v>
          </cell>
        </row>
        <row r="1379">
          <cell r="E1379">
            <v>3315.7122329944</v>
          </cell>
          <cell r="F1379">
            <v>3707.9883082674596</v>
          </cell>
          <cell r="G1379">
            <v>4088.4396704151595</v>
          </cell>
          <cell r="H1379">
            <v>3729.3199696354504</v>
          </cell>
          <cell r="I1379">
            <v>3867.4429314737999</v>
          </cell>
          <cell r="J1379">
            <v>4005.5658933121499</v>
          </cell>
          <cell r="K1379">
            <v>3812.1937467384596</v>
          </cell>
          <cell r="L1379">
            <v>3646.4461925324404</v>
          </cell>
          <cell r="M1379">
            <v>3535.9478230617597</v>
          </cell>
          <cell r="N1379">
            <v>3974</v>
          </cell>
          <cell r="O1379">
            <v>4198.9380398858402</v>
          </cell>
          <cell r="P1379">
            <v>3779.08334130926</v>
          </cell>
        </row>
        <row r="1380">
          <cell r="E1380">
            <v>540.08250313704195</v>
          </cell>
          <cell r="F1380">
            <v>548.30370985623301</v>
          </cell>
          <cell r="G1380">
            <v>622.40861357662902</v>
          </cell>
          <cell r="H1380">
            <v>659.08022139859395</v>
          </cell>
          <cell r="I1380">
            <v>671.50161905151799</v>
          </cell>
          <cell r="J1380">
            <v>671.47194459566094</v>
          </cell>
          <cell r="K1380">
            <v>653.32198462350595</v>
          </cell>
          <cell r="L1380">
            <v>617.66526445291402</v>
          </cell>
          <cell r="M1380">
            <v>592.95312618798596</v>
          </cell>
          <cell r="N1380">
            <v>724.89197357104001</v>
          </cell>
          <cell r="O1380">
            <v>724.89197357104001</v>
          </cell>
          <cell r="P1380">
            <v>653.59598608956696</v>
          </cell>
        </row>
        <row r="1382">
          <cell r="E1382">
            <v>1906</v>
          </cell>
          <cell r="F1382">
            <v>1878</v>
          </cell>
          <cell r="G1382">
            <v>1700</v>
          </cell>
          <cell r="H1382">
            <v>1830</v>
          </cell>
          <cell r="I1382">
            <v>1932</v>
          </cell>
          <cell r="J1382">
            <v>1862</v>
          </cell>
          <cell r="K1382">
            <v>1815</v>
          </cell>
          <cell r="L1382">
            <v>1838</v>
          </cell>
          <cell r="M1382">
            <v>1860</v>
          </cell>
          <cell r="N1382">
            <v>1822</v>
          </cell>
          <cell r="O1382">
            <v>1877</v>
          </cell>
          <cell r="P1382">
            <v>1878</v>
          </cell>
        </row>
        <row r="1383">
          <cell r="E1383">
            <v>234.64763399999995</v>
          </cell>
          <cell r="F1383">
            <v>252.06933600000005</v>
          </cell>
          <cell r="G1383">
            <v>243.05763599999997</v>
          </cell>
          <cell r="H1383">
            <v>262.44334800000007</v>
          </cell>
          <cell r="I1383">
            <v>266.069346</v>
          </cell>
          <cell r="J1383">
            <v>268.7695920000001</v>
          </cell>
          <cell r="K1383">
            <v>247.29747000000006</v>
          </cell>
          <cell r="L1383">
            <v>264.81321600000001</v>
          </cell>
          <cell r="M1383">
            <v>259.16833200000008</v>
          </cell>
          <cell r="N1383">
            <v>256.64138399999996</v>
          </cell>
          <cell r="O1383">
            <v>263.04933</v>
          </cell>
          <cell r="P1383">
            <v>259.72096800000008</v>
          </cell>
        </row>
        <row r="1385">
          <cell r="E1385">
            <v>4396</v>
          </cell>
          <cell r="F1385">
            <v>4409</v>
          </cell>
          <cell r="G1385">
            <v>4411</v>
          </cell>
          <cell r="H1385">
            <v>4460</v>
          </cell>
          <cell r="I1385">
            <v>4438</v>
          </cell>
          <cell r="J1385">
            <v>4501</v>
          </cell>
          <cell r="K1385">
            <v>4856</v>
          </cell>
          <cell r="L1385">
            <v>4987</v>
          </cell>
          <cell r="M1385">
            <v>4693</v>
          </cell>
          <cell r="N1385">
            <v>4727</v>
          </cell>
          <cell r="O1385">
            <v>4350</v>
          </cell>
          <cell r="P1385">
            <v>4192</v>
          </cell>
        </row>
        <row r="1386">
          <cell r="E1386">
            <v>624.23284980000005</v>
          </cell>
          <cell r="F1386">
            <v>621.17897490000018</v>
          </cell>
          <cell r="G1386">
            <v>617.86846289999994</v>
          </cell>
          <cell r="H1386">
            <v>623.93690700000002</v>
          </cell>
          <cell r="I1386">
            <v>612.42554399999983</v>
          </cell>
          <cell r="J1386">
            <v>623.9398445999999</v>
          </cell>
          <cell r="K1386">
            <v>681.36506940000004</v>
          </cell>
          <cell r="L1386">
            <v>700.80632040000012</v>
          </cell>
          <cell r="M1386">
            <v>659.2668000000001</v>
          </cell>
          <cell r="N1386">
            <v>676.31938950000006</v>
          </cell>
          <cell r="O1386">
            <v>620.45000000000005</v>
          </cell>
          <cell r="P1386">
            <v>598.63565840000001</v>
          </cell>
        </row>
        <row r="1388">
          <cell r="E1388">
            <v>16939</v>
          </cell>
          <cell r="F1388">
            <v>17440</v>
          </cell>
          <cell r="G1388">
            <v>16911</v>
          </cell>
          <cell r="H1388">
            <v>18109</v>
          </cell>
          <cell r="I1388">
            <v>18234</v>
          </cell>
          <cell r="J1388">
            <v>18067</v>
          </cell>
          <cell r="K1388">
            <v>17367</v>
          </cell>
          <cell r="L1388">
            <v>17704</v>
          </cell>
          <cell r="M1388">
            <v>17538</v>
          </cell>
          <cell r="N1388">
            <v>17732</v>
          </cell>
          <cell r="O1388">
            <v>17152</v>
          </cell>
          <cell r="P1388">
            <v>16855</v>
          </cell>
        </row>
        <row r="1389">
          <cell r="E1389">
            <v>2185.7152489999999</v>
          </cell>
          <cell r="F1389">
            <v>2254.8462589999999</v>
          </cell>
          <cell r="G1389">
            <v>2217.0369719999999</v>
          </cell>
          <cell r="H1389">
            <v>2262.2158655909998</v>
          </cell>
          <cell r="I1389">
            <v>2370.4312412830004</v>
          </cell>
          <cell r="J1389">
            <v>2424.0524240599998</v>
          </cell>
          <cell r="K1389">
            <v>2236.8682779999999</v>
          </cell>
          <cell r="L1389">
            <v>2167.0929339999998</v>
          </cell>
          <cell r="M1389">
            <v>2244.6938709999999</v>
          </cell>
          <cell r="N1389">
            <v>2233.8570849999996</v>
          </cell>
          <cell r="O1389">
            <v>2111.7960819999998</v>
          </cell>
          <cell r="P1389">
            <v>2085.377164</v>
          </cell>
        </row>
        <row r="1391">
          <cell r="E1391">
            <v>9855</v>
          </cell>
          <cell r="F1391">
            <v>10102</v>
          </cell>
          <cell r="G1391">
            <v>9663</v>
          </cell>
          <cell r="H1391">
            <v>10454</v>
          </cell>
          <cell r="I1391">
            <v>9771</v>
          </cell>
          <cell r="J1391">
            <v>9584</v>
          </cell>
          <cell r="K1391">
            <v>9657</v>
          </cell>
          <cell r="L1391">
            <v>10362</v>
          </cell>
          <cell r="M1391">
            <v>9876</v>
          </cell>
          <cell r="N1391">
            <v>10123</v>
          </cell>
          <cell r="O1391">
            <v>9885</v>
          </cell>
          <cell r="P1391">
            <v>9811</v>
          </cell>
        </row>
        <row r="1392">
          <cell r="E1392">
            <v>1160.55673</v>
          </cell>
          <cell r="F1392">
            <v>1210.7158420000001</v>
          </cell>
          <cell r="G1392">
            <v>1171.3228300000001</v>
          </cell>
          <cell r="H1392">
            <v>1157.2605095909998</v>
          </cell>
          <cell r="I1392">
            <v>1169.881959283</v>
          </cell>
          <cell r="J1392">
            <v>1217.3370890599999</v>
          </cell>
          <cell r="K1392">
            <v>1149.6248800000001</v>
          </cell>
          <cell r="L1392">
            <v>1137.3068499999999</v>
          </cell>
          <cell r="M1392">
            <v>1180.86034</v>
          </cell>
          <cell r="N1392">
            <v>1171.3274200000001</v>
          </cell>
          <cell r="O1392">
            <v>1101.7720899999999</v>
          </cell>
          <cell r="P1392">
            <v>1110.95974</v>
          </cell>
        </row>
        <row r="1394">
          <cell r="E1394">
            <v>5027</v>
          </cell>
          <cell r="F1394">
            <v>5009</v>
          </cell>
          <cell r="G1394">
            <v>4512</v>
          </cell>
          <cell r="H1394">
            <v>4667</v>
          </cell>
          <cell r="I1394">
            <v>5027</v>
          </cell>
          <cell r="J1394">
            <v>5012</v>
          </cell>
          <cell r="K1394">
            <v>5139</v>
          </cell>
          <cell r="L1394">
            <v>5050</v>
          </cell>
          <cell r="M1394">
            <v>5421</v>
          </cell>
          <cell r="N1394">
            <v>5404</v>
          </cell>
          <cell r="O1394">
            <v>5150</v>
          </cell>
          <cell r="P1394">
            <v>4898</v>
          </cell>
        </row>
        <row r="1395">
          <cell r="E1395">
            <v>713.08344999999997</v>
          </cell>
          <cell r="F1395">
            <v>690.53940999999998</v>
          </cell>
          <cell r="G1395">
            <v>629.70601999999997</v>
          </cell>
          <cell r="H1395">
            <v>650.31962999999996</v>
          </cell>
          <cell r="I1395">
            <v>678.92169000000001</v>
          </cell>
          <cell r="J1395">
            <v>679.73871000000008</v>
          </cell>
          <cell r="K1395">
            <v>697.25159999999994</v>
          </cell>
          <cell r="L1395">
            <v>683.10368999999992</v>
          </cell>
          <cell r="M1395">
            <v>735.12369000000012</v>
          </cell>
          <cell r="N1395">
            <v>727.73021999999969</v>
          </cell>
          <cell r="O1395">
            <v>687.6656399999996</v>
          </cell>
          <cell r="P1395">
            <v>658.92917999999986</v>
          </cell>
        </row>
        <row r="1397">
          <cell r="E1397">
            <v>2057</v>
          </cell>
          <cell r="F1397">
            <v>2329</v>
          </cell>
          <cell r="G1397">
            <v>2736</v>
          </cell>
          <cell r="H1397">
            <v>2988</v>
          </cell>
          <cell r="I1397">
            <v>3436</v>
          </cell>
          <cell r="J1397">
            <v>3471</v>
          </cell>
          <cell r="K1397">
            <v>2571</v>
          </cell>
          <cell r="L1397">
            <v>2292</v>
          </cell>
          <cell r="M1397">
            <v>2241</v>
          </cell>
          <cell r="N1397">
            <v>2205</v>
          </cell>
          <cell r="O1397">
            <v>2117</v>
          </cell>
          <cell r="P1397">
            <v>2146</v>
          </cell>
        </row>
        <row r="1398">
          <cell r="E1398">
            <v>312.07506900000004</v>
          </cell>
          <cell r="F1398">
            <v>353.59100699999999</v>
          </cell>
          <cell r="G1398">
            <v>416.00812199999996</v>
          </cell>
          <cell r="H1398">
            <v>454.63572600000003</v>
          </cell>
          <cell r="I1398">
            <v>521.62759200000005</v>
          </cell>
          <cell r="J1398">
            <v>526.97662500000001</v>
          </cell>
          <cell r="K1398">
            <v>389.99179800000007</v>
          </cell>
          <cell r="L1398">
            <v>346.68239399999999</v>
          </cell>
          <cell r="M1398">
            <v>328.70984099999998</v>
          </cell>
          <cell r="N1398">
            <v>334.79944500000005</v>
          </cell>
          <cell r="O1398">
            <v>322.35835200000002</v>
          </cell>
          <cell r="P1398">
            <v>315.48824399999995</v>
          </cell>
        </row>
        <row r="1400">
          <cell r="E1400">
            <v>5079</v>
          </cell>
          <cell r="F1400">
            <v>4983</v>
          </cell>
          <cell r="G1400">
            <v>4837</v>
          </cell>
          <cell r="H1400">
            <v>4673</v>
          </cell>
          <cell r="I1400">
            <v>4853</v>
          </cell>
          <cell r="J1400">
            <v>5044</v>
          </cell>
          <cell r="K1400">
            <v>4930</v>
          </cell>
          <cell r="L1400">
            <v>4995</v>
          </cell>
          <cell r="M1400">
            <v>5006</v>
          </cell>
          <cell r="N1400">
            <v>4924</v>
          </cell>
          <cell r="O1400">
            <v>4966</v>
          </cell>
          <cell r="P1400">
            <v>5385</v>
          </cell>
        </row>
        <row r="1401">
          <cell r="E1401">
            <v>804.28122000000019</v>
          </cell>
          <cell r="F1401">
            <v>807.14333999999985</v>
          </cell>
          <cell r="G1401">
            <v>717.61488000000008</v>
          </cell>
          <cell r="H1401">
            <v>691.10253000000023</v>
          </cell>
          <cell r="I1401">
            <v>723.25445999999965</v>
          </cell>
          <cell r="J1401">
            <v>751.09179000000006</v>
          </cell>
          <cell r="K1401">
            <v>718.45688999999982</v>
          </cell>
          <cell r="L1401">
            <v>733.5421799999998</v>
          </cell>
          <cell r="M1401">
            <v>733.7574000000003</v>
          </cell>
          <cell r="N1401">
            <v>712.31801999999993</v>
          </cell>
          <cell r="O1401">
            <v>698.31954689999998</v>
          </cell>
          <cell r="P1401">
            <v>794.20034190000001</v>
          </cell>
        </row>
        <row r="1403">
          <cell r="E1403">
            <v>5910</v>
          </cell>
          <cell r="F1403">
            <v>6005</v>
          </cell>
          <cell r="G1403">
            <v>6020</v>
          </cell>
          <cell r="H1403">
            <v>6030</v>
          </cell>
          <cell r="I1403">
            <v>6083</v>
          </cell>
          <cell r="J1403">
            <v>5854</v>
          </cell>
          <cell r="K1403">
            <v>5457</v>
          </cell>
          <cell r="L1403">
            <v>5984</v>
          </cell>
          <cell r="M1403">
            <v>5895</v>
          </cell>
          <cell r="N1403">
            <v>5901</v>
          </cell>
          <cell r="O1403">
            <v>5883</v>
          </cell>
          <cell r="P1403">
            <v>5663</v>
          </cell>
        </row>
        <row r="1404">
          <cell r="E1404">
            <v>725.43</v>
          </cell>
          <cell r="F1404">
            <v>739.4</v>
          </cell>
          <cell r="G1404">
            <v>742.5</v>
          </cell>
          <cell r="H1404">
            <v>734.80525314800002</v>
          </cell>
          <cell r="I1404">
            <v>756.19369435666761</v>
          </cell>
          <cell r="J1404">
            <v>758.52389751958299</v>
          </cell>
          <cell r="K1404">
            <v>715.67477479770514</v>
          </cell>
          <cell r="L1404">
            <v>780.52389751958299</v>
          </cell>
          <cell r="M1404">
            <v>764.4</v>
          </cell>
          <cell r="N1404">
            <v>772.16</v>
          </cell>
          <cell r="O1404">
            <v>772.81600000000003</v>
          </cell>
          <cell r="P1404">
            <v>756.31973760015399</v>
          </cell>
        </row>
        <row r="1406">
          <cell r="E1406">
            <v>9111</v>
          </cell>
          <cell r="F1406">
            <v>8483</v>
          </cell>
          <cell r="G1406">
            <v>10215</v>
          </cell>
          <cell r="H1406">
            <v>9495</v>
          </cell>
          <cell r="I1406">
            <v>10035</v>
          </cell>
          <cell r="J1406">
            <v>9482</v>
          </cell>
          <cell r="K1406">
            <v>10613</v>
          </cell>
          <cell r="L1406">
            <v>9849</v>
          </cell>
          <cell r="M1406">
            <v>9605</v>
          </cell>
          <cell r="N1406">
            <v>9280</v>
          </cell>
          <cell r="O1406">
            <v>9429</v>
          </cell>
          <cell r="P1406">
            <v>10611</v>
          </cell>
        </row>
        <row r="1407">
          <cell r="E1407">
            <v>1737.33438</v>
          </cell>
          <cell r="F1407">
            <v>1640.4476400000001</v>
          </cell>
          <cell r="G1407">
            <v>1907.2841076</v>
          </cell>
          <cell r="H1407">
            <v>1803.3638249999999</v>
          </cell>
          <cell r="I1407">
            <v>1868.3809812000002</v>
          </cell>
          <cell r="J1407">
            <v>1776.2274390000002</v>
          </cell>
          <cell r="K1407">
            <v>1955.8538249999999</v>
          </cell>
          <cell r="L1407">
            <v>1854.6454469999999</v>
          </cell>
          <cell r="M1407">
            <v>1798.3201800000002</v>
          </cell>
          <cell r="N1407">
            <v>1715.8909200000003</v>
          </cell>
          <cell r="O1407">
            <v>1772.2656059999999</v>
          </cell>
          <cell r="P1407">
            <v>2011.712391</v>
          </cell>
        </row>
        <row r="1409">
          <cell r="E1409">
            <v>964</v>
          </cell>
          <cell r="F1409">
            <v>916</v>
          </cell>
          <cell r="G1409">
            <v>899</v>
          </cell>
          <cell r="H1409">
            <v>996</v>
          </cell>
          <cell r="I1409">
            <v>1071</v>
          </cell>
          <cell r="J1409">
            <v>1021</v>
          </cell>
          <cell r="K1409">
            <v>1081</v>
          </cell>
          <cell r="L1409">
            <v>1154</v>
          </cell>
          <cell r="M1409">
            <v>1117</v>
          </cell>
          <cell r="N1409">
            <v>1112</v>
          </cell>
          <cell r="O1409">
            <v>1052</v>
          </cell>
          <cell r="P1409">
            <v>967</v>
          </cell>
        </row>
        <row r="1410">
          <cell r="E1410">
            <v>156.00961199999995</v>
          </cell>
          <cell r="F1410">
            <v>148.42478999999997</v>
          </cell>
          <cell r="G1410">
            <v>150.35819999999998</v>
          </cell>
          <cell r="H1410">
            <v>158.74464000000003</v>
          </cell>
          <cell r="I1410">
            <v>167.42381999999998</v>
          </cell>
          <cell r="J1410">
            <v>171.12897000000001</v>
          </cell>
          <cell r="K1410">
            <v>180.38036999999997</v>
          </cell>
          <cell r="L1410">
            <v>188.93205000000003</v>
          </cell>
          <cell r="M1410">
            <v>180.65882999999999</v>
          </cell>
          <cell r="N1410">
            <v>179.84282999999999</v>
          </cell>
          <cell r="O1410">
            <v>172.91376600000004</v>
          </cell>
          <cell r="P1410">
            <v>151.65258</v>
          </cell>
        </row>
        <row r="1412">
          <cell r="E1412">
            <v>8425</v>
          </cell>
          <cell r="F1412">
            <v>8429</v>
          </cell>
          <cell r="G1412">
            <v>8300</v>
          </cell>
          <cell r="H1412">
            <v>10581</v>
          </cell>
          <cell r="I1412">
            <v>10543</v>
          </cell>
          <cell r="J1412">
            <v>9131</v>
          </cell>
          <cell r="K1412">
            <v>11354</v>
          </cell>
          <cell r="L1412">
            <v>10492</v>
          </cell>
          <cell r="M1412">
            <v>11002</v>
          </cell>
          <cell r="N1412">
            <v>9935</v>
          </cell>
          <cell r="O1412">
            <v>10285</v>
          </cell>
          <cell r="P1412">
            <v>12062</v>
          </cell>
        </row>
        <row r="1413">
          <cell r="E1413">
            <v>1383.3046573607769</v>
          </cell>
          <cell r="F1413">
            <v>1398.9159321590466</v>
          </cell>
          <cell r="G1413">
            <v>1363.9089388065181</v>
          </cell>
          <cell r="H1413">
            <v>1729.0902827411167</v>
          </cell>
          <cell r="I1413">
            <v>1695.9958765040726</v>
          </cell>
          <cell r="J1413">
            <v>1429.3709747906535</v>
          </cell>
          <cell r="K1413">
            <v>1681.6935977736166</v>
          </cell>
          <cell r="L1413">
            <v>1527.2641799754083</v>
          </cell>
          <cell r="M1413">
            <v>1545.3919452620512</v>
          </cell>
          <cell r="N1413">
            <v>1410.7167267113689</v>
          </cell>
          <cell r="O1413">
            <v>1549.5857999473003</v>
          </cell>
          <cell r="P1413">
            <v>1779.6043803531054</v>
          </cell>
        </row>
        <row r="1415">
          <cell r="E1415">
            <v>1125</v>
          </cell>
          <cell r="F1415">
            <v>1134</v>
          </cell>
          <cell r="G1415">
            <v>1425</v>
          </cell>
          <cell r="H1415">
            <v>1668</v>
          </cell>
          <cell r="I1415">
            <v>2267</v>
          </cell>
          <cell r="J1415">
            <v>2566</v>
          </cell>
          <cell r="K1415">
            <v>2659</v>
          </cell>
          <cell r="L1415">
            <v>2156</v>
          </cell>
          <cell r="M1415">
            <v>1377</v>
          </cell>
          <cell r="N1415">
            <v>1315</v>
          </cell>
          <cell r="O1415">
            <v>1710</v>
          </cell>
          <cell r="P1415">
            <v>2412</v>
          </cell>
        </row>
        <row r="1416">
          <cell r="E1416">
            <v>181.63457220000001</v>
          </cell>
          <cell r="F1416">
            <v>183.71445420000001</v>
          </cell>
          <cell r="G1416">
            <v>223.3137102</v>
          </cell>
          <cell r="H1416">
            <v>252.888850072</v>
          </cell>
          <cell r="I1416">
            <v>358.99920510000004</v>
          </cell>
          <cell r="J1416">
            <v>413.01730859999998</v>
          </cell>
          <cell r="K1416">
            <v>425.58498360000004</v>
          </cell>
          <cell r="L1416">
            <v>338.09070960000003</v>
          </cell>
          <cell r="M1416">
            <v>210.88932480000003</v>
          </cell>
          <cell r="N1416">
            <v>206.38128690000002</v>
          </cell>
          <cell r="O1416">
            <v>223.60152360000001</v>
          </cell>
          <cell r="P1416">
            <v>389.19687120000003</v>
          </cell>
        </row>
        <row r="1418">
          <cell r="E1418">
            <v>5895</v>
          </cell>
          <cell r="F1418">
            <v>6087</v>
          </cell>
          <cell r="G1418">
            <v>6231</v>
          </cell>
          <cell r="H1418">
            <v>6288</v>
          </cell>
          <cell r="I1418">
            <v>6405</v>
          </cell>
          <cell r="J1418">
            <v>6469</v>
          </cell>
          <cell r="K1418">
            <v>6698</v>
          </cell>
          <cell r="L1418">
            <v>6677</v>
          </cell>
          <cell r="M1418">
            <v>6606</v>
          </cell>
          <cell r="N1418">
            <v>6519</v>
          </cell>
          <cell r="O1418">
            <v>6555</v>
          </cell>
          <cell r="P1418">
            <v>6820</v>
          </cell>
        </row>
        <row r="1419">
          <cell r="E1419">
            <v>768.64242000000013</v>
          </cell>
          <cell r="F1419">
            <v>740.23031999999989</v>
          </cell>
          <cell r="G1419">
            <v>754.00695000000042</v>
          </cell>
          <cell r="H1419">
            <v>766.7763299999998</v>
          </cell>
          <cell r="I1419">
            <v>788.61300000000028</v>
          </cell>
          <cell r="J1419">
            <v>797.10654</v>
          </cell>
          <cell r="K1419">
            <v>817.44584999999972</v>
          </cell>
          <cell r="L1419">
            <v>803.76561000000015</v>
          </cell>
          <cell r="M1419">
            <v>802.10250000000008</v>
          </cell>
          <cell r="N1419">
            <v>823.42457999999965</v>
          </cell>
          <cell r="O1419">
            <v>794.13374999999974</v>
          </cell>
          <cell r="P1419">
            <v>854.38413000000003</v>
          </cell>
        </row>
        <row r="1421">
          <cell r="E1421">
            <v>2688</v>
          </cell>
          <cell r="F1421">
            <v>2613</v>
          </cell>
          <cell r="G1421">
            <v>2088</v>
          </cell>
          <cell r="H1421">
            <v>2685</v>
          </cell>
          <cell r="I1421">
            <v>3317</v>
          </cell>
          <cell r="J1421">
            <v>3496</v>
          </cell>
          <cell r="K1421">
            <v>3218</v>
          </cell>
          <cell r="L1421">
            <v>3063</v>
          </cell>
          <cell r="M1421">
            <v>2698</v>
          </cell>
          <cell r="N1421">
            <v>2650</v>
          </cell>
          <cell r="O1421">
            <v>2677</v>
          </cell>
          <cell r="P1421">
            <v>2597</v>
          </cell>
        </row>
        <row r="1422">
          <cell r="E1422">
            <v>306.43495350000001</v>
          </cell>
          <cell r="F1422">
            <v>298.4699723999999</v>
          </cell>
          <cell r="G1422">
            <v>238.87051049999999</v>
          </cell>
          <cell r="H1422">
            <v>307.6969893000001</v>
          </cell>
          <cell r="I1422">
            <v>380.57809049999997</v>
          </cell>
          <cell r="J1422">
            <v>398.58332940000008</v>
          </cell>
          <cell r="K1422">
            <v>372.08833470000008</v>
          </cell>
          <cell r="L1422">
            <v>354.33844260000001</v>
          </cell>
          <cell r="M1422">
            <v>311.97911760000005</v>
          </cell>
          <cell r="N1422">
            <v>306.82077360000005</v>
          </cell>
          <cell r="O1422">
            <v>308.12489459999995</v>
          </cell>
          <cell r="P1422">
            <v>300.50444399999998</v>
          </cell>
        </row>
        <row r="1424">
          <cell r="E1424">
            <v>3350</v>
          </cell>
          <cell r="F1424">
            <v>3089</v>
          </cell>
          <cell r="G1424">
            <v>3090</v>
          </cell>
          <cell r="H1424">
            <v>3120</v>
          </cell>
          <cell r="I1424">
            <v>2680</v>
          </cell>
          <cell r="J1424">
            <v>2636</v>
          </cell>
          <cell r="K1424">
            <v>2750</v>
          </cell>
          <cell r="L1424">
            <v>2591</v>
          </cell>
          <cell r="M1424">
            <v>2649</v>
          </cell>
          <cell r="N1424">
            <v>2758</v>
          </cell>
          <cell r="O1424">
            <v>2660</v>
          </cell>
          <cell r="P1424">
            <v>2680</v>
          </cell>
        </row>
        <row r="1425">
          <cell r="E1425">
            <v>515.5</v>
          </cell>
          <cell r="F1425">
            <v>449.38099999999997</v>
          </cell>
          <cell r="G1425">
            <v>448.45</v>
          </cell>
          <cell r="H1425">
            <v>450.6</v>
          </cell>
          <cell r="I1425">
            <v>427.18700000000001</v>
          </cell>
          <cell r="J1425">
            <v>455.887</v>
          </cell>
          <cell r="K1425">
            <v>460.78</v>
          </cell>
          <cell r="L1425">
            <v>450.16800000000001</v>
          </cell>
          <cell r="M1425">
            <v>449.767</v>
          </cell>
          <cell r="N1425">
            <v>486.40199999999999</v>
          </cell>
          <cell r="O1425">
            <v>448.55200000000002</v>
          </cell>
          <cell r="P1425">
            <v>445.4</v>
          </cell>
        </row>
        <row r="1427">
          <cell r="E1427">
            <v>444</v>
          </cell>
          <cell r="F1427">
            <v>379</v>
          </cell>
          <cell r="G1427">
            <v>324</v>
          </cell>
          <cell r="H1427">
            <v>295</v>
          </cell>
          <cell r="I1427">
            <v>293</v>
          </cell>
          <cell r="J1427">
            <v>322</v>
          </cell>
          <cell r="K1427">
            <v>331</v>
          </cell>
          <cell r="L1427">
            <v>312</v>
          </cell>
          <cell r="M1427">
            <v>361</v>
          </cell>
          <cell r="N1427">
            <v>348</v>
          </cell>
          <cell r="O1427">
            <v>357</v>
          </cell>
          <cell r="P1427">
            <v>461</v>
          </cell>
        </row>
        <row r="1428">
          <cell r="E1428">
            <v>104.34650999999999</v>
          </cell>
          <cell r="F1428">
            <v>87.904110000000003</v>
          </cell>
          <cell r="G1428">
            <v>72.540359999999993</v>
          </cell>
          <cell r="H1428">
            <v>66.229619999999997</v>
          </cell>
          <cell r="I1428">
            <v>70.247829999999993</v>
          </cell>
          <cell r="J1428">
            <v>72.977940000000004</v>
          </cell>
          <cell r="K1428">
            <v>79.375890000000012</v>
          </cell>
          <cell r="L1428">
            <v>72.724470000000011</v>
          </cell>
          <cell r="M1428">
            <v>92.531850000000006</v>
          </cell>
          <cell r="N1428">
            <v>81.287880000000001</v>
          </cell>
          <cell r="O1428">
            <v>78.168209999999988</v>
          </cell>
          <cell r="P1428">
            <v>107.44448</v>
          </cell>
        </row>
        <row r="1430">
          <cell r="E1430">
            <v>397</v>
          </cell>
          <cell r="F1430">
            <v>379</v>
          </cell>
          <cell r="G1430">
            <v>396</v>
          </cell>
          <cell r="H1430">
            <v>397</v>
          </cell>
          <cell r="I1430">
            <v>411</v>
          </cell>
          <cell r="J1430">
            <v>411</v>
          </cell>
          <cell r="K1430">
            <v>429</v>
          </cell>
          <cell r="L1430">
            <v>415</v>
          </cell>
          <cell r="M1430">
            <v>434</v>
          </cell>
          <cell r="N1430">
            <v>441</v>
          </cell>
          <cell r="O1430">
            <v>448</v>
          </cell>
          <cell r="P1430">
            <v>484</v>
          </cell>
        </row>
        <row r="1431">
          <cell r="E1431">
            <v>79.044600000000003</v>
          </cell>
          <cell r="F1431">
            <v>72.792299999999997</v>
          </cell>
          <cell r="G1431">
            <v>76.336799999999997</v>
          </cell>
          <cell r="H1431">
            <v>75.898200000000003</v>
          </cell>
          <cell r="I1431">
            <v>78.907200000000003</v>
          </cell>
          <cell r="J1431">
            <v>79.233599999999996</v>
          </cell>
          <cell r="K1431">
            <v>82.62</v>
          </cell>
          <cell r="L1431">
            <v>78.621600000000001</v>
          </cell>
          <cell r="M1431">
            <v>82.497600000000006</v>
          </cell>
          <cell r="N1431">
            <v>84.308099999999996</v>
          </cell>
          <cell r="O1431">
            <v>86.220600000000005</v>
          </cell>
          <cell r="P1431">
            <v>93.0291</v>
          </cell>
        </row>
        <row r="1433">
          <cell r="E1433">
            <v>5136</v>
          </cell>
          <cell r="F1433">
            <v>5947</v>
          </cell>
          <cell r="G1433">
            <v>8435</v>
          </cell>
          <cell r="H1433">
            <v>8661</v>
          </cell>
          <cell r="I1433">
            <v>8716</v>
          </cell>
          <cell r="J1433">
            <v>7985</v>
          </cell>
          <cell r="K1433">
            <v>8844</v>
          </cell>
          <cell r="L1433">
            <v>7325</v>
          </cell>
          <cell r="M1433">
            <v>6654</v>
          </cell>
          <cell r="N1433">
            <v>6302</v>
          </cell>
          <cell r="O1433">
            <v>6647</v>
          </cell>
          <cell r="P1433">
            <v>8175</v>
          </cell>
        </row>
        <row r="1434">
          <cell r="E1434">
            <v>609.98244000000011</v>
          </cell>
          <cell r="F1434">
            <v>739.69482000000005</v>
          </cell>
          <cell r="G1434">
            <v>1057.8409799999999</v>
          </cell>
          <cell r="H1434">
            <v>1130.4797699999999</v>
          </cell>
          <cell r="I1434">
            <v>1204.74954</v>
          </cell>
          <cell r="J1434">
            <v>1058.3280300000001</v>
          </cell>
          <cell r="K1434">
            <v>1165.9553699999999</v>
          </cell>
          <cell r="L1434">
            <v>930.03651000000002</v>
          </cell>
          <cell r="M1434">
            <v>858.39936</v>
          </cell>
          <cell r="N1434">
            <v>811.05045000000007</v>
          </cell>
          <cell r="O1434">
            <v>833.17629000000011</v>
          </cell>
          <cell r="P1434">
            <v>1018.49193</v>
          </cell>
        </row>
        <row r="1436">
          <cell r="E1436">
            <v>3690</v>
          </cell>
          <cell r="F1436">
            <v>3530</v>
          </cell>
          <cell r="G1436">
            <v>3650</v>
          </cell>
          <cell r="H1436">
            <v>3630</v>
          </cell>
          <cell r="I1436">
            <v>3560</v>
          </cell>
          <cell r="J1436">
            <v>3590</v>
          </cell>
          <cell r="K1436">
            <v>3640</v>
          </cell>
          <cell r="L1436">
            <v>3562</v>
          </cell>
          <cell r="M1436">
            <v>3500</v>
          </cell>
          <cell r="N1436">
            <v>3620</v>
          </cell>
          <cell r="O1436">
            <v>3520</v>
          </cell>
          <cell r="P1436">
            <v>3422</v>
          </cell>
        </row>
        <row r="1437">
          <cell r="E1437">
            <v>393.91999999999996</v>
          </cell>
          <cell r="F1437">
            <v>390.95</v>
          </cell>
          <cell r="G1437">
            <v>397.34000000000003</v>
          </cell>
          <cell r="H1437">
            <v>390.58000000000004</v>
          </cell>
          <cell r="I1437">
            <v>389.01</v>
          </cell>
          <cell r="J1437">
            <v>390.4</v>
          </cell>
          <cell r="K1437">
            <v>399.90999999999997</v>
          </cell>
          <cell r="L1437">
            <v>397.87</v>
          </cell>
          <cell r="M1437">
            <v>390.53999999999996</v>
          </cell>
          <cell r="N1437">
            <v>390.98</v>
          </cell>
          <cell r="O1437">
            <v>386</v>
          </cell>
          <cell r="P1437">
            <v>381.22</v>
          </cell>
        </row>
        <row r="1439">
          <cell r="E1439">
            <v>1800</v>
          </cell>
          <cell r="F1439">
            <v>1780</v>
          </cell>
          <cell r="G1439">
            <v>1910</v>
          </cell>
          <cell r="H1439">
            <v>1880</v>
          </cell>
          <cell r="I1439">
            <v>1840</v>
          </cell>
          <cell r="J1439">
            <v>1850</v>
          </cell>
          <cell r="K1439">
            <v>1890</v>
          </cell>
          <cell r="L1439">
            <v>1840</v>
          </cell>
          <cell r="M1439">
            <v>1802</v>
          </cell>
          <cell r="N1439">
            <v>1980</v>
          </cell>
          <cell r="O1439">
            <v>1940</v>
          </cell>
          <cell r="P1439">
            <v>1902</v>
          </cell>
        </row>
        <row r="1440">
          <cell r="E1440">
            <v>198.44</v>
          </cell>
          <cell r="F1440">
            <v>202.45</v>
          </cell>
          <cell r="G1440">
            <v>207.12</v>
          </cell>
          <cell r="H1440">
            <v>205.12</v>
          </cell>
          <cell r="I1440">
            <v>204.45</v>
          </cell>
          <cell r="J1440">
            <v>205.2</v>
          </cell>
          <cell r="K1440">
            <v>208.46</v>
          </cell>
          <cell r="L1440">
            <v>207.45</v>
          </cell>
          <cell r="M1440">
            <v>205.89</v>
          </cell>
          <cell r="N1440">
            <v>220.4</v>
          </cell>
          <cell r="O1440">
            <v>218.5</v>
          </cell>
          <cell r="P1440">
            <v>215.45</v>
          </cell>
        </row>
        <row r="1442">
          <cell r="E1442">
            <v>1890</v>
          </cell>
          <cell r="F1442">
            <v>1750</v>
          </cell>
          <cell r="G1442">
            <v>1740</v>
          </cell>
          <cell r="H1442">
            <v>1750</v>
          </cell>
          <cell r="I1442">
            <v>1720</v>
          </cell>
          <cell r="J1442">
            <v>1740</v>
          </cell>
          <cell r="K1442">
            <v>1750</v>
          </cell>
          <cell r="L1442">
            <v>1722</v>
          </cell>
          <cell r="M1442">
            <v>1698</v>
          </cell>
          <cell r="N1442">
            <v>1640</v>
          </cell>
          <cell r="O1442">
            <v>1580</v>
          </cell>
          <cell r="P1442">
            <v>1520</v>
          </cell>
        </row>
        <row r="1443">
          <cell r="E1443">
            <v>195.48</v>
          </cell>
          <cell r="F1443">
            <v>188.5</v>
          </cell>
          <cell r="G1443">
            <v>190.22</v>
          </cell>
          <cell r="H1443">
            <v>185.46</v>
          </cell>
          <cell r="I1443">
            <v>184.56</v>
          </cell>
          <cell r="J1443">
            <v>185.2</v>
          </cell>
          <cell r="K1443">
            <v>191.45</v>
          </cell>
          <cell r="L1443">
            <v>190.42</v>
          </cell>
          <cell r="M1443">
            <v>184.65</v>
          </cell>
          <cell r="N1443">
            <v>170.58</v>
          </cell>
          <cell r="O1443">
            <v>167.5</v>
          </cell>
          <cell r="P1443">
            <v>165.77</v>
          </cell>
        </row>
        <row r="1445">
          <cell r="E1445">
            <v>5271</v>
          </cell>
          <cell r="F1445">
            <v>5541</v>
          </cell>
          <cell r="G1445">
            <v>5787</v>
          </cell>
          <cell r="H1445">
            <v>6006</v>
          </cell>
          <cell r="I1445">
            <v>6303</v>
          </cell>
          <cell r="J1445">
            <v>6468</v>
          </cell>
          <cell r="K1445">
            <v>6532</v>
          </cell>
          <cell r="L1445">
            <v>6061</v>
          </cell>
          <cell r="M1445">
            <v>5493</v>
          </cell>
          <cell r="N1445">
            <v>5056</v>
          </cell>
          <cell r="O1445">
            <v>4907</v>
          </cell>
          <cell r="P1445">
            <v>5148</v>
          </cell>
        </row>
        <row r="1446">
          <cell r="E1446">
            <v>740.57099999999991</v>
          </cell>
          <cell r="F1446">
            <v>794.55195000000015</v>
          </cell>
          <cell r="G1446">
            <v>846.64844999999991</v>
          </cell>
          <cell r="H1446">
            <v>886.26269999999988</v>
          </cell>
          <cell r="I1446">
            <v>934.58468999999968</v>
          </cell>
          <cell r="J1446">
            <v>964.2621000000006</v>
          </cell>
          <cell r="K1446">
            <v>944.80559999999991</v>
          </cell>
          <cell r="L1446">
            <v>878.03130000000033</v>
          </cell>
          <cell r="M1446">
            <v>772.62960000000021</v>
          </cell>
          <cell r="N1446">
            <v>704.41199999999969</v>
          </cell>
          <cell r="O1446">
            <v>680.18444999999986</v>
          </cell>
          <cell r="P1446">
            <v>703.52714999999989</v>
          </cell>
        </row>
        <row r="1448">
          <cell r="E1448">
            <v>9008</v>
          </cell>
          <cell r="F1448">
            <v>10595</v>
          </cell>
          <cell r="G1448">
            <v>11583</v>
          </cell>
          <cell r="H1448">
            <v>15674</v>
          </cell>
          <cell r="I1448">
            <v>15170</v>
          </cell>
          <cell r="J1448">
            <v>15265</v>
          </cell>
          <cell r="K1448">
            <v>13755</v>
          </cell>
          <cell r="L1448">
            <v>12655</v>
          </cell>
          <cell r="M1448">
            <v>10815</v>
          </cell>
          <cell r="N1448">
            <v>9550</v>
          </cell>
          <cell r="O1448">
            <v>9365</v>
          </cell>
          <cell r="P1448">
            <v>9020</v>
          </cell>
        </row>
        <row r="1449">
          <cell r="E1449">
            <v>1273.7305000000003</v>
          </cell>
          <cell r="F1449">
            <v>1517.4624999999999</v>
          </cell>
          <cell r="G1449">
            <v>1665.855</v>
          </cell>
          <cell r="H1449">
            <v>2278.7379999999998</v>
          </cell>
          <cell r="I1449">
            <v>2210.4650000000001</v>
          </cell>
          <cell r="J1449">
            <v>2194.4999999999995</v>
          </cell>
          <cell r="K1449">
            <v>1987.9999999999998</v>
          </cell>
          <cell r="L1449">
            <v>1809.9950000000001</v>
          </cell>
          <cell r="M1449">
            <v>1529.4924999999998</v>
          </cell>
          <cell r="N1449">
            <v>1353.7549999999999</v>
          </cell>
          <cell r="O1449">
            <v>1326.7975000000001</v>
          </cell>
          <cell r="P1449">
            <v>1269.075</v>
          </cell>
        </row>
        <row r="1451">
          <cell r="E1451">
            <v>4506</v>
          </cell>
          <cell r="F1451">
            <v>4411</v>
          </cell>
          <cell r="G1451">
            <v>4774</v>
          </cell>
          <cell r="H1451">
            <v>4447</v>
          </cell>
          <cell r="I1451">
            <v>4568</v>
          </cell>
          <cell r="J1451">
            <v>3913</v>
          </cell>
          <cell r="K1451">
            <v>4359</v>
          </cell>
          <cell r="L1451">
            <v>4557</v>
          </cell>
          <cell r="M1451">
            <v>4340</v>
          </cell>
          <cell r="N1451">
            <v>4284</v>
          </cell>
          <cell r="O1451">
            <v>4109</v>
          </cell>
          <cell r="P1451">
            <v>5289</v>
          </cell>
        </row>
        <row r="1452">
          <cell r="E1452">
            <v>488.75136000000003</v>
          </cell>
          <cell r="F1452">
            <v>499.69902000000002</v>
          </cell>
          <cell r="G1452">
            <v>500.95565999999997</v>
          </cell>
          <cell r="H1452">
            <v>488.66568000000001</v>
          </cell>
          <cell r="I1452">
            <v>506.50139999999999</v>
          </cell>
          <cell r="J1452">
            <v>400.19947860000002</v>
          </cell>
          <cell r="K1452">
            <v>471.46082999999999</v>
          </cell>
          <cell r="L1452">
            <v>483.55497000000003</v>
          </cell>
          <cell r="M1452">
            <v>464.68599</v>
          </cell>
          <cell r="N1452">
            <v>459.05966999999998</v>
          </cell>
          <cell r="O1452">
            <v>446.9538</v>
          </cell>
          <cell r="P1452">
            <v>590.35965999999996</v>
          </cell>
        </row>
        <row r="1454">
          <cell r="E1454">
            <v>742.00000000000011</v>
          </cell>
          <cell r="F1454">
            <v>781</v>
          </cell>
          <cell r="G1454">
            <v>807</v>
          </cell>
          <cell r="H1454">
            <v>852</v>
          </cell>
          <cell r="I1454">
            <v>815.00000000000011</v>
          </cell>
          <cell r="J1454">
            <v>822.00000000000011</v>
          </cell>
          <cell r="K1454">
            <v>831.00000000000011</v>
          </cell>
          <cell r="L1454">
            <v>920</v>
          </cell>
          <cell r="M1454">
            <v>883</v>
          </cell>
          <cell r="N1454">
            <v>1070</v>
          </cell>
          <cell r="O1454">
            <v>1022</v>
          </cell>
          <cell r="P1454">
            <v>1172.9999999999998</v>
          </cell>
        </row>
        <row r="1455">
          <cell r="E1455">
            <v>104.33478000000001</v>
          </cell>
          <cell r="F1455">
            <v>109.49139000000002</v>
          </cell>
          <cell r="G1455">
            <v>109.20477000000001</v>
          </cell>
          <cell r="H1455">
            <v>118.34702999999999</v>
          </cell>
          <cell r="I1455">
            <v>114.63117</v>
          </cell>
          <cell r="J1455">
            <v>120.30134999999999</v>
          </cell>
          <cell r="K1455">
            <v>114.26091000000001</v>
          </cell>
          <cell r="L1455">
            <v>130.51614000000001</v>
          </cell>
          <cell r="M1455">
            <v>126.82935000000001</v>
          </cell>
          <cell r="N1455">
            <v>146.46536999999998</v>
          </cell>
          <cell r="O1455">
            <v>145.86102</v>
          </cell>
          <cell r="P1455">
            <v>163.12962000000005</v>
          </cell>
        </row>
        <row r="1457">
          <cell r="E1457">
            <v>1172</v>
          </cell>
          <cell r="F1457">
            <v>1138.0000000000002</v>
          </cell>
          <cell r="G1457">
            <v>1104.9999999999998</v>
          </cell>
          <cell r="H1457">
            <v>1314</v>
          </cell>
          <cell r="I1457">
            <v>1302</v>
          </cell>
          <cell r="J1457">
            <v>1085</v>
          </cell>
          <cell r="K1457">
            <v>1074</v>
          </cell>
          <cell r="L1457">
            <v>1339.9999999999998</v>
          </cell>
          <cell r="M1457">
            <v>1416.9999999999998</v>
          </cell>
          <cell r="N1457">
            <v>1461</v>
          </cell>
          <cell r="O1457">
            <v>1469</v>
          </cell>
          <cell r="P1457">
            <v>1800</v>
          </cell>
        </row>
        <row r="1458">
          <cell r="E1458">
            <v>149.43</v>
          </cell>
          <cell r="F1458">
            <v>145.095</v>
          </cell>
          <cell r="G1458">
            <v>140.88749999999999</v>
          </cell>
          <cell r="H1458">
            <v>167.535</v>
          </cell>
          <cell r="I1458">
            <v>166.005</v>
          </cell>
          <cell r="J1458">
            <v>136.8075</v>
          </cell>
          <cell r="K1458">
            <v>136.935</v>
          </cell>
          <cell r="L1458">
            <v>178.45511999999999</v>
          </cell>
          <cell r="M1458">
            <v>181.46055000000001</v>
          </cell>
          <cell r="N1458">
            <v>189.40941000000001</v>
          </cell>
          <cell r="O1458">
            <v>191.36194499999999</v>
          </cell>
          <cell r="P1458">
            <v>232.54928999999998</v>
          </cell>
        </row>
        <row r="1460">
          <cell r="E1460">
            <v>1390</v>
          </cell>
          <cell r="F1460">
            <v>1069</v>
          </cell>
          <cell r="G1460">
            <v>1137</v>
          </cell>
          <cell r="H1460">
            <v>1194.9999999999998</v>
          </cell>
          <cell r="I1460">
            <v>1122</v>
          </cell>
          <cell r="J1460">
            <v>1145</v>
          </cell>
          <cell r="K1460">
            <v>1136.0000000000002</v>
          </cell>
          <cell r="L1460">
            <v>1390</v>
          </cell>
          <cell r="M1460">
            <v>1203</v>
          </cell>
          <cell r="N1460">
            <v>1229</v>
          </cell>
          <cell r="O1460">
            <v>1152.0000000000002</v>
          </cell>
          <cell r="P1460">
            <v>1241</v>
          </cell>
        </row>
        <row r="1461">
          <cell r="E1461">
            <v>239.43898709999999</v>
          </cell>
          <cell r="F1461">
            <v>179.5300062</v>
          </cell>
          <cell r="G1461">
            <v>188.9510271</v>
          </cell>
          <cell r="H1461">
            <v>196.87000110000002</v>
          </cell>
          <cell r="I1461">
            <v>186.56999010000001</v>
          </cell>
          <cell r="J1461">
            <v>188.51000460000003</v>
          </cell>
          <cell r="K1461">
            <v>192.62000789999999</v>
          </cell>
          <cell r="L1461">
            <v>231.55029689999998</v>
          </cell>
          <cell r="M1461">
            <v>198.4800099</v>
          </cell>
          <cell r="N1461">
            <v>199.29796319999997</v>
          </cell>
          <cell r="O1461">
            <v>188.48001149999999</v>
          </cell>
          <cell r="P1461">
            <v>199.06999830000001</v>
          </cell>
        </row>
      </sheetData>
      <sheetData sheetId="5" refreshError="1">
        <row r="1376">
          <cell r="E1376">
            <v>2890</v>
          </cell>
          <cell r="F1376">
            <v>2815</v>
          </cell>
          <cell r="G1376">
            <v>1799</v>
          </cell>
          <cell r="H1376">
            <v>2772</v>
          </cell>
          <cell r="I1376">
            <v>2807</v>
          </cell>
          <cell r="J1376">
            <v>2811</v>
          </cell>
          <cell r="K1376">
            <v>2664</v>
          </cell>
          <cell r="L1376">
            <v>2740</v>
          </cell>
          <cell r="M1376">
            <v>2880</v>
          </cell>
          <cell r="N1376">
            <v>2876</v>
          </cell>
          <cell r="O1376">
            <v>2868</v>
          </cell>
          <cell r="P1376">
            <v>2945</v>
          </cell>
        </row>
        <row r="1377">
          <cell r="E1377">
            <v>31.383200000000006</v>
          </cell>
          <cell r="F1377">
            <v>30.736000000000004</v>
          </cell>
          <cell r="G1377">
            <v>20.865600000000001</v>
          </cell>
          <cell r="H1377">
            <v>30.379199999999997</v>
          </cell>
          <cell r="I1377">
            <v>30.707199999999997</v>
          </cell>
          <cell r="J1377">
            <v>28.097600000000007</v>
          </cell>
          <cell r="K1377">
            <v>29.694800000000004</v>
          </cell>
          <cell r="L1377">
            <v>42.25200000000001</v>
          </cell>
          <cell r="M1377">
            <v>44.006</v>
          </cell>
          <cell r="N1377">
            <v>32.171600000000005</v>
          </cell>
          <cell r="O1377">
            <v>25.938800000000004</v>
          </cell>
          <cell r="P1377">
            <v>32.181599999999996</v>
          </cell>
        </row>
        <row r="1379">
          <cell r="E1379">
            <v>6851.1287911220816</v>
          </cell>
          <cell r="F1379">
            <v>7137.3062458454988</v>
          </cell>
          <cell r="G1379">
            <v>7422.7984956793207</v>
          </cell>
          <cell r="H1379">
            <v>7708.2907455131408</v>
          </cell>
          <cell r="I1379">
            <v>7993.7829953469591</v>
          </cell>
          <cell r="J1379">
            <v>8850.2597448484194</v>
          </cell>
          <cell r="K1379">
            <v>8564.7674950145993</v>
          </cell>
          <cell r="L1379">
            <v>8279.2752451807792</v>
          </cell>
          <cell r="M1379">
            <v>8183.65399199684</v>
          </cell>
          <cell r="N1379">
            <v>7861</v>
          </cell>
          <cell r="O1379">
            <v>7790</v>
          </cell>
          <cell r="P1379">
            <v>7980</v>
          </cell>
        </row>
        <row r="1380">
          <cell r="E1380">
            <v>105.589950509438</v>
          </cell>
          <cell r="F1380">
            <v>103.605827921848</v>
          </cell>
          <cell r="G1380">
            <v>110.717500332749</v>
          </cell>
          <cell r="H1380">
            <v>120.470037523939</v>
          </cell>
          <cell r="I1380">
            <v>119.852081778524</v>
          </cell>
          <cell r="J1380">
            <v>120.146358092524</v>
          </cell>
          <cell r="K1380">
            <v>123.842186238498</v>
          </cell>
          <cell r="L1380">
            <v>117.12273846270899</v>
          </cell>
          <cell r="M1380">
            <v>117.634751033466</v>
          </cell>
          <cell r="N1380">
            <v>112.46249176357099</v>
          </cell>
          <cell r="O1380">
            <v>110.57</v>
          </cell>
          <cell r="P1380">
            <v>114.52</v>
          </cell>
        </row>
        <row r="1382">
          <cell r="E1382">
            <v>2773</v>
          </cell>
          <cell r="F1382">
            <v>2886</v>
          </cell>
          <cell r="G1382">
            <v>2812</v>
          </cell>
          <cell r="H1382">
            <v>2338</v>
          </cell>
          <cell r="I1382">
            <v>2539</v>
          </cell>
          <cell r="J1382">
            <v>2484</v>
          </cell>
          <cell r="K1382">
            <v>2509</v>
          </cell>
          <cell r="L1382">
            <v>2472</v>
          </cell>
          <cell r="M1382">
            <v>2469</v>
          </cell>
          <cell r="N1382">
            <v>2399</v>
          </cell>
          <cell r="O1382">
            <v>2450</v>
          </cell>
          <cell r="P1382">
            <v>2469</v>
          </cell>
        </row>
        <row r="1383">
          <cell r="E1383">
            <v>38.20376000000001</v>
          </cell>
          <cell r="F1383">
            <v>37.731920000000002</v>
          </cell>
          <cell r="G1383">
            <v>35.053040000000003</v>
          </cell>
          <cell r="H1383">
            <v>34.656800000000011</v>
          </cell>
          <cell r="I1383">
            <v>38.433288000000012</v>
          </cell>
          <cell r="J1383">
            <v>38.504880000000014</v>
          </cell>
          <cell r="K1383">
            <v>38.932240000000014</v>
          </cell>
          <cell r="L1383">
            <v>37.987279999999998</v>
          </cell>
          <cell r="M1383">
            <v>36.150697760000021</v>
          </cell>
          <cell r="N1383">
            <v>39.12720000000003</v>
          </cell>
          <cell r="O1383">
            <v>39.947840000000021</v>
          </cell>
          <cell r="P1383">
            <v>40.801640000000013</v>
          </cell>
        </row>
        <row r="1385">
          <cell r="E1385">
            <v>2736</v>
          </cell>
          <cell r="F1385">
            <v>3066</v>
          </cell>
          <cell r="G1385">
            <v>3137</v>
          </cell>
          <cell r="H1385">
            <v>3043</v>
          </cell>
          <cell r="I1385">
            <v>3057</v>
          </cell>
          <cell r="J1385">
            <v>3196</v>
          </cell>
          <cell r="K1385">
            <v>3129</v>
          </cell>
          <cell r="L1385">
            <v>3240</v>
          </cell>
          <cell r="M1385">
            <v>3162</v>
          </cell>
          <cell r="N1385">
            <v>3021</v>
          </cell>
          <cell r="O1385">
            <v>3284</v>
          </cell>
          <cell r="P1385">
            <v>3138</v>
          </cell>
        </row>
        <row r="1386">
          <cell r="E1386">
            <v>34.209811999999999</v>
          </cell>
          <cell r="F1386">
            <v>38.367092</v>
          </cell>
          <cell r="G1386">
            <v>39.526111999999998</v>
          </cell>
          <cell r="H1386">
            <v>37.206455999999996</v>
          </cell>
          <cell r="I1386">
            <v>36.860364000000004</v>
          </cell>
          <cell r="J1386">
            <v>39.509852000000009</v>
          </cell>
          <cell r="K1386">
            <v>38.614523999999996</v>
          </cell>
          <cell r="L1386">
            <v>38.595028000000006</v>
          </cell>
          <cell r="M1386">
            <v>37.600584000000005</v>
          </cell>
          <cell r="N1386">
            <v>89.228839999999991</v>
          </cell>
          <cell r="O1386">
            <v>39.242340000000006</v>
          </cell>
          <cell r="P1386">
            <v>37.603371999999993</v>
          </cell>
        </row>
        <row r="1388">
          <cell r="E1388">
            <v>2104</v>
          </cell>
          <cell r="F1388">
            <v>2179</v>
          </cell>
          <cell r="G1388">
            <v>1859</v>
          </cell>
          <cell r="H1388">
            <v>2548</v>
          </cell>
          <cell r="I1388">
            <v>3190</v>
          </cell>
          <cell r="J1388">
            <v>2844</v>
          </cell>
          <cell r="K1388">
            <v>2620</v>
          </cell>
          <cell r="L1388">
            <v>2093</v>
          </cell>
          <cell r="M1388">
            <v>2177</v>
          </cell>
          <cell r="N1388">
            <v>2186</v>
          </cell>
          <cell r="O1388">
            <v>2560</v>
          </cell>
          <cell r="P1388">
            <v>2249</v>
          </cell>
        </row>
        <row r="1389">
          <cell r="E1389">
            <v>18.474620492905153</v>
          </cell>
          <cell r="F1389">
            <v>17.207358231098432</v>
          </cell>
          <cell r="G1389">
            <v>17.142616551724139</v>
          </cell>
          <cell r="H1389">
            <v>22.419369552238805</v>
          </cell>
          <cell r="I1389">
            <v>22.928531615720523</v>
          </cell>
          <cell r="J1389">
            <v>24.581637945791726</v>
          </cell>
          <cell r="K1389">
            <v>21.399513949579831</v>
          </cell>
          <cell r="L1389">
            <v>18.53835453017571</v>
          </cell>
          <cell r="M1389">
            <v>17.89557301634472</v>
          </cell>
          <cell r="N1389">
            <v>18.088195820895525</v>
          </cell>
          <cell r="O1389">
            <v>17.613742992312243</v>
          </cell>
          <cell r="P1389">
            <v>17.504504473304475</v>
          </cell>
        </row>
        <row r="1391">
          <cell r="E1391">
            <v>1339</v>
          </cell>
          <cell r="F1391">
            <v>1402</v>
          </cell>
          <cell r="G1391">
            <v>1160</v>
          </cell>
          <cell r="H1391">
            <v>1340</v>
          </cell>
          <cell r="I1391">
            <v>1832</v>
          </cell>
          <cell r="J1391">
            <v>1402</v>
          </cell>
          <cell r="K1391">
            <v>1428</v>
          </cell>
          <cell r="L1391">
            <v>1309</v>
          </cell>
          <cell r="M1391">
            <v>1346</v>
          </cell>
          <cell r="N1391">
            <v>1340</v>
          </cell>
          <cell r="O1391">
            <v>1691</v>
          </cell>
          <cell r="P1391">
            <v>1386</v>
          </cell>
        </row>
        <row r="1392">
          <cell r="E1392">
            <v>8.6210604929051549</v>
          </cell>
          <cell r="F1392">
            <v>9.3732382310984299</v>
          </cell>
          <cell r="G1392">
            <v>10.093896551724137</v>
          </cell>
          <cell r="H1392">
            <v>10.332089552238807</v>
          </cell>
          <cell r="I1392">
            <v>9.4359716157205238</v>
          </cell>
          <cell r="J1392">
            <v>10.193437945791722</v>
          </cell>
          <cell r="K1392">
            <v>9.484873949579832</v>
          </cell>
          <cell r="L1392">
            <v>10.577234530175707</v>
          </cell>
          <cell r="M1392">
            <v>9.5038930163447226</v>
          </cell>
          <cell r="N1392">
            <v>9.4628358208955241</v>
          </cell>
          <cell r="O1392">
            <v>9.0203429923122425</v>
          </cell>
          <cell r="P1392">
            <v>8.8733044733044739</v>
          </cell>
        </row>
        <row r="1394">
          <cell r="E1394">
            <v>53</v>
          </cell>
          <cell r="F1394">
            <v>93</v>
          </cell>
          <cell r="G1394">
            <v>71</v>
          </cell>
          <cell r="H1394">
            <v>90</v>
          </cell>
          <cell r="I1394">
            <v>75</v>
          </cell>
          <cell r="J1394">
            <v>90</v>
          </cell>
          <cell r="K1394">
            <v>83</v>
          </cell>
          <cell r="L1394">
            <v>101</v>
          </cell>
          <cell r="M1394">
            <v>90</v>
          </cell>
          <cell r="N1394">
            <v>111</v>
          </cell>
          <cell r="O1394">
            <v>138</v>
          </cell>
          <cell r="P1394">
            <v>62</v>
          </cell>
        </row>
        <row r="1395">
          <cell r="E1395">
            <v>0.67880000000000007</v>
          </cell>
          <cell r="F1395">
            <v>1.1552</v>
          </cell>
          <cell r="G1395">
            <v>0.8852000000000001</v>
          </cell>
          <cell r="H1395">
            <v>1.1404000000000001</v>
          </cell>
          <cell r="I1395">
            <v>0.94240000000000002</v>
          </cell>
          <cell r="J1395">
            <v>1.1332000000000002</v>
          </cell>
          <cell r="K1395">
            <v>1.0444</v>
          </cell>
          <cell r="L1395">
            <v>1.2696000000000001</v>
          </cell>
          <cell r="M1395">
            <v>1.1199999999999999</v>
          </cell>
          <cell r="N1395">
            <v>1.4264000000000001</v>
          </cell>
          <cell r="O1395">
            <v>1.6623999999999999</v>
          </cell>
          <cell r="P1395">
            <v>0.78880000000000006</v>
          </cell>
        </row>
        <row r="1397">
          <cell r="E1397">
            <v>712</v>
          </cell>
          <cell r="F1397">
            <v>684</v>
          </cell>
          <cell r="G1397">
            <v>628</v>
          </cell>
          <cell r="H1397">
            <v>1118</v>
          </cell>
          <cell r="I1397">
            <v>1283</v>
          </cell>
          <cell r="J1397">
            <v>1352</v>
          </cell>
          <cell r="K1397">
            <v>1109</v>
          </cell>
          <cell r="L1397">
            <v>683</v>
          </cell>
          <cell r="M1397">
            <v>741</v>
          </cell>
          <cell r="N1397">
            <v>735</v>
          </cell>
          <cell r="O1397">
            <v>731</v>
          </cell>
          <cell r="P1397">
            <v>801</v>
          </cell>
        </row>
        <row r="1398">
          <cell r="E1398">
            <v>9.1747599999999991</v>
          </cell>
          <cell r="F1398">
            <v>6.6789200000000015</v>
          </cell>
          <cell r="G1398">
            <v>6.1635200000000001</v>
          </cell>
          <cell r="H1398">
            <v>10.94688</v>
          </cell>
          <cell r="I1398">
            <v>12.550160000000002</v>
          </cell>
          <cell r="J1398">
            <v>13.255000000000003</v>
          </cell>
          <cell r="K1398">
            <v>10.870239999999999</v>
          </cell>
          <cell r="L1398">
            <v>6.6915200000000006</v>
          </cell>
          <cell r="M1398">
            <v>7.2716799999999999</v>
          </cell>
          <cell r="N1398">
            <v>7.1989599999999996</v>
          </cell>
          <cell r="O1398">
            <v>6.9310000000000009</v>
          </cell>
          <cell r="P1398">
            <v>7.8424000000000014</v>
          </cell>
        </row>
        <row r="1400">
          <cell r="E1400">
            <v>358</v>
          </cell>
          <cell r="F1400">
            <v>341</v>
          </cell>
          <cell r="G1400">
            <v>345</v>
          </cell>
          <cell r="H1400">
            <v>322</v>
          </cell>
          <cell r="I1400">
            <v>345</v>
          </cell>
          <cell r="J1400">
            <v>357</v>
          </cell>
          <cell r="K1400">
            <v>421</v>
          </cell>
          <cell r="L1400">
            <v>402</v>
          </cell>
          <cell r="M1400">
            <v>394</v>
          </cell>
          <cell r="N1400">
            <v>369</v>
          </cell>
          <cell r="O1400">
            <v>376</v>
          </cell>
          <cell r="P1400">
            <v>477</v>
          </cell>
        </row>
        <row r="1401">
          <cell r="E1401">
            <v>4.4795999999999996</v>
          </cell>
          <cell r="F1401">
            <v>4.3112000000000013</v>
          </cell>
          <cell r="G1401">
            <v>4.3564000000000007</v>
          </cell>
          <cell r="H1401">
            <v>4.0655999999999999</v>
          </cell>
          <cell r="I1401">
            <v>4.354000000000001</v>
          </cell>
          <cell r="J1401">
            <v>4.5176000000000007</v>
          </cell>
          <cell r="K1401">
            <v>5.3136000000000001</v>
          </cell>
          <cell r="L1401">
            <v>5.0768000000000004</v>
          </cell>
          <cell r="M1401">
            <v>4.9747999999999992</v>
          </cell>
          <cell r="N1401">
            <v>4.6795999999999998</v>
          </cell>
          <cell r="O1401">
            <v>4.7276000000000007</v>
          </cell>
          <cell r="P1401">
            <v>6.0024000000000006</v>
          </cell>
        </row>
        <row r="1403">
          <cell r="E1403">
            <v>1495</v>
          </cell>
          <cell r="F1403">
            <v>1520</v>
          </cell>
          <cell r="G1403">
            <v>1590</v>
          </cell>
          <cell r="H1403">
            <v>1602</v>
          </cell>
          <cell r="I1403">
            <v>1740</v>
          </cell>
          <cell r="J1403">
            <v>1698</v>
          </cell>
          <cell r="K1403">
            <v>1789</v>
          </cell>
          <cell r="L1403">
            <v>1794</v>
          </cell>
          <cell r="M1403">
            <v>1801</v>
          </cell>
          <cell r="N1403">
            <v>1803</v>
          </cell>
          <cell r="O1403">
            <v>1787</v>
          </cell>
          <cell r="P1403">
            <v>1813</v>
          </cell>
        </row>
        <row r="1404">
          <cell r="E1404">
            <v>15.066000000000001</v>
          </cell>
          <cell r="F1404">
            <v>16.02</v>
          </cell>
          <cell r="G1404">
            <v>16.100000000000001</v>
          </cell>
          <cell r="H1404">
            <v>15.8</v>
          </cell>
          <cell r="I1404">
            <v>17.260800000000003</v>
          </cell>
          <cell r="J1404">
            <v>16.93</v>
          </cell>
          <cell r="K1404">
            <v>18.510000000000002</v>
          </cell>
          <cell r="L1404">
            <v>20.2</v>
          </cell>
          <cell r="M1404">
            <v>20.02</v>
          </cell>
          <cell r="N1404">
            <v>18.66</v>
          </cell>
          <cell r="O1404">
            <v>20.2</v>
          </cell>
          <cell r="P1404">
            <v>18.77</v>
          </cell>
        </row>
        <row r="1406">
          <cell r="E1406">
            <v>4016</v>
          </cell>
          <cell r="F1406">
            <v>3793</v>
          </cell>
          <cell r="G1406">
            <v>3232</v>
          </cell>
          <cell r="H1406">
            <v>4004</v>
          </cell>
          <cell r="I1406">
            <v>4462</v>
          </cell>
          <cell r="J1406">
            <v>4193</v>
          </cell>
          <cell r="K1406">
            <v>3927</v>
          </cell>
          <cell r="L1406">
            <v>4302</v>
          </cell>
          <cell r="M1406">
            <v>3981</v>
          </cell>
          <cell r="N1406">
            <v>3745</v>
          </cell>
          <cell r="O1406">
            <v>3992</v>
          </cell>
          <cell r="P1406">
            <v>4732</v>
          </cell>
        </row>
        <row r="1407">
          <cell r="E1407">
            <v>50.487780000000001</v>
          </cell>
          <cell r="F1407">
            <v>45.069996000000003</v>
          </cell>
          <cell r="G1407">
            <v>40.813196000000005</v>
          </cell>
          <cell r="H1407">
            <v>48.995840000000008</v>
          </cell>
          <cell r="I1407">
            <v>54.774979999999999</v>
          </cell>
          <cell r="J1407">
            <v>51.920155999999999</v>
          </cell>
          <cell r="K1407">
            <v>51.366280000000003</v>
          </cell>
          <cell r="L1407">
            <v>52.958700000000007</v>
          </cell>
          <cell r="M1407">
            <v>51.21752</v>
          </cell>
          <cell r="N1407">
            <v>47.243656000000001</v>
          </cell>
          <cell r="O1407">
            <v>49.387460000000004</v>
          </cell>
          <cell r="P1407">
            <v>58.39922</v>
          </cell>
        </row>
        <row r="1409">
          <cell r="E1409">
            <v>1150</v>
          </cell>
          <cell r="F1409">
            <v>1029</v>
          </cell>
          <cell r="G1409">
            <v>1008</v>
          </cell>
          <cell r="H1409">
            <v>1021</v>
          </cell>
          <cell r="I1409">
            <v>1376</v>
          </cell>
          <cell r="J1409">
            <v>1288</v>
          </cell>
          <cell r="K1409">
            <v>1460</v>
          </cell>
          <cell r="L1409">
            <v>1389</v>
          </cell>
          <cell r="M1409">
            <v>1262</v>
          </cell>
          <cell r="N1409">
            <v>1336</v>
          </cell>
          <cell r="O1409">
            <v>1086</v>
          </cell>
          <cell r="P1409">
            <v>1508</v>
          </cell>
        </row>
        <row r="1410">
          <cell r="E1410">
            <v>20.176160000000007</v>
          </cell>
          <cell r="F1410">
            <v>14.407760000000003</v>
          </cell>
          <cell r="G1410">
            <v>14.115559999999997</v>
          </cell>
          <cell r="H1410">
            <v>14.449680000000004</v>
          </cell>
          <cell r="I1410">
            <v>19.6266</v>
          </cell>
          <cell r="J1410">
            <v>18.117799999999999</v>
          </cell>
          <cell r="K1410">
            <v>20.705480000000001</v>
          </cell>
          <cell r="L1410">
            <v>19.421040000000005</v>
          </cell>
          <cell r="M1410">
            <v>17.676372000000001</v>
          </cell>
          <cell r="N1410">
            <v>18.908600000000003</v>
          </cell>
          <cell r="O1410">
            <v>15.197800000000004</v>
          </cell>
          <cell r="P1410">
            <v>18.500719999999998</v>
          </cell>
        </row>
        <row r="1412">
          <cell r="E1412">
            <v>1931</v>
          </cell>
          <cell r="F1412">
            <v>1868</v>
          </cell>
          <cell r="G1412">
            <v>1793</v>
          </cell>
          <cell r="H1412">
            <v>1889</v>
          </cell>
          <cell r="I1412">
            <v>2160</v>
          </cell>
          <cell r="J1412">
            <v>2015</v>
          </cell>
          <cell r="K1412">
            <v>2846</v>
          </cell>
          <cell r="L1412">
            <v>2616</v>
          </cell>
          <cell r="M1412">
            <v>2344</v>
          </cell>
          <cell r="N1412">
            <v>2336</v>
          </cell>
          <cell r="O1412">
            <v>2093</v>
          </cell>
          <cell r="P1412">
            <v>2611</v>
          </cell>
        </row>
        <row r="1413">
          <cell r="E1413">
            <v>16.950559999999999</v>
          </cell>
          <cell r="F1413">
            <v>16.553999999999998</v>
          </cell>
          <cell r="G1413">
            <v>16.083200000000001</v>
          </cell>
          <cell r="H1413">
            <v>17.1752</v>
          </cell>
          <cell r="I1413">
            <v>19.512</v>
          </cell>
          <cell r="J1413">
            <v>18.531600000000001</v>
          </cell>
          <cell r="K1413">
            <v>25.904399999999999</v>
          </cell>
          <cell r="L1413">
            <v>24.1172</v>
          </cell>
          <cell r="M1413">
            <v>21.301200000000001</v>
          </cell>
          <cell r="N1413">
            <v>20.130800000000001</v>
          </cell>
          <cell r="O1413">
            <v>18.5504</v>
          </cell>
          <cell r="P1413">
            <v>26.8094</v>
          </cell>
        </row>
        <row r="1415">
          <cell r="E1415">
            <v>57</v>
          </cell>
          <cell r="F1415">
            <v>81</v>
          </cell>
          <cell r="G1415">
            <v>83</v>
          </cell>
          <cell r="H1415">
            <v>125</v>
          </cell>
          <cell r="I1415">
            <v>116</v>
          </cell>
          <cell r="J1415">
            <v>105</v>
          </cell>
          <cell r="K1415">
            <v>115</v>
          </cell>
          <cell r="L1415">
            <v>84</v>
          </cell>
          <cell r="M1415">
            <v>73</v>
          </cell>
          <cell r="N1415">
            <v>72</v>
          </cell>
          <cell r="O1415">
            <v>83</v>
          </cell>
          <cell r="P1415">
            <v>195</v>
          </cell>
        </row>
        <row r="1416">
          <cell r="E1416">
            <v>0.64542400000000011</v>
          </cell>
          <cell r="F1416">
            <v>0.94312000000000007</v>
          </cell>
          <cell r="G1416">
            <v>0.98111999999999999</v>
          </cell>
          <cell r="H1416">
            <v>1.31732</v>
          </cell>
          <cell r="I1416">
            <v>1.3793040000000001</v>
          </cell>
          <cell r="J1416">
            <v>1.2594000000000001</v>
          </cell>
          <cell r="K1416">
            <v>1.3702120000000002</v>
          </cell>
          <cell r="L1416">
            <v>0.99285999999999996</v>
          </cell>
          <cell r="M1416">
            <v>0.8687680000000001</v>
          </cell>
          <cell r="N1416">
            <v>0.84507999999999994</v>
          </cell>
          <cell r="O1416">
            <v>0.978904</v>
          </cell>
          <cell r="P1416">
            <v>1.96512</v>
          </cell>
        </row>
        <row r="1418">
          <cell r="E1418">
            <v>341</v>
          </cell>
          <cell r="F1418">
            <v>349</v>
          </cell>
          <cell r="G1418">
            <v>360</v>
          </cell>
          <cell r="H1418">
            <v>361</v>
          </cell>
          <cell r="I1418">
            <v>387</v>
          </cell>
          <cell r="J1418">
            <v>389</v>
          </cell>
          <cell r="K1418">
            <v>403</v>
          </cell>
          <cell r="L1418">
            <v>403</v>
          </cell>
          <cell r="M1418">
            <v>400</v>
          </cell>
          <cell r="N1418">
            <v>415</v>
          </cell>
          <cell r="O1418">
            <v>423</v>
          </cell>
          <cell r="P1418">
            <v>428</v>
          </cell>
        </row>
        <row r="1419">
          <cell r="E1419">
            <v>3.5236000000000005</v>
          </cell>
          <cell r="F1419">
            <v>3.6292000000000004</v>
          </cell>
          <cell r="G1419">
            <v>3.8800000000000008</v>
          </cell>
          <cell r="H1419">
            <v>3.7556000000000007</v>
          </cell>
          <cell r="I1419">
            <v>4.048</v>
          </cell>
          <cell r="J1419">
            <v>4.0912000000000006</v>
          </cell>
          <cell r="K1419">
            <v>4.1779999999999999</v>
          </cell>
          <cell r="L1419">
            <v>4.0323999999999991</v>
          </cell>
          <cell r="M1419">
            <v>4.12</v>
          </cell>
          <cell r="N1419">
            <v>4.2816000000000001</v>
          </cell>
          <cell r="O1419">
            <v>3.7392000000000003</v>
          </cell>
          <cell r="P1419">
            <v>4.46</v>
          </cell>
        </row>
        <row r="1421">
          <cell r="E1421">
            <v>2567</v>
          </cell>
          <cell r="F1421">
            <v>2595</v>
          </cell>
          <cell r="G1421">
            <v>2050</v>
          </cell>
          <cell r="H1421">
            <v>2303</v>
          </cell>
          <cell r="I1421">
            <v>2764</v>
          </cell>
          <cell r="J1421">
            <v>3039</v>
          </cell>
          <cell r="K1421">
            <v>3046</v>
          </cell>
          <cell r="L1421">
            <v>2708</v>
          </cell>
          <cell r="M1421">
            <v>2385</v>
          </cell>
          <cell r="N1421">
            <v>2163</v>
          </cell>
          <cell r="O1421">
            <v>1437</v>
          </cell>
          <cell r="P1421">
            <v>1641</v>
          </cell>
        </row>
        <row r="1422">
          <cell r="E1422">
            <v>32.408613999999993</v>
          </cell>
          <cell r="F1422">
            <v>32.941380000000002</v>
          </cell>
          <cell r="G1422">
            <v>26.065809999999995</v>
          </cell>
          <cell r="H1422">
            <v>29.49853199999999</v>
          </cell>
          <cell r="I1422">
            <v>35.653722000000009</v>
          </cell>
          <cell r="J1422">
            <v>39.145663999999982</v>
          </cell>
          <cell r="K1422">
            <v>39.306963999999994</v>
          </cell>
          <cell r="L1422">
            <v>35.059712000000012</v>
          </cell>
          <cell r="M1422">
            <v>30.559824000000017</v>
          </cell>
          <cell r="N1422">
            <v>27.608271999999999</v>
          </cell>
          <cell r="O1422">
            <v>18.386087999999997</v>
          </cell>
          <cell r="P1422">
            <v>22.591312000000006</v>
          </cell>
        </row>
        <row r="1424">
          <cell r="E1424">
            <v>1315</v>
          </cell>
          <cell r="F1424">
            <v>1216</v>
          </cell>
          <cell r="G1424">
            <v>1114</v>
          </cell>
          <cell r="H1424">
            <v>1039</v>
          </cell>
          <cell r="I1424">
            <v>880</v>
          </cell>
          <cell r="J1424">
            <v>1076</v>
          </cell>
          <cell r="K1424">
            <v>1194</v>
          </cell>
          <cell r="L1424">
            <v>1287</v>
          </cell>
          <cell r="M1424">
            <v>1422</v>
          </cell>
          <cell r="N1424">
            <v>1680</v>
          </cell>
          <cell r="O1424">
            <v>1669</v>
          </cell>
          <cell r="P1424">
            <v>1750</v>
          </cell>
        </row>
        <row r="1425">
          <cell r="E1425">
            <v>15.572999999999997</v>
          </cell>
          <cell r="F1425">
            <v>14.163600000000001</v>
          </cell>
          <cell r="G1425">
            <v>13.1578</v>
          </cell>
          <cell r="H1425">
            <v>12.6557</v>
          </cell>
          <cell r="I1425">
            <v>10.720700000000001</v>
          </cell>
          <cell r="J1425">
            <v>12.5961</v>
          </cell>
          <cell r="K1425">
            <v>13.817600000000001</v>
          </cell>
          <cell r="L1425">
            <v>14.587300000000001</v>
          </cell>
          <cell r="M1425">
            <v>16.774100000000001</v>
          </cell>
          <cell r="N1425">
            <v>17.661300000000001</v>
          </cell>
          <cell r="O1425">
            <v>18.212199999999999</v>
          </cell>
          <cell r="P1425">
            <v>18.45</v>
          </cell>
        </row>
        <row r="1427">
          <cell r="E1427">
            <v>44</v>
          </cell>
          <cell r="F1427">
            <v>80</v>
          </cell>
          <cell r="G1427">
            <v>59</v>
          </cell>
          <cell r="H1427">
            <v>75</v>
          </cell>
          <cell r="I1427">
            <v>67</v>
          </cell>
          <cell r="J1427">
            <v>61</v>
          </cell>
          <cell r="K1427">
            <v>70</v>
          </cell>
          <cell r="L1427">
            <v>73</v>
          </cell>
          <cell r="M1427">
            <v>71</v>
          </cell>
          <cell r="N1427">
            <v>102</v>
          </cell>
          <cell r="O1427">
            <v>64</v>
          </cell>
          <cell r="P1427">
            <v>95</v>
          </cell>
        </row>
        <row r="1428">
          <cell r="E1428">
            <v>0.83800000000000008</v>
          </cell>
          <cell r="F1428">
            <v>1.4836</v>
          </cell>
          <cell r="G1428">
            <v>0.93240000000000001</v>
          </cell>
          <cell r="H1428">
            <v>1.1160000000000001</v>
          </cell>
          <cell r="I1428">
            <v>1.0244</v>
          </cell>
          <cell r="J1428">
            <v>0.98000000000000009</v>
          </cell>
          <cell r="K1428">
            <v>1.1275999999999999</v>
          </cell>
          <cell r="L1428">
            <v>1.0352000000000001</v>
          </cell>
          <cell r="M1428">
            <v>1.0272000000000001</v>
          </cell>
          <cell r="N1428">
            <v>1.4812000000000001</v>
          </cell>
          <cell r="O1428">
            <v>0.88200000000000012</v>
          </cell>
          <cell r="P1428">
            <v>1.4572000000000001</v>
          </cell>
        </row>
        <row r="1430">
          <cell r="E1430">
            <v>326</v>
          </cell>
          <cell r="F1430">
            <v>329</v>
          </cell>
          <cell r="G1430">
            <v>332</v>
          </cell>
          <cell r="H1430">
            <v>388</v>
          </cell>
          <cell r="I1430">
            <v>424</v>
          </cell>
          <cell r="J1430">
            <v>454</v>
          </cell>
          <cell r="K1430">
            <v>460</v>
          </cell>
          <cell r="L1430">
            <v>465</v>
          </cell>
          <cell r="M1430">
            <v>461</v>
          </cell>
          <cell r="N1430">
            <v>444</v>
          </cell>
          <cell r="O1430">
            <v>443</v>
          </cell>
          <cell r="P1430">
            <v>496</v>
          </cell>
        </row>
        <row r="1431">
          <cell r="E1431">
            <v>4.5935999999999995</v>
          </cell>
          <cell r="F1431">
            <v>4.6803999999999997</v>
          </cell>
          <cell r="G1431">
            <v>4.6639999999999997</v>
          </cell>
          <cell r="H1431">
            <v>5.5304000000000002</v>
          </cell>
          <cell r="I1431">
            <v>6.0452000000000004</v>
          </cell>
          <cell r="J1431">
            <v>6.4523999999999999</v>
          </cell>
          <cell r="K1431">
            <v>6.6319999999999997</v>
          </cell>
          <cell r="L1431">
            <v>6.8259999999999996</v>
          </cell>
          <cell r="M1431">
            <v>6.6239999999999997</v>
          </cell>
          <cell r="N1431">
            <v>6.35</v>
          </cell>
          <cell r="O1431">
            <v>6.3616000000000001</v>
          </cell>
          <cell r="P1431">
            <v>7.1360000000000001</v>
          </cell>
        </row>
        <row r="1433">
          <cell r="E1433">
            <v>1499</v>
          </cell>
          <cell r="F1433">
            <v>1754</v>
          </cell>
          <cell r="G1433">
            <v>2345</v>
          </cell>
          <cell r="H1433">
            <v>2356</v>
          </cell>
          <cell r="I1433">
            <v>2680</v>
          </cell>
          <cell r="J1433">
            <v>2480</v>
          </cell>
          <cell r="K1433">
            <v>2843</v>
          </cell>
          <cell r="L1433">
            <v>2505</v>
          </cell>
          <cell r="M1433">
            <v>2426</v>
          </cell>
          <cell r="N1433">
            <v>2264</v>
          </cell>
          <cell r="O1433">
            <v>2466</v>
          </cell>
          <cell r="P1433">
            <v>2724</v>
          </cell>
        </row>
        <row r="1434">
          <cell r="E1434">
            <v>15.973599999999999</v>
          </cell>
          <cell r="F1434">
            <v>19.217600000000004</v>
          </cell>
          <cell r="G1434">
            <v>26.025600000000004</v>
          </cell>
          <cell r="H1434">
            <v>27.424000000000003</v>
          </cell>
          <cell r="I1434">
            <v>33.863999999999997</v>
          </cell>
          <cell r="J1434">
            <v>30.626800000000003</v>
          </cell>
          <cell r="K1434">
            <v>36.175600000000003</v>
          </cell>
          <cell r="L1434">
            <v>31.339600000000004</v>
          </cell>
          <cell r="M1434">
            <v>28.582800000000006</v>
          </cell>
          <cell r="N1434">
            <v>26.203199999999999</v>
          </cell>
          <cell r="O1434">
            <v>28.216000000000005</v>
          </cell>
          <cell r="P1434">
            <v>32.529200000000003</v>
          </cell>
        </row>
        <row r="1436">
          <cell r="E1436">
            <v>1630</v>
          </cell>
          <cell r="F1436">
            <v>1930</v>
          </cell>
          <cell r="G1436">
            <v>1899</v>
          </cell>
          <cell r="H1436">
            <v>1708</v>
          </cell>
          <cell r="I1436">
            <v>1540</v>
          </cell>
          <cell r="J1436">
            <v>1500</v>
          </cell>
          <cell r="K1436">
            <v>1310</v>
          </cell>
          <cell r="L1436">
            <v>1270</v>
          </cell>
          <cell r="M1436">
            <v>1195</v>
          </cell>
          <cell r="N1436">
            <v>1350</v>
          </cell>
          <cell r="O1436">
            <v>1360</v>
          </cell>
          <cell r="P1436">
            <v>1351</v>
          </cell>
        </row>
        <row r="1437">
          <cell r="E1437">
            <v>18.130000000000003</v>
          </cell>
          <cell r="F1437">
            <v>20.130000000000003</v>
          </cell>
          <cell r="G1437">
            <v>20.12</v>
          </cell>
          <cell r="H1437">
            <v>18.43</v>
          </cell>
          <cell r="I1437">
            <v>15.32</v>
          </cell>
          <cell r="J1437">
            <v>15.23</v>
          </cell>
          <cell r="K1437">
            <v>15.08</v>
          </cell>
          <cell r="L1437">
            <v>14.889999999999999</v>
          </cell>
          <cell r="M1437">
            <v>14.169999999999998</v>
          </cell>
          <cell r="N1437">
            <v>14.32</v>
          </cell>
          <cell r="O1437">
            <v>14.260000000000002</v>
          </cell>
          <cell r="P1437">
            <v>14.399999999999999</v>
          </cell>
        </row>
        <row r="1439">
          <cell r="E1439">
            <v>410</v>
          </cell>
          <cell r="F1439">
            <v>480</v>
          </cell>
          <cell r="G1439">
            <v>489</v>
          </cell>
          <cell r="H1439">
            <v>498</v>
          </cell>
          <cell r="I1439">
            <v>490</v>
          </cell>
          <cell r="J1439">
            <v>480</v>
          </cell>
          <cell r="K1439">
            <v>420</v>
          </cell>
          <cell r="L1439">
            <v>410</v>
          </cell>
          <cell r="M1439">
            <v>385</v>
          </cell>
          <cell r="N1439">
            <v>420</v>
          </cell>
          <cell r="O1439">
            <v>440</v>
          </cell>
          <cell r="P1439">
            <v>450</v>
          </cell>
        </row>
        <row r="1440">
          <cell r="E1440">
            <v>4.9800000000000004</v>
          </cell>
          <cell r="F1440">
            <v>5.33</v>
          </cell>
          <cell r="G1440">
            <v>5.45</v>
          </cell>
          <cell r="H1440">
            <v>5.42</v>
          </cell>
          <cell r="I1440">
            <v>5.4</v>
          </cell>
          <cell r="J1440">
            <v>5.3890000000000002</v>
          </cell>
          <cell r="K1440">
            <v>4.93</v>
          </cell>
          <cell r="L1440">
            <v>4.8499999999999996</v>
          </cell>
          <cell r="M1440">
            <v>4.72</v>
          </cell>
          <cell r="N1440">
            <v>4.91</v>
          </cell>
          <cell r="O1440">
            <v>4.96</v>
          </cell>
          <cell r="P1440">
            <v>5.12</v>
          </cell>
        </row>
        <row r="1442">
          <cell r="E1442">
            <v>1220</v>
          </cell>
          <cell r="F1442">
            <v>1450</v>
          </cell>
          <cell r="G1442">
            <v>1410</v>
          </cell>
          <cell r="H1442">
            <v>1210</v>
          </cell>
          <cell r="I1442">
            <v>1050</v>
          </cell>
          <cell r="J1442">
            <v>1020</v>
          </cell>
          <cell r="K1442">
            <v>890</v>
          </cell>
          <cell r="L1442">
            <v>860</v>
          </cell>
          <cell r="M1442">
            <v>810</v>
          </cell>
          <cell r="N1442">
            <v>930</v>
          </cell>
          <cell r="O1442">
            <v>920</v>
          </cell>
          <cell r="P1442">
            <v>901</v>
          </cell>
        </row>
        <row r="1443">
          <cell r="E1443">
            <v>13.15</v>
          </cell>
          <cell r="F1443">
            <v>14.8</v>
          </cell>
          <cell r="G1443">
            <v>14.67</v>
          </cell>
          <cell r="H1443">
            <v>13.01</v>
          </cell>
          <cell r="I1443">
            <v>9.92</v>
          </cell>
          <cell r="J1443">
            <v>9.8409999999999993</v>
          </cell>
          <cell r="K1443">
            <v>10.15</v>
          </cell>
          <cell r="L1443">
            <v>10.039999999999999</v>
          </cell>
          <cell r="M1443">
            <v>9.4499999999999993</v>
          </cell>
          <cell r="N1443">
            <v>9.41</v>
          </cell>
          <cell r="O1443">
            <v>9.3000000000000007</v>
          </cell>
          <cell r="P1443">
            <v>9.2799999999999994</v>
          </cell>
        </row>
        <row r="1445">
          <cell r="E1445">
            <v>269</v>
          </cell>
          <cell r="F1445">
            <v>273</v>
          </cell>
          <cell r="G1445">
            <v>281</v>
          </cell>
          <cell r="H1445">
            <v>297</v>
          </cell>
          <cell r="I1445">
            <v>299</v>
          </cell>
          <cell r="J1445">
            <v>337</v>
          </cell>
          <cell r="K1445">
            <v>358</v>
          </cell>
          <cell r="L1445">
            <v>346</v>
          </cell>
          <cell r="M1445">
            <v>316</v>
          </cell>
          <cell r="N1445">
            <v>313</v>
          </cell>
          <cell r="O1445">
            <v>299</v>
          </cell>
          <cell r="P1445">
            <v>305</v>
          </cell>
        </row>
        <row r="1446">
          <cell r="E1446">
            <v>3.3000000000000003</v>
          </cell>
          <cell r="F1446">
            <v>3.3527999999999993</v>
          </cell>
          <cell r="G1446">
            <v>3.4583999999999997</v>
          </cell>
          <cell r="H1446">
            <v>3.6199999999999992</v>
          </cell>
          <cell r="I1446">
            <v>3.5999999999999996</v>
          </cell>
          <cell r="J1446">
            <v>4.1447999999999992</v>
          </cell>
          <cell r="K1446">
            <v>4.4087999999999985</v>
          </cell>
          <cell r="L1446">
            <v>4.2671999999999981</v>
          </cell>
          <cell r="M1446">
            <v>3.9159999999999999</v>
          </cell>
          <cell r="N1446">
            <v>3.8679999999999994</v>
          </cell>
          <cell r="O1446">
            <v>3.6888000000000001</v>
          </cell>
          <cell r="P1446">
            <v>3.7607999999999997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4">
          <cell r="E1454">
            <v>5</v>
          </cell>
          <cell r="F1454">
            <v>3</v>
          </cell>
          <cell r="G1454">
            <v>2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</row>
        <row r="1455">
          <cell r="E1455">
            <v>0.05</v>
          </cell>
          <cell r="F1455">
            <v>3.2000000000000001E-2</v>
          </cell>
          <cell r="G1455">
            <v>0.02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</row>
        <row r="1457"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60"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</sheetData>
      <sheetData sheetId="6" refreshError="1">
        <row r="1376"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</row>
        <row r="1377"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</row>
        <row r="1379"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</row>
        <row r="1380"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</row>
        <row r="1382"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</row>
        <row r="1385">
          <cell r="E1385">
            <v>23</v>
          </cell>
          <cell r="F1385">
            <v>0</v>
          </cell>
          <cell r="G1385">
            <v>0</v>
          </cell>
          <cell r="H1385">
            <v>70</v>
          </cell>
          <cell r="I1385">
            <v>245</v>
          </cell>
          <cell r="J1385">
            <v>153</v>
          </cell>
          <cell r="K1385">
            <v>249</v>
          </cell>
          <cell r="L1385">
            <v>176</v>
          </cell>
          <cell r="M1385">
            <v>84</v>
          </cell>
          <cell r="N1385">
            <v>31</v>
          </cell>
          <cell r="O1385">
            <v>64</v>
          </cell>
          <cell r="P1385">
            <v>79</v>
          </cell>
        </row>
        <row r="1386">
          <cell r="E1386">
            <v>0.66809249999999998</v>
          </cell>
          <cell r="F1386">
            <v>0</v>
          </cell>
          <cell r="G1386">
            <v>0</v>
          </cell>
          <cell r="H1386">
            <v>2.0106989999999998</v>
          </cell>
          <cell r="I1386">
            <v>6.9989625000000002</v>
          </cell>
          <cell r="J1386">
            <v>4.6633364999999998</v>
          </cell>
          <cell r="K1386">
            <v>7.8975495000000002</v>
          </cell>
          <cell r="L1386">
            <v>5.6996820000000001</v>
          </cell>
          <cell r="M1386">
            <v>2.7419715</v>
          </cell>
          <cell r="N1386">
            <v>1.0416015000000001</v>
          </cell>
          <cell r="O1386">
            <v>2.43364</v>
          </cell>
          <cell r="P1386">
            <v>2.6583100000000002</v>
          </cell>
        </row>
        <row r="1388"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</row>
        <row r="1389"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</row>
        <row r="1391"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</row>
        <row r="1392"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</row>
        <row r="1394"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</row>
        <row r="1395"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</row>
        <row r="1397"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</row>
        <row r="1398"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</row>
        <row r="1401"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</row>
        <row r="1403">
          <cell r="E1403">
            <v>32</v>
          </cell>
          <cell r="F1403">
            <v>35</v>
          </cell>
          <cell r="G1403">
            <v>25</v>
          </cell>
          <cell r="H1403">
            <v>38</v>
          </cell>
          <cell r="I1403">
            <v>22</v>
          </cell>
          <cell r="J1403">
            <v>28</v>
          </cell>
          <cell r="K1403">
            <v>23</v>
          </cell>
          <cell r="L1403">
            <v>28</v>
          </cell>
          <cell r="M1403">
            <v>32</v>
          </cell>
          <cell r="N1403">
            <v>22</v>
          </cell>
          <cell r="O1403">
            <v>29</v>
          </cell>
          <cell r="P1403">
            <v>34</v>
          </cell>
        </row>
        <row r="1404">
          <cell r="E1404">
            <v>0.83379199999999998</v>
          </cell>
          <cell r="F1404">
            <v>0.83199999999999996</v>
          </cell>
          <cell r="G1404">
            <v>0.7</v>
          </cell>
          <cell r="H1404">
            <v>0.99014444444444405</v>
          </cell>
          <cell r="I1404">
            <v>0.68706</v>
          </cell>
          <cell r="J1404">
            <v>0.8</v>
          </cell>
          <cell r="K1404">
            <v>0.7</v>
          </cell>
          <cell r="L1404">
            <v>0.89019999999999999</v>
          </cell>
          <cell r="M1404">
            <v>0.93500000000000005</v>
          </cell>
          <cell r="N1404">
            <v>0.7</v>
          </cell>
          <cell r="O1404">
            <v>0.91020000000000001</v>
          </cell>
          <cell r="P1404">
            <v>0.99989019999999995</v>
          </cell>
        </row>
        <row r="1406">
          <cell r="E1406">
            <v>247</v>
          </cell>
          <cell r="F1406">
            <v>212</v>
          </cell>
          <cell r="G1406">
            <v>317</v>
          </cell>
          <cell r="H1406">
            <v>205</v>
          </cell>
          <cell r="I1406">
            <v>225</v>
          </cell>
          <cell r="J1406">
            <v>284</v>
          </cell>
          <cell r="K1406">
            <v>303</v>
          </cell>
          <cell r="L1406">
            <v>268</v>
          </cell>
          <cell r="M1406">
            <v>266</v>
          </cell>
          <cell r="N1406">
            <v>193</v>
          </cell>
          <cell r="O1406">
            <v>185</v>
          </cell>
          <cell r="P1406">
            <v>234</v>
          </cell>
        </row>
        <row r="1407">
          <cell r="E1407">
            <v>6.96312</v>
          </cell>
          <cell r="F1407">
            <v>5.9692699999999999</v>
          </cell>
          <cell r="G1407">
            <v>9.3235500000000009</v>
          </cell>
          <cell r="H1407">
            <v>5.2485974999999998</v>
          </cell>
          <cell r="I1407">
            <v>5.7139199999999999</v>
          </cell>
          <cell r="J1407">
            <v>7.1523900000000005</v>
          </cell>
          <cell r="K1407">
            <v>7.9240500000000011</v>
          </cell>
          <cell r="L1407">
            <v>6.7119299999999997</v>
          </cell>
          <cell r="M1407">
            <v>6.8854499999999996</v>
          </cell>
          <cell r="N1407">
            <v>5.830425</v>
          </cell>
          <cell r="O1407">
            <v>5.3714700000000004</v>
          </cell>
          <cell r="P1407">
            <v>6.7644000000000002</v>
          </cell>
        </row>
        <row r="1409"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0"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</row>
        <row r="1412">
          <cell r="E1412">
            <v>58</v>
          </cell>
          <cell r="F1412">
            <v>61</v>
          </cell>
          <cell r="G1412">
            <v>60</v>
          </cell>
          <cell r="H1412">
            <v>77</v>
          </cell>
          <cell r="I1412">
            <v>110</v>
          </cell>
          <cell r="J1412">
            <v>92</v>
          </cell>
          <cell r="K1412">
            <v>108</v>
          </cell>
          <cell r="L1412">
            <v>89</v>
          </cell>
          <cell r="M1412">
            <v>78</v>
          </cell>
          <cell r="N1412">
            <v>75</v>
          </cell>
          <cell r="O1412">
            <v>76</v>
          </cell>
          <cell r="P1412">
            <v>94</v>
          </cell>
        </row>
        <row r="1413">
          <cell r="E1413">
            <v>1.5682499999999999</v>
          </cell>
          <cell r="F1413">
            <v>1.575</v>
          </cell>
          <cell r="G1413">
            <v>1.593</v>
          </cell>
          <cell r="H1413">
            <v>2.0227500000000003</v>
          </cell>
          <cell r="I1413">
            <v>2.8462499999999999</v>
          </cell>
          <cell r="J1413">
            <v>2.4682500000000003</v>
          </cell>
          <cell r="K1413">
            <v>2.9227500000000002</v>
          </cell>
          <cell r="L1413">
            <v>2.41425</v>
          </cell>
          <cell r="M1413">
            <v>2.0790000000000002</v>
          </cell>
          <cell r="N1413">
            <v>1.9574999999999998</v>
          </cell>
          <cell r="O1413">
            <v>1.94625</v>
          </cell>
          <cell r="P1413">
            <v>2.4660000000000002</v>
          </cell>
        </row>
        <row r="1415">
          <cell r="E1415">
            <v>740</v>
          </cell>
          <cell r="F1415">
            <v>784</v>
          </cell>
          <cell r="G1415">
            <v>1030</v>
          </cell>
          <cell r="H1415">
            <v>1227</v>
          </cell>
          <cell r="I1415">
            <v>1439</v>
          </cell>
          <cell r="J1415">
            <v>1452</v>
          </cell>
          <cell r="K1415">
            <v>1619</v>
          </cell>
          <cell r="L1415">
            <v>1267</v>
          </cell>
          <cell r="M1415">
            <v>759</v>
          </cell>
          <cell r="N1415">
            <v>693</v>
          </cell>
          <cell r="O1415">
            <v>926</v>
          </cell>
          <cell r="P1415">
            <v>1337</v>
          </cell>
        </row>
        <row r="1416">
          <cell r="E1416">
            <v>18.101051999999999</v>
          </cell>
          <cell r="F1416">
            <v>19.245775500000001</v>
          </cell>
          <cell r="G1416">
            <v>25.281972000000003</v>
          </cell>
          <cell r="H1416">
            <v>29.994192000000002</v>
          </cell>
          <cell r="I1416">
            <v>34.042040999999998</v>
          </cell>
          <cell r="J1416">
            <v>35.196732000000004</v>
          </cell>
          <cell r="K1416">
            <v>38.947949999999999</v>
          </cell>
          <cell r="L1416">
            <v>30.032424000000002</v>
          </cell>
          <cell r="M1416">
            <v>17.714943000000002</v>
          </cell>
          <cell r="N1416">
            <v>16.4565585</v>
          </cell>
          <cell r="O1416">
            <v>22.090248000000003</v>
          </cell>
          <cell r="P1416">
            <v>34.202454500000002</v>
          </cell>
        </row>
        <row r="1418">
          <cell r="E1418">
            <v>1148</v>
          </cell>
          <cell r="F1418">
            <v>1185</v>
          </cell>
          <cell r="G1418">
            <v>1171</v>
          </cell>
          <cell r="H1418">
            <v>1154</v>
          </cell>
          <cell r="I1418">
            <v>1208</v>
          </cell>
          <cell r="J1418">
            <v>1253</v>
          </cell>
          <cell r="K1418">
            <v>1291</v>
          </cell>
          <cell r="L1418">
            <v>1297</v>
          </cell>
          <cell r="M1418">
            <v>1293</v>
          </cell>
          <cell r="N1418">
            <v>1258</v>
          </cell>
          <cell r="O1418">
            <v>1339</v>
          </cell>
          <cell r="P1418">
            <v>1385</v>
          </cell>
        </row>
        <row r="1419">
          <cell r="E1419">
            <v>24.651899999999994</v>
          </cell>
          <cell r="F1419">
            <v>25.717050000000004</v>
          </cell>
          <cell r="G1419">
            <v>24.957000000000001</v>
          </cell>
          <cell r="H1419">
            <v>24.736499999999999</v>
          </cell>
          <cell r="I1419">
            <v>25.936650000000004</v>
          </cell>
          <cell r="J1419">
            <v>28.898549999999997</v>
          </cell>
          <cell r="K1419">
            <v>26.454150000000006</v>
          </cell>
          <cell r="L1419">
            <v>27.56924999999999</v>
          </cell>
          <cell r="M1419">
            <v>27.654750000000003</v>
          </cell>
          <cell r="N1419">
            <v>26.8857</v>
          </cell>
          <cell r="O1419">
            <v>28.104749999999999</v>
          </cell>
          <cell r="P1419">
            <v>29.740049999999986</v>
          </cell>
        </row>
        <row r="1421">
          <cell r="E1421">
            <v>2126</v>
          </cell>
          <cell r="F1421">
            <v>2313</v>
          </cell>
          <cell r="G1421">
            <v>1983</v>
          </cell>
          <cell r="H1421">
            <v>2648</v>
          </cell>
          <cell r="I1421">
            <v>3217</v>
          </cell>
          <cell r="J1421">
            <v>3341</v>
          </cell>
          <cell r="K1421">
            <v>2937</v>
          </cell>
          <cell r="L1421">
            <v>2718</v>
          </cell>
          <cell r="M1421">
            <v>2497</v>
          </cell>
          <cell r="N1421">
            <v>2650</v>
          </cell>
          <cell r="O1421">
            <v>1833</v>
          </cell>
          <cell r="P1421">
            <v>1983</v>
          </cell>
        </row>
        <row r="1422">
          <cell r="E1422">
            <v>55.236226500000015</v>
          </cell>
          <cell r="F1422">
            <v>59.149975500000011</v>
          </cell>
          <cell r="G1422">
            <v>51.225776999999994</v>
          </cell>
          <cell r="H1422">
            <v>67.304169000000002</v>
          </cell>
          <cell r="I1422">
            <v>83.984426999999982</v>
          </cell>
          <cell r="J1422">
            <v>86.920433999999972</v>
          </cell>
          <cell r="K1422">
            <v>76.566451500000014</v>
          </cell>
          <cell r="L1422">
            <v>70.494965999999991</v>
          </cell>
          <cell r="M1422">
            <v>65.171700000000001</v>
          </cell>
          <cell r="N1422">
            <v>67.817929499999991</v>
          </cell>
          <cell r="O1422">
            <v>47.667780000000015</v>
          </cell>
          <cell r="P1422">
            <v>51.250545000000017</v>
          </cell>
        </row>
        <row r="1424">
          <cell r="E1424">
            <v>4920</v>
          </cell>
          <cell r="F1424">
            <v>4152</v>
          </cell>
          <cell r="G1424">
            <v>4320</v>
          </cell>
          <cell r="H1424">
            <v>4420</v>
          </cell>
          <cell r="I1424">
            <v>3019</v>
          </cell>
          <cell r="J1424">
            <v>3222</v>
          </cell>
          <cell r="K1424">
            <v>3260</v>
          </cell>
          <cell r="L1424">
            <v>3710</v>
          </cell>
          <cell r="M1424">
            <v>3883</v>
          </cell>
          <cell r="N1424">
            <v>3955</v>
          </cell>
          <cell r="O1424">
            <v>4230</v>
          </cell>
          <cell r="P1424">
            <v>4010</v>
          </cell>
        </row>
        <row r="1425">
          <cell r="E1425">
            <v>105.18300000000001</v>
          </cell>
          <cell r="F1425">
            <v>101.7355</v>
          </cell>
          <cell r="G1425">
            <v>104.5</v>
          </cell>
          <cell r="H1425">
            <v>106.4</v>
          </cell>
          <cell r="I1425">
            <v>80.474999999999994</v>
          </cell>
          <cell r="J1425">
            <v>85.55</v>
          </cell>
          <cell r="K1425">
            <v>86.9</v>
          </cell>
          <cell r="L1425">
            <v>97.45</v>
          </cell>
          <cell r="M1425">
            <v>99.998199999999997</v>
          </cell>
          <cell r="N1425">
            <v>108.70780000000001</v>
          </cell>
          <cell r="O1425">
            <v>110.9331</v>
          </cell>
          <cell r="P1425">
            <v>101.24</v>
          </cell>
        </row>
        <row r="1427">
          <cell r="E1427">
            <v>345</v>
          </cell>
          <cell r="F1427">
            <v>271</v>
          </cell>
          <cell r="G1427">
            <v>303</v>
          </cell>
          <cell r="H1427">
            <v>345</v>
          </cell>
          <cell r="I1427">
            <v>337</v>
          </cell>
          <cell r="J1427">
            <v>457</v>
          </cell>
          <cell r="K1427">
            <v>640</v>
          </cell>
          <cell r="L1427">
            <v>463</v>
          </cell>
          <cell r="M1427">
            <v>418</v>
          </cell>
          <cell r="N1427">
            <v>382</v>
          </cell>
          <cell r="O1427">
            <v>351</v>
          </cell>
          <cell r="P1427">
            <v>341</v>
          </cell>
        </row>
        <row r="1428">
          <cell r="E1428">
            <v>10.05255</v>
          </cell>
          <cell r="F1428">
            <v>8.2260000000000009</v>
          </cell>
          <cell r="G1428">
            <v>9.2083500000000011</v>
          </cell>
          <cell r="H1428">
            <v>10.538550000000001</v>
          </cell>
          <cell r="I1428">
            <v>10.789199999999999</v>
          </cell>
          <cell r="J1428">
            <v>14.34465</v>
          </cell>
          <cell r="K1428">
            <v>20.30715</v>
          </cell>
          <cell r="L1428">
            <v>14.278950000000002</v>
          </cell>
          <cell r="M1428">
            <v>12.834</v>
          </cell>
          <cell r="N1428">
            <v>12.255750000000001</v>
          </cell>
          <cell r="O1428">
            <v>11.133900000000001</v>
          </cell>
          <cell r="P1428">
            <v>10.870649999999999</v>
          </cell>
        </row>
        <row r="1430">
          <cell r="E1430">
            <v>446</v>
          </cell>
          <cell r="F1430">
            <v>434</v>
          </cell>
          <cell r="G1430">
            <v>488</v>
          </cell>
          <cell r="H1430">
            <v>490</v>
          </cell>
          <cell r="I1430">
            <v>509</v>
          </cell>
          <cell r="J1430">
            <v>565</v>
          </cell>
          <cell r="K1430">
            <v>547</v>
          </cell>
          <cell r="L1430">
            <v>580</v>
          </cell>
          <cell r="M1430">
            <v>534</v>
          </cell>
          <cell r="N1430">
            <v>523</v>
          </cell>
          <cell r="O1430">
            <v>567</v>
          </cell>
          <cell r="P1430">
            <v>639</v>
          </cell>
        </row>
        <row r="1431">
          <cell r="E1431">
            <v>14.173999999999999</v>
          </cell>
          <cell r="F1431">
            <v>12.568949999999999</v>
          </cell>
          <cell r="G1431">
            <v>13.810499999999999</v>
          </cell>
          <cell r="H1431">
            <v>14.0535</v>
          </cell>
          <cell r="I1431">
            <v>14.647500000000001</v>
          </cell>
          <cell r="J1431">
            <v>16.276499999999999</v>
          </cell>
          <cell r="K1431">
            <v>15.525</v>
          </cell>
          <cell r="L1431">
            <v>16.465499999999999</v>
          </cell>
          <cell r="M1431">
            <v>15.291</v>
          </cell>
          <cell r="N1431">
            <v>15.016500000000001</v>
          </cell>
          <cell r="O1431">
            <v>16.276499999999999</v>
          </cell>
          <cell r="P1431">
            <v>18.36</v>
          </cell>
        </row>
        <row r="1433">
          <cell r="E1433">
            <v>3077</v>
          </cell>
          <cell r="F1433">
            <v>2131</v>
          </cell>
          <cell r="G1433">
            <v>4072</v>
          </cell>
          <cell r="H1433">
            <v>4897</v>
          </cell>
          <cell r="I1433">
            <v>4690</v>
          </cell>
          <cell r="J1433">
            <v>4072</v>
          </cell>
          <cell r="K1433">
            <v>3768</v>
          </cell>
          <cell r="L1433">
            <v>3364</v>
          </cell>
          <cell r="M1433">
            <v>2961</v>
          </cell>
          <cell r="N1433">
            <v>3052</v>
          </cell>
          <cell r="O1433">
            <v>2600</v>
          </cell>
          <cell r="P1433">
            <v>3856</v>
          </cell>
        </row>
        <row r="1434">
          <cell r="E1434">
            <v>81.50985</v>
          </cell>
          <cell r="F1434">
            <v>57.726450000000007</v>
          </cell>
          <cell r="G1434">
            <v>108.6138</v>
          </cell>
          <cell r="H1434">
            <v>129.66300000000001</v>
          </cell>
          <cell r="I1434">
            <v>125.30249999999999</v>
          </cell>
          <cell r="J1434">
            <v>106.90335</v>
          </cell>
          <cell r="K1434">
            <v>99.549270000000007</v>
          </cell>
          <cell r="L1434">
            <v>90.369450000000001</v>
          </cell>
          <cell r="M1434">
            <v>79.702649999999991</v>
          </cell>
          <cell r="N1434">
            <v>80.949600000000004</v>
          </cell>
          <cell r="O1434">
            <v>69.157799999999995</v>
          </cell>
          <cell r="P1434">
            <v>102.22964999999999</v>
          </cell>
        </row>
        <row r="1436">
          <cell r="E1436">
            <v>2050</v>
          </cell>
          <cell r="F1436">
            <v>2179</v>
          </cell>
          <cell r="G1436">
            <v>2110</v>
          </cell>
          <cell r="H1436">
            <v>1940</v>
          </cell>
          <cell r="I1436">
            <v>1841</v>
          </cell>
          <cell r="J1436">
            <v>1885</v>
          </cell>
          <cell r="K1436">
            <v>1800</v>
          </cell>
          <cell r="L1436">
            <v>1842</v>
          </cell>
          <cell r="M1436">
            <v>1615</v>
          </cell>
          <cell r="N1436">
            <v>1845</v>
          </cell>
          <cell r="O1436">
            <v>1889</v>
          </cell>
          <cell r="P1436">
            <v>1940</v>
          </cell>
        </row>
        <row r="1437">
          <cell r="E1437">
            <v>48.444000000000003</v>
          </cell>
          <cell r="F1437">
            <v>54</v>
          </cell>
          <cell r="G1437">
            <v>54.341499999999996</v>
          </cell>
          <cell r="H1437">
            <v>45.699999999999996</v>
          </cell>
          <cell r="I1437">
            <v>43.893999999999998</v>
          </cell>
          <cell r="J1437">
            <v>44.15</v>
          </cell>
          <cell r="K1437">
            <v>46.42</v>
          </cell>
          <cell r="L1437">
            <v>46.701999999999998</v>
          </cell>
          <cell r="M1437">
            <v>43.909000000000006</v>
          </cell>
          <cell r="N1437">
            <v>46.239999999999995</v>
          </cell>
          <cell r="O1437">
            <v>47.2</v>
          </cell>
          <cell r="P1437">
            <v>48.1</v>
          </cell>
        </row>
        <row r="1439">
          <cell r="E1439">
            <v>1410</v>
          </cell>
          <cell r="F1439">
            <v>1490</v>
          </cell>
          <cell r="G1439">
            <v>1520</v>
          </cell>
          <cell r="H1439">
            <v>1490</v>
          </cell>
          <cell r="I1439">
            <v>1501</v>
          </cell>
          <cell r="J1439">
            <v>1530</v>
          </cell>
          <cell r="K1439">
            <v>1450</v>
          </cell>
          <cell r="L1439">
            <v>1480</v>
          </cell>
          <cell r="M1439">
            <v>1410</v>
          </cell>
          <cell r="N1439">
            <v>1580</v>
          </cell>
          <cell r="O1439">
            <v>1610</v>
          </cell>
          <cell r="P1439">
            <v>1630</v>
          </cell>
        </row>
        <row r="1440">
          <cell r="E1440">
            <v>32.454000000000001</v>
          </cell>
          <cell r="F1440">
            <v>37.42</v>
          </cell>
          <cell r="G1440">
            <v>39.5</v>
          </cell>
          <cell r="H1440">
            <v>35.799999999999997</v>
          </cell>
          <cell r="I1440">
            <v>35.909999999999997</v>
          </cell>
          <cell r="J1440">
            <v>35.94</v>
          </cell>
          <cell r="K1440">
            <v>38.450000000000003</v>
          </cell>
          <cell r="L1440">
            <v>38.65</v>
          </cell>
          <cell r="M1440">
            <v>37.450000000000003</v>
          </cell>
          <cell r="N1440">
            <v>40.22</v>
          </cell>
          <cell r="O1440">
            <v>40.82</v>
          </cell>
          <cell r="P1440">
            <v>41.25</v>
          </cell>
        </row>
        <row r="1442">
          <cell r="E1442">
            <v>640</v>
          </cell>
          <cell r="F1442">
            <v>689</v>
          </cell>
          <cell r="G1442">
            <v>590</v>
          </cell>
          <cell r="H1442">
            <v>450</v>
          </cell>
          <cell r="I1442">
            <v>340</v>
          </cell>
          <cell r="J1442">
            <v>355</v>
          </cell>
          <cell r="K1442">
            <v>350</v>
          </cell>
          <cell r="L1442">
            <v>362</v>
          </cell>
          <cell r="M1442">
            <v>205</v>
          </cell>
          <cell r="N1442">
            <v>265</v>
          </cell>
          <cell r="O1442">
            <v>279</v>
          </cell>
          <cell r="P1442">
            <v>310</v>
          </cell>
        </row>
        <row r="1443">
          <cell r="E1443">
            <v>15.99</v>
          </cell>
          <cell r="F1443">
            <v>16.579999999999998</v>
          </cell>
          <cell r="G1443">
            <v>14.8415</v>
          </cell>
          <cell r="H1443">
            <v>9.9</v>
          </cell>
          <cell r="I1443">
            <v>7.984</v>
          </cell>
          <cell r="J1443">
            <v>8.2100000000000009</v>
          </cell>
          <cell r="K1443">
            <v>7.97</v>
          </cell>
          <cell r="L1443">
            <v>8.0519999999999996</v>
          </cell>
          <cell r="M1443">
            <v>6.4589999999999996</v>
          </cell>
          <cell r="N1443">
            <v>6.02</v>
          </cell>
          <cell r="O1443">
            <v>6.38</v>
          </cell>
          <cell r="P1443">
            <v>6.85</v>
          </cell>
        </row>
        <row r="1445">
          <cell r="E1445">
            <v>6577</v>
          </cell>
          <cell r="F1445">
            <v>6875</v>
          </cell>
          <cell r="G1445">
            <v>7136</v>
          </cell>
          <cell r="H1445">
            <v>7207</v>
          </cell>
          <cell r="I1445">
            <v>7354</v>
          </cell>
          <cell r="J1445">
            <v>7832</v>
          </cell>
          <cell r="K1445">
            <v>7873</v>
          </cell>
          <cell r="L1445">
            <v>7447</v>
          </cell>
          <cell r="M1445">
            <v>6867</v>
          </cell>
          <cell r="N1445">
            <v>6325</v>
          </cell>
          <cell r="O1445">
            <v>6060</v>
          </cell>
          <cell r="P1445">
            <v>6353</v>
          </cell>
        </row>
        <row r="1446">
          <cell r="E1446">
            <v>177.57900000000004</v>
          </cell>
          <cell r="F1446">
            <v>185.62500000000006</v>
          </cell>
          <cell r="G1446">
            <v>192.67200000000003</v>
          </cell>
          <cell r="H1446">
            <v>194.85900000000004</v>
          </cell>
          <cell r="I1446">
            <v>199.21140000000003</v>
          </cell>
          <cell r="J1446">
            <v>211.35600000000005</v>
          </cell>
          <cell r="K1446">
            <v>212.57100000000005</v>
          </cell>
          <cell r="L1446">
            <v>201.56399999999999</v>
          </cell>
          <cell r="M1446">
            <v>185.89275000000009</v>
          </cell>
          <cell r="N1446">
            <v>170.77500000000001</v>
          </cell>
          <cell r="O1446">
            <v>163.67850000000004</v>
          </cell>
          <cell r="P1446">
            <v>171.53100000000006</v>
          </cell>
        </row>
        <row r="1448">
          <cell r="E1448">
            <v>12538</v>
          </cell>
          <cell r="F1448">
            <v>16695</v>
          </cell>
          <cell r="G1448">
            <v>17902</v>
          </cell>
          <cell r="H1448">
            <v>24411</v>
          </cell>
          <cell r="I1448">
            <v>22510</v>
          </cell>
          <cell r="J1448">
            <v>22260</v>
          </cell>
          <cell r="K1448">
            <v>21855</v>
          </cell>
          <cell r="L1448">
            <v>18685</v>
          </cell>
          <cell r="M1448">
            <v>15430</v>
          </cell>
          <cell r="N1448">
            <v>13900</v>
          </cell>
          <cell r="O1448">
            <v>12695</v>
          </cell>
          <cell r="P1448">
            <v>8784</v>
          </cell>
        </row>
        <row r="1449">
          <cell r="E1449">
            <v>335.1072999999999</v>
          </cell>
          <cell r="F1449">
            <v>456.79750000000001</v>
          </cell>
          <cell r="G1449">
            <v>496.15250000000003</v>
          </cell>
          <cell r="H1449">
            <v>693.07428000000004</v>
          </cell>
          <cell r="I1449">
            <v>627.20999999999992</v>
          </cell>
          <cell r="J1449">
            <v>619.79</v>
          </cell>
          <cell r="K1449">
            <v>598.17200000000003</v>
          </cell>
          <cell r="L1449">
            <v>509.82999999999993</v>
          </cell>
          <cell r="M1449">
            <v>412.60200000000009</v>
          </cell>
          <cell r="N1449">
            <v>367.47499999999997</v>
          </cell>
          <cell r="O1449">
            <v>335.70500000000004</v>
          </cell>
          <cell r="P1449">
            <v>234.58500000000004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4"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</row>
        <row r="1455"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</row>
        <row r="1457"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60"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</sheetData>
      <sheetData sheetId="7" refreshError="1">
        <row r="1376"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</row>
        <row r="1377"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</row>
        <row r="1379"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</row>
        <row r="1380"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</row>
        <row r="1382"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</row>
        <row r="1385"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</row>
        <row r="1386"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</row>
        <row r="1388"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</row>
        <row r="1389"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</row>
        <row r="1391"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</row>
        <row r="1392"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</row>
        <row r="1394"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</row>
        <row r="1395"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</row>
        <row r="1397"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</row>
        <row r="1398"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</row>
        <row r="1401"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</row>
        <row r="1403"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</row>
        <row r="1404"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</row>
        <row r="1406">
          <cell r="E1406">
            <v>132</v>
          </cell>
          <cell r="F1406">
            <v>124</v>
          </cell>
          <cell r="G1406">
            <v>121</v>
          </cell>
          <cell r="H1406">
            <v>146</v>
          </cell>
          <cell r="I1406">
            <v>124</v>
          </cell>
          <cell r="J1406">
            <v>134</v>
          </cell>
          <cell r="K1406">
            <v>140</v>
          </cell>
          <cell r="L1406">
            <v>146</v>
          </cell>
          <cell r="M1406">
            <v>133</v>
          </cell>
          <cell r="N1406">
            <v>132</v>
          </cell>
          <cell r="O1406">
            <v>102</v>
          </cell>
          <cell r="P1406">
            <v>163</v>
          </cell>
        </row>
        <row r="1407">
          <cell r="E1407">
            <v>4.062735</v>
          </cell>
          <cell r="F1407">
            <v>3.6911700000000001</v>
          </cell>
          <cell r="G1407">
            <v>3.3355800000000002</v>
          </cell>
          <cell r="H1407">
            <v>4.4301060000000003</v>
          </cell>
          <cell r="I1407">
            <v>4.1245560000000001</v>
          </cell>
          <cell r="J1407">
            <v>4.4601300000000004</v>
          </cell>
          <cell r="K1407">
            <v>4.6100250000000003</v>
          </cell>
          <cell r="L1407">
            <v>4.7150999999999996</v>
          </cell>
          <cell r="M1407">
            <v>4.1386500000000002</v>
          </cell>
          <cell r="N1407">
            <v>4.2932699999999997</v>
          </cell>
          <cell r="O1407">
            <v>3.1911299999999998</v>
          </cell>
          <cell r="P1407">
            <v>5.0571700000000002</v>
          </cell>
        </row>
        <row r="1409"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0"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</row>
        <row r="1412"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45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</row>
        <row r="1413"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1.2375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</row>
        <row r="1415">
          <cell r="E1415">
            <v>209</v>
          </cell>
          <cell r="F1415">
            <v>214</v>
          </cell>
          <cell r="G1415">
            <v>262</v>
          </cell>
          <cell r="H1415">
            <v>366</v>
          </cell>
          <cell r="I1415">
            <v>434</v>
          </cell>
          <cell r="J1415">
            <v>430</v>
          </cell>
          <cell r="K1415">
            <v>474</v>
          </cell>
          <cell r="L1415">
            <v>376</v>
          </cell>
          <cell r="M1415">
            <v>249</v>
          </cell>
          <cell r="N1415">
            <v>202</v>
          </cell>
          <cell r="O1415">
            <v>264</v>
          </cell>
          <cell r="P1415">
            <v>416</v>
          </cell>
        </row>
        <row r="1416">
          <cell r="E1416">
            <v>6.0406694999999999</v>
          </cell>
          <cell r="F1416">
            <v>6.2947980000000001</v>
          </cell>
          <cell r="G1416">
            <v>7.6461570000000005</v>
          </cell>
          <cell r="H1416">
            <v>10.8317025</v>
          </cell>
          <cell r="I1416">
            <v>12.669129</v>
          </cell>
          <cell r="J1416">
            <v>12.556512</v>
          </cell>
          <cell r="K1416">
            <v>13.8758175</v>
          </cell>
          <cell r="L1416">
            <v>11.159244000000001</v>
          </cell>
          <cell r="M1416">
            <v>7.3019970000000001</v>
          </cell>
          <cell r="N1416">
            <v>5.8686749999999996</v>
          </cell>
          <cell r="O1416">
            <v>7.6253984999999993</v>
          </cell>
          <cell r="P1416">
            <v>13.378012</v>
          </cell>
        </row>
        <row r="1418">
          <cell r="E1418">
            <v>707</v>
          </cell>
          <cell r="F1418">
            <v>769</v>
          </cell>
          <cell r="G1418">
            <v>720</v>
          </cell>
          <cell r="H1418">
            <v>737</v>
          </cell>
          <cell r="I1418">
            <v>762</v>
          </cell>
          <cell r="J1418">
            <v>806</v>
          </cell>
          <cell r="K1418">
            <v>817</v>
          </cell>
          <cell r="L1418">
            <v>821</v>
          </cell>
          <cell r="M1418">
            <v>827</v>
          </cell>
          <cell r="N1418">
            <v>806</v>
          </cell>
          <cell r="O1418">
            <v>866</v>
          </cell>
          <cell r="P1418">
            <v>925</v>
          </cell>
        </row>
        <row r="1419">
          <cell r="E1419">
            <v>20.063250000000004</v>
          </cell>
          <cell r="F1419">
            <v>21.613049999999998</v>
          </cell>
          <cell r="G1419">
            <v>20.749950000000005</v>
          </cell>
          <cell r="H1419">
            <v>21.411899999999999</v>
          </cell>
          <cell r="I1419">
            <v>22.058999999999994</v>
          </cell>
          <cell r="J1419">
            <v>23.22045</v>
          </cell>
          <cell r="K1419">
            <v>23.237099999999998</v>
          </cell>
          <cell r="L1419">
            <v>23.113349999999993</v>
          </cell>
          <cell r="M1419">
            <v>23.328000000000007</v>
          </cell>
          <cell r="N1419">
            <v>22.724909999999998</v>
          </cell>
          <cell r="O1419">
            <v>24.376499999999993</v>
          </cell>
          <cell r="P1419">
            <v>26.834850000000003</v>
          </cell>
        </row>
        <row r="1421">
          <cell r="E1421">
            <v>885</v>
          </cell>
          <cell r="F1421">
            <v>909</v>
          </cell>
          <cell r="G1421">
            <v>755</v>
          </cell>
          <cell r="H1421">
            <v>877</v>
          </cell>
          <cell r="I1421">
            <v>1010</v>
          </cell>
          <cell r="J1421">
            <v>1309</v>
          </cell>
          <cell r="K1421">
            <v>996</v>
          </cell>
          <cell r="L1421">
            <v>907</v>
          </cell>
          <cell r="M1421">
            <v>808</v>
          </cell>
          <cell r="N1421">
            <v>792</v>
          </cell>
          <cell r="O1421">
            <v>938</v>
          </cell>
          <cell r="P1421">
            <v>837</v>
          </cell>
        </row>
        <row r="1422">
          <cell r="E1422">
            <v>30.223291500000013</v>
          </cell>
          <cell r="F1422">
            <v>31.281929999999999</v>
          </cell>
          <cell r="G1422">
            <v>26.330625000000001</v>
          </cell>
          <cell r="H1422">
            <v>30.139478999999998</v>
          </cell>
          <cell r="I1422">
            <v>34.791975000000001</v>
          </cell>
          <cell r="J1422">
            <v>44.814599999999999</v>
          </cell>
          <cell r="K1422">
            <v>33.910501499999995</v>
          </cell>
          <cell r="L1422">
            <v>30.570435000000003</v>
          </cell>
          <cell r="M1422">
            <v>27.382509000000002</v>
          </cell>
          <cell r="N1422">
            <v>26.713863000000007</v>
          </cell>
          <cell r="O1422">
            <v>31.565906999999996</v>
          </cell>
          <cell r="P1422">
            <v>28.156761000000003</v>
          </cell>
        </row>
        <row r="1424">
          <cell r="E1424">
            <v>980</v>
          </cell>
          <cell r="F1424">
            <v>964</v>
          </cell>
          <cell r="G1424">
            <v>950</v>
          </cell>
          <cell r="H1424">
            <v>1070</v>
          </cell>
          <cell r="I1424">
            <v>983</v>
          </cell>
          <cell r="J1424">
            <v>928</v>
          </cell>
          <cell r="K1424">
            <v>905</v>
          </cell>
          <cell r="L1424">
            <v>970</v>
          </cell>
          <cell r="M1424">
            <v>990</v>
          </cell>
          <cell r="N1424">
            <v>998</v>
          </cell>
          <cell r="O1424">
            <v>1006</v>
          </cell>
          <cell r="P1424">
            <v>1250</v>
          </cell>
        </row>
        <row r="1425">
          <cell r="E1425">
            <v>32.119999999999997</v>
          </cell>
          <cell r="F1425">
            <v>30.606999999999999</v>
          </cell>
          <cell r="G1425">
            <v>30.01</v>
          </cell>
          <cell r="H1425">
            <v>31.45</v>
          </cell>
          <cell r="I1425">
            <v>28.405000000000001</v>
          </cell>
          <cell r="J1425">
            <v>27.2</v>
          </cell>
          <cell r="K1425">
            <v>26.14</v>
          </cell>
          <cell r="L1425">
            <v>28.51</v>
          </cell>
          <cell r="M1425">
            <v>30.567499999999999</v>
          </cell>
          <cell r="N1425">
            <v>33.3611</v>
          </cell>
          <cell r="O1425">
            <v>36.711599999999997</v>
          </cell>
          <cell r="P1425">
            <v>45.4</v>
          </cell>
        </row>
        <row r="1427">
          <cell r="E1427">
            <v>144</v>
          </cell>
          <cell r="F1427">
            <v>124</v>
          </cell>
          <cell r="G1427">
            <v>140</v>
          </cell>
          <cell r="H1427">
            <v>154</v>
          </cell>
          <cell r="I1427">
            <v>150</v>
          </cell>
          <cell r="J1427">
            <v>161</v>
          </cell>
          <cell r="K1427">
            <v>176</v>
          </cell>
          <cell r="L1427">
            <v>169</v>
          </cell>
          <cell r="M1427">
            <v>136</v>
          </cell>
          <cell r="N1427">
            <v>139</v>
          </cell>
          <cell r="O1427">
            <v>145</v>
          </cell>
          <cell r="P1427">
            <v>150</v>
          </cell>
        </row>
        <row r="1428">
          <cell r="E1428">
            <v>5.9319000000000006</v>
          </cell>
          <cell r="F1428">
            <v>5.2317</v>
          </cell>
          <cell r="G1428">
            <v>6.0007500000000009</v>
          </cell>
          <cell r="H1428">
            <v>6.5106000000000002</v>
          </cell>
          <cell r="I1428">
            <v>6.5560500000000008</v>
          </cell>
          <cell r="J1428">
            <v>6.9169499999999999</v>
          </cell>
          <cell r="K1428">
            <v>7.5730500000000003</v>
          </cell>
          <cell r="L1428">
            <v>7.2638999999999996</v>
          </cell>
          <cell r="M1428">
            <v>5.8392000000000008</v>
          </cell>
          <cell r="N1428">
            <v>6.0047999999999995</v>
          </cell>
          <cell r="O1428">
            <v>6.8564499999999997</v>
          </cell>
          <cell r="P1428">
            <v>6.5750500000000001</v>
          </cell>
        </row>
        <row r="1430">
          <cell r="E1430">
            <v>288</v>
          </cell>
          <cell r="F1430">
            <v>290</v>
          </cell>
          <cell r="G1430">
            <v>328</v>
          </cell>
          <cell r="H1430">
            <v>335</v>
          </cell>
          <cell r="I1430">
            <v>363</v>
          </cell>
          <cell r="J1430">
            <v>405</v>
          </cell>
          <cell r="K1430">
            <v>415</v>
          </cell>
          <cell r="L1430">
            <v>386</v>
          </cell>
          <cell r="M1430">
            <v>374</v>
          </cell>
          <cell r="N1430">
            <v>379</v>
          </cell>
          <cell r="O1430">
            <v>390</v>
          </cell>
          <cell r="P1430">
            <v>465</v>
          </cell>
        </row>
        <row r="1431">
          <cell r="E1431">
            <v>8.8290000000000006</v>
          </cell>
          <cell r="F1431">
            <v>8.9369999999999994</v>
          </cell>
          <cell r="G1431">
            <v>9.5534999999999997</v>
          </cell>
          <cell r="H1431">
            <v>9.8145000000000007</v>
          </cell>
          <cell r="I1431">
            <v>10.6425</v>
          </cell>
          <cell r="J1431">
            <v>11.785500000000001</v>
          </cell>
          <cell r="K1431">
            <v>11.843999999999999</v>
          </cell>
          <cell r="L1431">
            <v>11.1915</v>
          </cell>
          <cell r="M1431">
            <v>10.898999999999999</v>
          </cell>
          <cell r="N1431">
            <v>11.0115</v>
          </cell>
          <cell r="O1431">
            <v>11.2545</v>
          </cell>
          <cell r="P1431">
            <v>13.3605</v>
          </cell>
        </row>
        <row r="1433">
          <cell r="E1433">
            <v>410</v>
          </cell>
          <cell r="F1433">
            <v>402</v>
          </cell>
          <cell r="G1433">
            <v>781</v>
          </cell>
          <cell r="H1433">
            <v>848</v>
          </cell>
          <cell r="I1433">
            <v>908</v>
          </cell>
          <cell r="J1433">
            <v>829</v>
          </cell>
          <cell r="K1433">
            <v>897</v>
          </cell>
          <cell r="L1433">
            <v>875</v>
          </cell>
          <cell r="M1433">
            <v>761</v>
          </cell>
          <cell r="N1433">
            <v>552</v>
          </cell>
          <cell r="O1433">
            <v>653</v>
          </cell>
          <cell r="P1433">
            <v>670</v>
          </cell>
        </row>
        <row r="1434">
          <cell r="E1434">
            <v>12.419550000000001</v>
          </cell>
          <cell r="F1434">
            <v>12.165750000000001</v>
          </cell>
          <cell r="G1434">
            <v>23.506200000000003</v>
          </cell>
          <cell r="H1434">
            <v>25.581150000000001</v>
          </cell>
          <cell r="I1434">
            <v>27.556650000000001</v>
          </cell>
          <cell r="J1434">
            <v>25.155000000000001</v>
          </cell>
          <cell r="K1434">
            <v>27.29205</v>
          </cell>
          <cell r="L1434">
            <v>26.642250000000001</v>
          </cell>
          <cell r="M1434">
            <v>23.420250000000003</v>
          </cell>
          <cell r="N1434">
            <v>16.922700000000003</v>
          </cell>
          <cell r="O1434">
            <v>19.626750000000001</v>
          </cell>
          <cell r="P1434">
            <v>20.083950000000002</v>
          </cell>
        </row>
        <row r="1436">
          <cell r="E1436">
            <v>785</v>
          </cell>
          <cell r="F1436">
            <v>805</v>
          </cell>
          <cell r="G1436">
            <v>890</v>
          </cell>
          <cell r="H1436">
            <v>789</v>
          </cell>
          <cell r="I1436">
            <v>822</v>
          </cell>
          <cell r="J1436">
            <v>830</v>
          </cell>
          <cell r="K1436">
            <v>860</v>
          </cell>
          <cell r="L1436">
            <v>890</v>
          </cell>
          <cell r="M1436">
            <v>915</v>
          </cell>
          <cell r="N1436">
            <v>770</v>
          </cell>
          <cell r="O1436">
            <v>770</v>
          </cell>
          <cell r="P1436">
            <v>762</v>
          </cell>
        </row>
        <row r="1437">
          <cell r="E1437">
            <v>24.43</v>
          </cell>
          <cell r="F1437">
            <v>25.259999999999998</v>
          </cell>
          <cell r="G1437">
            <v>24.869999999999997</v>
          </cell>
          <cell r="H1437">
            <v>25.96</v>
          </cell>
          <cell r="I1437">
            <v>26.299999999999997</v>
          </cell>
          <cell r="J1437">
            <v>24.34</v>
          </cell>
          <cell r="K1437">
            <v>24.009999999999998</v>
          </cell>
          <cell r="L1437">
            <v>24.093</v>
          </cell>
          <cell r="M1437">
            <v>24.25</v>
          </cell>
          <cell r="N1437">
            <v>24.57</v>
          </cell>
          <cell r="O1437">
            <v>20.796500000000002</v>
          </cell>
          <cell r="P1437">
            <v>22.53</v>
          </cell>
        </row>
        <row r="1439">
          <cell r="E1439">
            <v>380</v>
          </cell>
          <cell r="F1439">
            <v>395</v>
          </cell>
          <cell r="G1439">
            <v>363</v>
          </cell>
          <cell r="H1439">
            <v>349</v>
          </cell>
          <cell r="I1439">
            <v>360</v>
          </cell>
          <cell r="J1439">
            <v>380</v>
          </cell>
          <cell r="K1439">
            <v>440</v>
          </cell>
          <cell r="L1439">
            <v>450</v>
          </cell>
          <cell r="M1439">
            <v>465</v>
          </cell>
          <cell r="N1439">
            <v>430</v>
          </cell>
          <cell r="O1439">
            <v>420</v>
          </cell>
          <cell r="P1439">
            <v>402</v>
          </cell>
        </row>
        <row r="1440">
          <cell r="E1440">
            <v>11.48</v>
          </cell>
          <cell r="F1440">
            <v>12.22</v>
          </cell>
          <cell r="G1440">
            <v>11.42</v>
          </cell>
          <cell r="H1440">
            <v>12.32</v>
          </cell>
          <cell r="I1440">
            <v>12.45</v>
          </cell>
          <cell r="J1440">
            <v>12.53</v>
          </cell>
          <cell r="K1440">
            <v>13.587</v>
          </cell>
          <cell r="L1440">
            <v>13.66</v>
          </cell>
          <cell r="M1440">
            <v>12.82</v>
          </cell>
          <cell r="N1440">
            <v>12.88</v>
          </cell>
          <cell r="O1440">
            <v>12.750999999999999</v>
          </cell>
          <cell r="P1440">
            <v>13.69</v>
          </cell>
        </row>
        <row r="1442">
          <cell r="E1442">
            <v>405</v>
          </cell>
          <cell r="F1442">
            <v>410</v>
          </cell>
          <cell r="G1442">
            <v>440</v>
          </cell>
          <cell r="H1442">
            <v>440</v>
          </cell>
          <cell r="I1442">
            <v>462</v>
          </cell>
          <cell r="J1442">
            <v>450</v>
          </cell>
          <cell r="K1442">
            <v>420</v>
          </cell>
          <cell r="L1442">
            <v>440</v>
          </cell>
          <cell r="M1442">
            <v>450</v>
          </cell>
          <cell r="N1442">
            <v>410</v>
          </cell>
          <cell r="O1442">
            <v>350</v>
          </cell>
          <cell r="P1442">
            <v>360</v>
          </cell>
        </row>
        <row r="1443">
          <cell r="E1443">
            <v>12.95</v>
          </cell>
          <cell r="F1443">
            <v>13.04</v>
          </cell>
          <cell r="G1443">
            <v>13.45</v>
          </cell>
          <cell r="H1443">
            <v>13.64</v>
          </cell>
          <cell r="I1443">
            <v>13.85</v>
          </cell>
          <cell r="J1443">
            <v>11.81</v>
          </cell>
          <cell r="K1443">
            <v>10.423</v>
          </cell>
          <cell r="L1443">
            <v>10.433</v>
          </cell>
          <cell r="M1443">
            <v>11.43</v>
          </cell>
          <cell r="N1443">
            <v>11.69</v>
          </cell>
          <cell r="O1443">
            <v>8.0455000000000005</v>
          </cell>
          <cell r="P1443">
            <v>8.84</v>
          </cell>
        </row>
        <row r="1445">
          <cell r="E1445">
            <v>1364</v>
          </cell>
          <cell r="F1445">
            <v>1425</v>
          </cell>
          <cell r="G1445">
            <v>1502</v>
          </cell>
          <cell r="H1445">
            <v>1535</v>
          </cell>
          <cell r="I1445">
            <v>1593</v>
          </cell>
          <cell r="J1445">
            <v>1734</v>
          </cell>
          <cell r="K1445">
            <v>1774</v>
          </cell>
          <cell r="L1445">
            <v>1647</v>
          </cell>
          <cell r="M1445">
            <v>1479</v>
          </cell>
          <cell r="N1445">
            <v>1343</v>
          </cell>
          <cell r="O1445">
            <v>1267</v>
          </cell>
          <cell r="P1445">
            <v>1303</v>
          </cell>
        </row>
        <row r="1446">
          <cell r="E1446">
            <v>39.896999999999991</v>
          </cell>
          <cell r="F1446">
            <v>41.681249999999991</v>
          </cell>
          <cell r="G1446">
            <v>43.933499999999981</v>
          </cell>
          <cell r="H1446">
            <v>44.86815</v>
          </cell>
          <cell r="I1446">
            <v>46.594349999999984</v>
          </cell>
          <cell r="J1446">
            <v>50.719499999999982</v>
          </cell>
          <cell r="K1446">
            <v>51.889499999999984</v>
          </cell>
          <cell r="L1446">
            <v>48.174750000000003</v>
          </cell>
          <cell r="M1446">
            <v>43.202249999999964</v>
          </cell>
          <cell r="N1446">
            <v>39.458249999999992</v>
          </cell>
          <cell r="O1446">
            <v>37.059749999999987</v>
          </cell>
          <cell r="P1446">
            <v>38.112749999999998</v>
          </cell>
        </row>
        <row r="1448">
          <cell r="E1448">
            <v>2627</v>
          </cell>
          <cell r="F1448">
            <v>3204</v>
          </cell>
          <cell r="G1448">
            <v>3377</v>
          </cell>
          <cell r="H1448">
            <v>4667</v>
          </cell>
          <cell r="I1448">
            <v>4263</v>
          </cell>
          <cell r="J1448">
            <v>4265</v>
          </cell>
          <cell r="K1448">
            <v>3641</v>
          </cell>
          <cell r="L1448">
            <v>3304</v>
          </cell>
          <cell r="M1448">
            <v>3012</v>
          </cell>
          <cell r="N1448">
            <v>2672</v>
          </cell>
          <cell r="O1448">
            <v>2347</v>
          </cell>
          <cell r="P1448">
            <v>2622</v>
          </cell>
        </row>
        <row r="1449">
          <cell r="E1449">
            <v>97.235500000000016</v>
          </cell>
          <cell r="F1449">
            <v>122.407</v>
          </cell>
          <cell r="G1449">
            <v>130.11920000000001</v>
          </cell>
          <cell r="H1449">
            <v>181.81319999999997</v>
          </cell>
          <cell r="I1449">
            <v>166.26999999999998</v>
          </cell>
          <cell r="J1449">
            <v>165.85999999999999</v>
          </cell>
          <cell r="K1449">
            <v>139.30200000000002</v>
          </cell>
          <cell r="L1449">
            <v>125.4649</v>
          </cell>
          <cell r="M1449">
            <v>114.136</v>
          </cell>
          <cell r="N1449">
            <v>100.29599999999998</v>
          </cell>
          <cell r="O1449">
            <v>88.170999999999978</v>
          </cell>
          <cell r="P1449">
            <v>98.325999999999993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4"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</row>
        <row r="1455"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</row>
        <row r="1457"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60"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</sheetData>
      <sheetData sheetId="8" refreshError="1">
        <row r="1376">
          <cell r="E1376">
            <v>16549.145542378039</v>
          </cell>
          <cell r="F1376">
            <v>18022.33245646425</v>
          </cell>
          <cell r="G1376">
            <v>18551.164410303936</v>
          </cell>
          <cell r="H1376">
            <v>17120.523568647786</v>
          </cell>
          <cell r="I1376">
            <v>17256.843775681558</v>
          </cell>
          <cell r="J1376">
            <v>22291.253361103787</v>
          </cell>
          <cell r="K1376">
            <v>17469.780064288407</v>
          </cell>
          <cell r="L1376">
            <v>17331.48067262505</v>
          </cell>
          <cell r="M1376">
            <v>17707.369130772029</v>
          </cell>
          <cell r="N1376">
            <v>17341.03748550361</v>
          </cell>
          <cell r="O1376">
            <v>16974.905897362536</v>
          </cell>
          <cell r="P1376">
            <v>16711.715699234232</v>
          </cell>
        </row>
        <row r="1377">
          <cell r="E1377">
            <v>12.133892941943706</v>
          </cell>
          <cell r="F1377">
            <v>13.782887500119486</v>
          </cell>
          <cell r="G1377">
            <v>14.898158545046602</v>
          </cell>
          <cell r="H1377">
            <v>13.248647465473571</v>
          </cell>
          <cell r="I1377">
            <v>13.237165566194054</v>
          </cell>
          <cell r="J1377">
            <v>15.058742419694536</v>
          </cell>
          <cell r="K1377">
            <v>12.355764661876504</v>
          </cell>
          <cell r="L1377">
            <v>12.151395550347978</v>
          </cell>
          <cell r="M1377">
            <v>12.254540062459977</v>
          </cell>
          <cell r="N1377">
            <v>11.920706808137059</v>
          </cell>
          <cell r="O1377">
            <v>11.575316243628725</v>
          </cell>
          <cell r="P1377">
            <v>10.630631633951825</v>
          </cell>
        </row>
        <row r="1379">
          <cell r="E1379">
            <v>372294.22193247708</v>
          </cell>
          <cell r="F1379">
            <v>392338.20765651896</v>
          </cell>
          <cell r="G1379">
            <v>389204.89242478786</v>
          </cell>
          <cell r="H1379">
            <v>410574.96087255375</v>
          </cell>
          <cell r="I1379">
            <v>362488.95730196609</v>
          </cell>
          <cell r="J1379">
            <v>373610.41617589374</v>
          </cell>
          <cell r="K1379">
            <v>356407.84549849574</v>
          </cell>
          <cell r="L1379">
            <v>346101.46614961349</v>
          </cell>
          <cell r="M1379">
            <v>335233.33338795626</v>
          </cell>
          <cell r="N1379">
            <v>314809.78643770167</v>
          </cell>
          <cell r="O1379">
            <v>321027.07253272837</v>
          </cell>
          <cell r="P1379">
            <v>338789.38266558107</v>
          </cell>
        </row>
        <row r="1380">
          <cell r="E1380">
            <v>372.94410313248022</v>
          </cell>
          <cell r="F1380">
            <v>396.36938236185381</v>
          </cell>
          <cell r="G1380">
            <v>389.48960385831452</v>
          </cell>
          <cell r="H1380">
            <v>406.43469235322755</v>
          </cell>
          <cell r="I1380">
            <v>363.98748775871434</v>
          </cell>
          <cell r="J1380">
            <v>370.95296646167515</v>
          </cell>
          <cell r="K1380">
            <v>358.62594612298636</v>
          </cell>
          <cell r="L1380">
            <v>344.96434932850838</v>
          </cell>
          <cell r="M1380">
            <v>331.0808248859139</v>
          </cell>
          <cell r="N1380">
            <v>292.23435188488241</v>
          </cell>
          <cell r="O1380">
            <v>297.00950141270869</v>
          </cell>
          <cell r="P1380">
            <v>323.91366992858246</v>
          </cell>
        </row>
        <row r="1382">
          <cell r="E1382">
            <v>457987.60958532785</v>
          </cell>
          <cell r="F1382">
            <v>484786.00882912078</v>
          </cell>
          <cell r="G1382">
            <v>521727.24047949468</v>
          </cell>
          <cell r="H1382">
            <v>467974.68910354463</v>
          </cell>
          <cell r="I1382">
            <v>480893.68609994976</v>
          </cell>
          <cell r="J1382">
            <v>518207.10423189524</v>
          </cell>
          <cell r="K1382">
            <v>504017.06023707637</v>
          </cell>
          <cell r="L1382">
            <v>466827.65002682625</v>
          </cell>
          <cell r="M1382">
            <v>456513.34550001717</v>
          </cell>
          <cell r="N1382">
            <v>431456.20048293652</v>
          </cell>
          <cell r="O1382">
            <v>414069.0633033599</v>
          </cell>
          <cell r="P1382">
            <v>434268.09780281823</v>
          </cell>
        </row>
        <row r="1383">
          <cell r="E1383">
            <v>609.68324330900441</v>
          </cell>
          <cell r="F1383">
            <v>619.5225250108025</v>
          </cell>
          <cell r="G1383">
            <v>670.04519825622788</v>
          </cell>
          <cell r="H1383">
            <v>622.99822050657315</v>
          </cell>
          <cell r="I1383">
            <v>626.01902403595545</v>
          </cell>
          <cell r="J1383">
            <v>652.10815911267741</v>
          </cell>
          <cell r="K1383">
            <v>668.09249445861587</v>
          </cell>
          <cell r="L1383">
            <v>607.48702213629065</v>
          </cell>
          <cell r="M1383">
            <v>570.3414524987744</v>
          </cell>
          <cell r="N1383">
            <v>554.45231338111284</v>
          </cell>
          <cell r="O1383">
            <v>520.64075043356468</v>
          </cell>
          <cell r="P1383">
            <v>511.86368265515483</v>
          </cell>
        </row>
        <row r="1385">
          <cell r="E1385">
            <v>4074563.80340885</v>
          </cell>
          <cell r="F1385">
            <v>4073408.4469711985</v>
          </cell>
          <cell r="G1385">
            <v>4022506.7784801056</v>
          </cell>
          <cell r="H1385">
            <v>4062214.1856316817</v>
          </cell>
          <cell r="I1385">
            <v>4001858.8177414644</v>
          </cell>
          <cell r="J1385">
            <v>3963452.0621188134</v>
          </cell>
          <cell r="K1385">
            <v>3907368.327876376</v>
          </cell>
          <cell r="L1385">
            <v>3821175.9879176845</v>
          </cell>
          <cell r="M1385">
            <v>3848957.920373139</v>
          </cell>
          <cell r="N1385">
            <v>3945313.6144338902</v>
          </cell>
          <cell r="O1385">
            <v>3952216.7621054836</v>
          </cell>
          <cell r="P1385">
            <v>3854711.1518577193</v>
          </cell>
        </row>
        <row r="1386">
          <cell r="E1386">
            <v>5959.6470447318279</v>
          </cell>
          <cell r="F1386">
            <v>5863.9504766063292</v>
          </cell>
          <cell r="G1386">
            <v>5869.1459759326335</v>
          </cell>
          <cell r="H1386">
            <v>5878.8954753436974</v>
          </cell>
          <cell r="I1386">
            <v>5831.5276263029336</v>
          </cell>
          <cell r="J1386">
            <v>5732.8179413726448</v>
          </cell>
          <cell r="K1386">
            <v>5688.3046252127024</v>
          </cell>
          <cell r="L1386">
            <v>5473.6053419272257</v>
          </cell>
          <cell r="M1386">
            <v>5471.170071914933</v>
          </cell>
          <cell r="N1386">
            <v>5559.5927543780053</v>
          </cell>
          <cell r="O1386">
            <v>5654.9182497252095</v>
          </cell>
          <cell r="P1386">
            <v>5551.989435820904</v>
          </cell>
        </row>
        <row r="1388">
          <cell r="E1388">
            <v>428732.24095731933</v>
          </cell>
          <cell r="F1388">
            <v>421667.58080431772</v>
          </cell>
          <cell r="G1388">
            <v>432140.37362928066</v>
          </cell>
          <cell r="H1388">
            <v>424061.84020086436</v>
          </cell>
          <cell r="I1388">
            <v>413988.95766667445</v>
          </cell>
          <cell r="J1388">
            <v>429842.63449084834</v>
          </cell>
          <cell r="K1388">
            <v>427746.36395109491</v>
          </cell>
          <cell r="L1388">
            <v>414034.48608610837</v>
          </cell>
          <cell r="M1388">
            <v>400549.20406645758</v>
          </cell>
          <cell r="N1388">
            <v>372669.94931611768</v>
          </cell>
          <cell r="O1388">
            <v>379975.91286826762</v>
          </cell>
          <cell r="P1388">
            <v>350333.98370207718</v>
          </cell>
        </row>
        <row r="1389">
          <cell r="E1389">
            <v>229.99816204463767</v>
          </cell>
          <cell r="F1389">
            <v>221.40618780221726</v>
          </cell>
          <cell r="G1389">
            <v>222.23609372318145</v>
          </cell>
          <cell r="H1389">
            <v>210.00947001335578</v>
          </cell>
          <cell r="I1389">
            <v>187.76290841753388</v>
          </cell>
          <cell r="J1389">
            <v>198.34566787502462</v>
          </cell>
          <cell r="K1389">
            <v>199.68199705987931</v>
          </cell>
          <cell r="L1389">
            <v>190.3320936731651</v>
          </cell>
          <cell r="M1389">
            <v>185.63605263625902</v>
          </cell>
          <cell r="N1389">
            <v>175.65005987758991</v>
          </cell>
          <cell r="O1389">
            <v>172.04238588359254</v>
          </cell>
          <cell r="P1389">
            <v>160.63799932866164</v>
          </cell>
        </row>
        <row r="1391">
          <cell r="E1391">
            <v>227261.2394382428</v>
          </cell>
          <cell r="F1391">
            <v>217788.99021360045</v>
          </cell>
          <cell r="G1391">
            <v>218784.64513314815</v>
          </cell>
          <cell r="H1391">
            <v>209422.49838160223</v>
          </cell>
          <cell r="I1391">
            <v>190534.54758356125</v>
          </cell>
          <cell r="J1391">
            <v>198646.37110657943</v>
          </cell>
          <cell r="K1391">
            <v>194037.99894532611</v>
          </cell>
          <cell r="L1391">
            <v>189631.15170515186</v>
          </cell>
          <cell r="M1391">
            <v>195967.40047847477</v>
          </cell>
          <cell r="N1391">
            <v>178493.48407731627</v>
          </cell>
          <cell r="O1391">
            <v>189487.64127258709</v>
          </cell>
          <cell r="P1391">
            <v>176739.03353987134</v>
          </cell>
        </row>
        <row r="1392">
          <cell r="E1392">
            <v>150.14230999853044</v>
          </cell>
          <cell r="F1392">
            <v>140.59605412131822</v>
          </cell>
          <cell r="G1392">
            <v>137.66956375354042</v>
          </cell>
          <cell r="H1392">
            <v>124.93416193250576</v>
          </cell>
          <cell r="I1392">
            <v>99.193624619350828</v>
          </cell>
          <cell r="J1392">
            <v>106.7077921349823</v>
          </cell>
          <cell r="K1392">
            <v>107.04841467273282</v>
          </cell>
          <cell r="L1392">
            <v>101.38669044459168</v>
          </cell>
          <cell r="M1392">
            <v>104.54719063891179</v>
          </cell>
          <cell r="N1392">
            <v>98.685499409677618</v>
          </cell>
          <cell r="O1392">
            <v>96.539692600842258</v>
          </cell>
          <cell r="P1392">
            <v>91.831210502569093</v>
          </cell>
        </row>
        <row r="1394">
          <cell r="E1394">
            <v>122677.08200261733</v>
          </cell>
          <cell r="F1394">
            <v>133515.81879608578</v>
          </cell>
          <cell r="G1394">
            <v>142907.25295997283</v>
          </cell>
          <cell r="H1394">
            <v>143979.50408416009</v>
          </cell>
          <cell r="I1394">
            <v>152724.35997275542</v>
          </cell>
          <cell r="J1394">
            <v>160459.11620372295</v>
          </cell>
          <cell r="K1394">
            <v>163001.4116429713</v>
          </cell>
          <cell r="L1394">
            <v>153632.67538071173</v>
          </cell>
          <cell r="M1394">
            <v>133811.14458773803</v>
          </cell>
          <cell r="N1394">
            <v>123405.80623855663</v>
          </cell>
          <cell r="O1394">
            <v>119691.40038002771</v>
          </cell>
          <cell r="P1394">
            <v>102648.7688587859</v>
          </cell>
        </row>
        <row r="1395">
          <cell r="E1395">
            <v>48.624778930885412</v>
          </cell>
          <cell r="F1395">
            <v>52.92086400129174</v>
          </cell>
          <cell r="G1395">
            <v>56.643290412226662</v>
          </cell>
          <cell r="H1395">
            <v>57.068292156814024</v>
          </cell>
          <cell r="I1395">
            <v>60.534438216241234</v>
          </cell>
          <cell r="J1395">
            <v>63.600217134972425</v>
          </cell>
          <cell r="K1395">
            <v>64.607891524454658</v>
          </cell>
          <cell r="L1395">
            <v>60.89446174460042</v>
          </cell>
          <cell r="M1395">
            <v>53.03792051337421</v>
          </cell>
          <cell r="N1395">
            <v>48.913618983939259</v>
          </cell>
          <cell r="O1395">
            <v>47.441362220229294</v>
          </cell>
          <cell r="P1395">
            <v>40.686276619943804</v>
          </cell>
        </row>
        <row r="1397">
          <cell r="E1397">
            <v>78793.91951645918</v>
          </cell>
          <cell r="F1397">
            <v>70362.771794631466</v>
          </cell>
          <cell r="G1397">
            <v>70448.475536159662</v>
          </cell>
          <cell r="H1397">
            <v>70659.837735102075</v>
          </cell>
          <cell r="I1397">
            <v>70730.050110357741</v>
          </cell>
          <cell r="J1397">
            <v>70737.147180545959</v>
          </cell>
          <cell r="K1397">
            <v>70706.953362797489</v>
          </cell>
          <cell r="L1397">
            <v>70770.659000244777</v>
          </cell>
          <cell r="M1397">
            <v>70770.659000244777</v>
          </cell>
          <cell r="N1397">
            <v>70770.659000244777</v>
          </cell>
          <cell r="O1397">
            <v>70796.871215652791</v>
          </cell>
          <cell r="P1397">
            <v>70946.181303419915</v>
          </cell>
        </row>
        <row r="1398">
          <cell r="E1398">
            <v>31.231073115221825</v>
          </cell>
          <cell r="F1398">
            <v>27.88926967960731</v>
          </cell>
          <cell r="G1398">
            <v>27.923239557414377</v>
          </cell>
          <cell r="H1398">
            <v>28.007015924035997</v>
          </cell>
          <cell r="I1398">
            <v>28.034845581941834</v>
          </cell>
          <cell r="J1398">
            <v>28.037658605069911</v>
          </cell>
          <cell r="K1398">
            <v>28.025690862691853</v>
          </cell>
          <cell r="L1398">
            <v>28.05094148397302</v>
          </cell>
          <cell r="M1398">
            <v>28.05094148397302</v>
          </cell>
          <cell r="N1398">
            <v>28.05094148397302</v>
          </cell>
          <cell r="O1398">
            <v>28.061331062520996</v>
          </cell>
          <cell r="P1398">
            <v>28.120512206148724</v>
          </cell>
        </row>
        <row r="1400">
          <cell r="E1400">
            <v>103999.08289482648</v>
          </cell>
          <cell r="F1400">
            <v>80753.217563563041</v>
          </cell>
          <cell r="G1400">
            <v>81012.492863494102</v>
          </cell>
          <cell r="H1400">
            <v>84665.331096842638</v>
          </cell>
          <cell r="I1400">
            <v>80876.585736904934</v>
          </cell>
          <cell r="J1400">
            <v>79985.478214383154</v>
          </cell>
          <cell r="K1400">
            <v>107610.63186417203</v>
          </cell>
          <cell r="L1400">
            <v>131036.59987109143</v>
          </cell>
          <cell r="M1400">
            <v>131300.31368631238</v>
          </cell>
          <cell r="N1400">
            <v>132213.85391614758</v>
          </cell>
          <cell r="O1400">
            <v>163856.03715157451</v>
          </cell>
          <cell r="P1400">
            <v>163330.18054339837</v>
          </cell>
        </row>
        <row r="1401">
          <cell r="E1401">
            <v>65.088893655139515</v>
          </cell>
          <cell r="F1401">
            <v>32.953863368875332</v>
          </cell>
          <cell r="G1401">
            <v>33.022444230237667</v>
          </cell>
          <cell r="H1401">
            <v>34.428830500869914</v>
          </cell>
          <cell r="I1401">
            <v>32.888851652323297</v>
          </cell>
          <cell r="J1401">
            <v>31.703364086965767</v>
          </cell>
          <cell r="K1401">
            <v>54.04566949506021</v>
          </cell>
          <cell r="L1401">
            <v>93.832142069768452</v>
          </cell>
          <cell r="M1401">
            <v>113.68419639798523</v>
          </cell>
          <cell r="N1401">
            <v>116.30329340883721</v>
          </cell>
          <cell r="O1401">
            <v>142.46859823394814</v>
          </cell>
          <cell r="P1401">
            <v>164.12099038702789</v>
          </cell>
        </row>
        <row r="1403">
          <cell r="E1403">
            <v>196688.06638980852</v>
          </cell>
          <cell r="F1403">
            <v>206826.79541144075</v>
          </cell>
          <cell r="G1403">
            <v>209206.2332924993</v>
          </cell>
          <cell r="H1403">
            <v>201894.04449643943</v>
          </cell>
          <cell r="I1403">
            <v>200931.29791988846</v>
          </cell>
          <cell r="J1403">
            <v>205284.77273438545</v>
          </cell>
          <cell r="K1403">
            <v>200584.97259353037</v>
          </cell>
          <cell r="L1403">
            <v>192352.95842327795</v>
          </cell>
          <cell r="M1403">
            <v>190790.27296945744</v>
          </cell>
          <cell r="N1403">
            <v>187431.53287728093</v>
          </cell>
          <cell r="O1403">
            <v>186808.95551907143</v>
          </cell>
          <cell r="P1403">
            <v>196313.26562598889</v>
          </cell>
        </row>
        <row r="1404">
          <cell r="E1404">
            <v>108.68529373452415</v>
          </cell>
          <cell r="F1404">
            <v>115.88247769177036</v>
          </cell>
          <cell r="G1404">
            <v>122.02043716243469</v>
          </cell>
          <cell r="H1404">
            <v>111.11665302190025</v>
          </cell>
          <cell r="I1404">
            <v>109.75142526607839</v>
          </cell>
          <cell r="J1404">
            <v>111.62941989883501</v>
          </cell>
          <cell r="K1404">
            <v>112.16266228115276</v>
          </cell>
          <cell r="L1404">
            <v>100.50381230377685</v>
          </cell>
          <cell r="M1404">
            <v>97.973871982695456</v>
          </cell>
          <cell r="N1404">
            <v>92.90829979213288</v>
          </cell>
          <cell r="O1404">
            <v>90.946601547257075</v>
          </cell>
          <cell r="P1404">
            <v>97.604852643005117</v>
          </cell>
        </row>
        <row r="1406">
          <cell r="E1406">
            <v>6533842.6264795354</v>
          </cell>
          <cell r="F1406">
            <v>6499193.5089621358</v>
          </cell>
          <cell r="G1406">
            <v>6622394.3166842647</v>
          </cell>
          <cell r="H1406">
            <v>6542403.7354016425</v>
          </cell>
          <cell r="I1406">
            <v>6821826.4958989471</v>
          </cell>
          <cell r="J1406">
            <v>6694410.7194829872</v>
          </cell>
          <cell r="K1406">
            <v>6782412.1348188575</v>
          </cell>
          <cell r="L1406">
            <v>6737786.1006212095</v>
          </cell>
          <cell r="M1406">
            <v>6587710.6046675062</v>
          </cell>
          <cell r="N1406">
            <v>6756977.7853466934</v>
          </cell>
          <cell r="O1406">
            <v>6749703.1070573144</v>
          </cell>
          <cell r="P1406">
            <v>6755344.6796139572</v>
          </cell>
        </row>
        <row r="1407">
          <cell r="E1407">
            <v>9463.0900522105749</v>
          </cell>
          <cell r="F1407">
            <v>9560.0993536943624</v>
          </cell>
          <cell r="G1407">
            <v>9686.780050035386</v>
          </cell>
          <cell r="H1407">
            <v>9646.8698834174684</v>
          </cell>
          <cell r="I1407">
            <v>9903.7842504621276</v>
          </cell>
          <cell r="J1407">
            <v>9859.3562633591246</v>
          </cell>
          <cell r="K1407">
            <v>9954.7049305776127</v>
          </cell>
          <cell r="L1407">
            <v>9966.0400029091343</v>
          </cell>
          <cell r="M1407">
            <v>9746.7675336469365</v>
          </cell>
          <cell r="N1407">
            <v>9849.350893038154</v>
          </cell>
          <cell r="O1407">
            <v>9953.2898714157054</v>
          </cell>
          <cell r="P1407">
            <v>9913.4140270720818</v>
          </cell>
        </row>
        <row r="1409">
          <cell r="E1409">
            <v>9154691.0607209951</v>
          </cell>
          <cell r="F1409">
            <v>9237520.5344327949</v>
          </cell>
          <cell r="G1409">
            <v>9239991.4891050737</v>
          </cell>
          <cell r="H1409">
            <v>9039284.8787011821</v>
          </cell>
          <cell r="I1409">
            <v>8957694.4134636931</v>
          </cell>
          <cell r="J1409">
            <v>9068950.8311606776</v>
          </cell>
          <cell r="K1409">
            <v>9044877.7223703451</v>
          </cell>
          <cell r="L1409">
            <v>9130298.754439218</v>
          </cell>
          <cell r="M1409">
            <v>9327849.8243261371</v>
          </cell>
          <cell r="N1409">
            <v>9363163.2805401459</v>
          </cell>
          <cell r="O1409">
            <v>9438828.7458901983</v>
          </cell>
          <cell r="P1409">
            <v>9499221.4598868452</v>
          </cell>
        </row>
        <row r="1410">
          <cell r="E1410">
            <v>13477.452386293067</v>
          </cell>
          <cell r="F1410">
            <v>13635.145378504601</v>
          </cell>
          <cell r="G1410">
            <v>13629.459980767651</v>
          </cell>
          <cell r="H1410">
            <v>13477.193718623623</v>
          </cell>
          <cell r="I1410">
            <v>13292.345841304072</v>
          </cell>
          <cell r="J1410">
            <v>13450.911334314909</v>
          </cell>
          <cell r="K1410">
            <v>13453.09235162145</v>
          </cell>
          <cell r="L1410">
            <v>13521.35356824583</v>
          </cell>
          <cell r="M1410">
            <v>13748.263992160422</v>
          </cell>
          <cell r="N1410">
            <v>13886.313757721009</v>
          </cell>
          <cell r="O1410">
            <v>13947.7011736525</v>
          </cell>
          <cell r="P1410">
            <v>14049.800300081741</v>
          </cell>
        </row>
        <row r="1412">
          <cell r="E1412">
            <v>197682.44244169904</v>
          </cell>
          <cell r="F1412">
            <v>199503.38615995261</v>
          </cell>
          <cell r="G1412">
            <v>199000.33059884515</v>
          </cell>
          <cell r="H1412">
            <v>196315.72115659172</v>
          </cell>
          <cell r="I1412">
            <v>198878.46254413851</v>
          </cell>
          <cell r="J1412">
            <v>198002.71349456804</v>
          </cell>
          <cell r="K1412">
            <v>193472.59325338193</v>
          </cell>
          <cell r="L1412">
            <v>181380.76356953767</v>
          </cell>
          <cell r="M1412">
            <v>182624.83183351788</v>
          </cell>
          <cell r="N1412">
            <v>176050.08811608638</v>
          </cell>
          <cell r="O1412">
            <v>166405.11797923807</v>
          </cell>
          <cell r="P1412">
            <v>191473.42428700533</v>
          </cell>
        </row>
        <row r="1413">
          <cell r="E1413">
            <v>116.90302319511675</v>
          </cell>
          <cell r="F1413">
            <v>117.22166548859262</v>
          </cell>
          <cell r="G1413">
            <v>116.36435228175111</v>
          </cell>
          <cell r="H1413">
            <v>113.38587976448076</v>
          </cell>
          <cell r="I1413">
            <v>113.56024962364401</v>
          </cell>
          <cell r="J1413">
            <v>108.75830105363158</v>
          </cell>
          <cell r="K1413">
            <v>105.85793857605174</v>
          </cell>
          <cell r="L1413">
            <v>90.519393988915937</v>
          </cell>
          <cell r="M1413">
            <v>92.23480143695005</v>
          </cell>
          <cell r="N1413">
            <v>86.737467685080802</v>
          </cell>
          <cell r="O1413">
            <v>82.800354570984467</v>
          </cell>
          <cell r="P1413">
            <v>93.17939148263747</v>
          </cell>
        </row>
        <row r="1415">
          <cell r="E1415">
            <v>30319.870726377208</v>
          </cell>
          <cell r="F1415">
            <v>30329.656848449871</v>
          </cell>
          <cell r="G1415">
            <v>32690.045017103334</v>
          </cell>
          <cell r="H1415">
            <v>31812.518864125155</v>
          </cell>
          <cell r="I1415">
            <v>35346.121354342999</v>
          </cell>
          <cell r="J1415">
            <v>37966.745015592089</v>
          </cell>
          <cell r="K1415">
            <v>40330.158079642621</v>
          </cell>
          <cell r="L1415">
            <v>41137.580097067585</v>
          </cell>
          <cell r="M1415">
            <v>41594.306027482497</v>
          </cell>
          <cell r="N1415">
            <v>39017.164489458562</v>
          </cell>
          <cell r="O1415">
            <v>37417.478764252752</v>
          </cell>
          <cell r="P1415">
            <v>45353.511261412881</v>
          </cell>
        </row>
        <row r="1416">
          <cell r="E1416">
            <v>12.255386043613532</v>
          </cell>
          <cell r="F1416">
            <v>12.252530900415131</v>
          </cell>
          <cell r="G1416">
            <v>13.179947544514555</v>
          </cell>
          <cell r="H1416">
            <v>12.825894661989484</v>
          </cell>
          <cell r="I1416">
            <v>14.220079196139785</v>
          </cell>
          <cell r="J1416">
            <v>15.249475142651528</v>
          </cell>
          <cell r="K1416">
            <v>16.175472337326859</v>
          </cell>
          <cell r="L1416">
            <v>16.487897878056508</v>
          </cell>
          <cell r="M1416">
            <v>16.660747597606353</v>
          </cell>
          <cell r="N1416">
            <v>15.562376686625935</v>
          </cell>
          <cell r="O1416">
            <v>14.830941552914277</v>
          </cell>
          <cell r="P1416">
            <v>17.976499137618656</v>
          </cell>
        </row>
        <row r="1418">
          <cell r="E1418">
            <v>161080.45321352064</v>
          </cell>
          <cell r="F1418">
            <v>162940.96826963389</v>
          </cell>
          <cell r="G1418">
            <v>167477.2061148326</v>
          </cell>
          <cell r="H1418">
            <v>162290.3748446434</v>
          </cell>
          <cell r="I1418">
            <v>170450.73589118628</v>
          </cell>
          <cell r="J1418">
            <v>169815.63905325276</v>
          </cell>
          <cell r="K1418">
            <v>171774.52823557879</v>
          </cell>
          <cell r="L1418">
            <v>171540.27896823169</v>
          </cell>
          <cell r="M1418">
            <v>169337.7898257426</v>
          </cell>
          <cell r="N1418">
            <v>165430.3058966955</v>
          </cell>
          <cell r="O1418">
            <v>166981.87000853848</v>
          </cell>
          <cell r="P1418">
            <v>167800.45528834342</v>
          </cell>
        </row>
        <row r="1419">
          <cell r="E1419">
            <v>90.911945644559097</v>
          </cell>
          <cell r="F1419">
            <v>88.270320107532186</v>
          </cell>
          <cell r="G1419">
            <v>87.73811844050968</v>
          </cell>
          <cell r="H1419">
            <v>85.807206381430689</v>
          </cell>
          <cell r="I1419">
            <v>91.886835271055674</v>
          </cell>
          <cell r="J1419">
            <v>93.551408506826149</v>
          </cell>
          <cell r="K1419">
            <v>97.020604550983307</v>
          </cell>
          <cell r="L1419">
            <v>101.52173080192492</v>
          </cell>
          <cell r="M1419">
            <v>98.838396179745843</v>
          </cell>
          <cell r="N1419">
            <v>98.294033467411083</v>
          </cell>
          <cell r="O1419">
            <v>96.883887565420395</v>
          </cell>
          <cell r="P1419">
            <v>98.210807959837723</v>
          </cell>
        </row>
        <row r="1421">
          <cell r="E1421">
            <v>142026.69015160052</v>
          </cell>
          <cell r="F1421">
            <v>146677.95123893907</v>
          </cell>
          <cell r="G1421">
            <v>142303.53039316647</v>
          </cell>
          <cell r="H1421">
            <v>141674.73558907048</v>
          </cell>
          <cell r="I1421">
            <v>141963.05382193779</v>
          </cell>
          <cell r="J1421">
            <v>142556.2890676992</v>
          </cell>
          <cell r="K1421">
            <v>143052.22303795494</v>
          </cell>
          <cell r="L1421">
            <v>139204.85730671082</v>
          </cell>
          <cell r="M1421">
            <v>138601.48309068123</v>
          </cell>
          <cell r="N1421">
            <v>138484.06953631275</v>
          </cell>
          <cell r="O1421">
            <v>132037.94508304814</v>
          </cell>
          <cell r="P1421">
            <v>130464.04541288211</v>
          </cell>
        </row>
        <row r="1422">
          <cell r="E1422">
            <v>60.342707464524608</v>
          </cell>
          <cell r="F1422">
            <v>63.147021881169934</v>
          </cell>
          <cell r="G1422">
            <v>61.62588436998962</v>
          </cell>
          <cell r="H1422">
            <v>60.643041273888414</v>
          </cell>
          <cell r="I1422">
            <v>60.674974405840274</v>
          </cell>
          <cell r="J1422">
            <v>60.737001397950543</v>
          </cell>
          <cell r="K1422">
            <v>60.764528282325713</v>
          </cell>
          <cell r="L1422">
            <v>58.692890966957279</v>
          </cell>
          <cell r="M1422">
            <v>58.32959009775356</v>
          </cell>
          <cell r="N1422">
            <v>57.31960693100357</v>
          </cell>
          <cell r="O1422">
            <v>54.233942713757479</v>
          </cell>
          <cell r="P1422">
            <v>53.533681270117</v>
          </cell>
        </row>
        <row r="1424">
          <cell r="E1424">
            <v>697803.16614889936</v>
          </cell>
          <cell r="F1424">
            <v>668010.71731641667</v>
          </cell>
          <cell r="G1424">
            <v>704008.08050713106</v>
          </cell>
          <cell r="H1424">
            <v>688715.67708426435</v>
          </cell>
          <cell r="I1424">
            <v>635853.11418562196</v>
          </cell>
          <cell r="J1424">
            <v>625515.24077838124</v>
          </cell>
          <cell r="K1424">
            <v>617221.77747385658</v>
          </cell>
          <cell r="L1424">
            <v>622681.78636941407</v>
          </cell>
          <cell r="M1424">
            <v>666571.71007261111</v>
          </cell>
          <cell r="N1424">
            <v>724845.24683982704</v>
          </cell>
          <cell r="O1424">
            <v>687977.04837392981</v>
          </cell>
          <cell r="P1424">
            <v>769240.25594412058</v>
          </cell>
        </row>
        <row r="1425">
          <cell r="E1425">
            <v>988.98043990325016</v>
          </cell>
          <cell r="F1425">
            <v>927.75451517657586</v>
          </cell>
          <cell r="G1425">
            <v>948.08367863579383</v>
          </cell>
          <cell r="H1425">
            <v>930.98221473762976</v>
          </cell>
          <cell r="I1425">
            <v>875.6475602542356</v>
          </cell>
          <cell r="J1425">
            <v>838.19264556021517</v>
          </cell>
          <cell r="K1425">
            <v>845.50615103546056</v>
          </cell>
          <cell r="L1425">
            <v>851.71206517832786</v>
          </cell>
          <cell r="M1425">
            <v>847.9217827759735</v>
          </cell>
          <cell r="N1425">
            <v>973.70392540204375</v>
          </cell>
          <cell r="O1425">
            <v>955.46291553383162</v>
          </cell>
          <cell r="P1425">
            <v>1023.3704885822115</v>
          </cell>
        </row>
        <row r="1427">
          <cell r="E1427">
            <v>19693.971736108244</v>
          </cell>
          <cell r="F1427">
            <v>18590.807914611625</v>
          </cell>
          <cell r="G1427">
            <v>23246.704496197122</v>
          </cell>
          <cell r="H1427">
            <v>22168.158883800716</v>
          </cell>
          <cell r="I1427">
            <v>21615.013332852472</v>
          </cell>
          <cell r="J1427">
            <v>19771.240628056694</v>
          </cell>
          <cell r="K1427">
            <v>21689.75594319178</v>
          </cell>
          <cell r="L1427">
            <v>23256.152525106747</v>
          </cell>
          <cell r="M1427">
            <v>28261.04889447238</v>
          </cell>
          <cell r="N1427">
            <v>35902.581259837389</v>
          </cell>
          <cell r="O1427">
            <v>33800.484633161534</v>
          </cell>
          <cell r="P1427">
            <v>35862.471094380824</v>
          </cell>
        </row>
        <row r="1428">
          <cell r="E1428">
            <v>13.166735063278161</v>
          </cell>
          <cell r="F1428">
            <v>12.382913081047192</v>
          </cell>
          <cell r="G1428">
            <v>14.787513244517767</v>
          </cell>
          <cell r="H1428">
            <v>14.090306160259633</v>
          </cell>
          <cell r="I1428">
            <v>13.684676545574302</v>
          </cell>
          <cell r="J1428">
            <v>11.446961232205101</v>
          </cell>
          <cell r="K1428">
            <v>14.738125701161355</v>
          </cell>
          <cell r="L1428">
            <v>15.783969210763665</v>
          </cell>
          <cell r="M1428">
            <v>18.482896883735226</v>
          </cell>
          <cell r="N1428">
            <v>22.522303934176168</v>
          </cell>
          <cell r="O1428">
            <v>21.244742578864056</v>
          </cell>
          <cell r="P1428">
            <v>23.861803709936339</v>
          </cell>
        </row>
        <row r="1430">
          <cell r="E1430">
            <v>312471.60290471668</v>
          </cell>
          <cell r="F1430">
            <v>303671.7877273669</v>
          </cell>
          <cell r="G1430">
            <v>285408.07618177624</v>
          </cell>
          <cell r="H1430">
            <v>303920.27179518214</v>
          </cell>
          <cell r="I1430">
            <v>286440.20710866048</v>
          </cell>
          <cell r="J1430">
            <v>294547.23384436854</v>
          </cell>
          <cell r="K1430">
            <v>303622.58665498992</v>
          </cell>
          <cell r="L1430">
            <v>311965.60027584853</v>
          </cell>
          <cell r="M1430">
            <v>333616.17446979613</v>
          </cell>
          <cell r="N1430">
            <v>322698.63543779601</v>
          </cell>
          <cell r="O1430">
            <v>324918.1221811024</v>
          </cell>
          <cell r="P1430">
            <v>320967.41864986392</v>
          </cell>
        </row>
        <row r="1431">
          <cell r="E1431">
            <v>432.80522772869881</v>
          </cell>
          <cell r="F1431">
            <v>432.01306616228652</v>
          </cell>
          <cell r="G1431">
            <v>404.43283727115642</v>
          </cell>
          <cell r="H1431">
            <v>399.21321128925962</v>
          </cell>
          <cell r="I1431">
            <v>396.87252930521834</v>
          </cell>
          <cell r="J1431">
            <v>400.31150551598142</v>
          </cell>
          <cell r="K1431">
            <v>414.10606634217015</v>
          </cell>
          <cell r="L1431">
            <v>440.54112116195836</v>
          </cell>
          <cell r="M1431">
            <v>463.57156537040288</v>
          </cell>
          <cell r="N1431">
            <v>471.00695181544796</v>
          </cell>
          <cell r="O1431">
            <v>463.35037902253754</v>
          </cell>
          <cell r="P1431">
            <v>463.28763553791038</v>
          </cell>
        </row>
        <row r="1433">
          <cell r="E1433">
            <v>101361.15817455218</v>
          </cell>
          <cell r="F1433">
            <v>112464.46479425298</v>
          </cell>
          <cell r="G1433">
            <v>188794.87190937813</v>
          </cell>
          <cell r="H1433">
            <v>184610.67412724972</v>
          </cell>
          <cell r="I1433">
            <v>207079.4788870308</v>
          </cell>
          <cell r="J1433">
            <v>209607.16866525242</v>
          </cell>
          <cell r="K1433">
            <v>185771.47802252448</v>
          </cell>
          <cell r="L1433">
            <v>181071.69468835104</v>
          </cell>
          <cell r="M1433">
            <v>139769.33777631324</v>
          </cell>
          <cell r="N1433">
            <v>133801.5882411715</v>
          </cell>
          <cell r="O1433">
            <v>131668.20783352049</v>
          </cell>
          <cell r="P1433">
            <v>143739.24969629716</v>
          </cell>
        </row>
        <row r="1434">
          <cell r="E1434">
            <v>64.871043491501183</v>
          </cell>
          <cell r="F1434">
            <v>67.781511654755477</v>
          </cell>
          <cell r="G1434">
            <v>96.546023721501456</v>
          </cell>
          <cell r="H1434">
            <v>91.951072358411921</v>
          </cell>
          <cell r="I1434">
            <v>92.600718794545514</v>
          </cell>
          <cell r="J1434">
            <v>93.08329760253126</v>
          </cell>
          <cell r="K1434">
            <v>83.31088857019391</v>
          </cell>
          <cell r="L1434">
            <v>83.355650062000024</v>
          </cell>
          <cell r="M1434">
            <v>67.071977832760808</v>
          </cell>
          <cell r="N1434">
            <v>63.708112014354157</v>
          </cell>
          <cell r="O1434">
            <v>62.613258212971381</v>
          </cell>
          <cell r="P1434">
            <v>67.517835839309427</v>
          </cell>
        </row>
        <row r="1436">
          <cell r="E1436">
            <v>112199.14729020667</v>
          </cell>
          <cell r="F1436">
            <v>114435.25465549453</v>
          </cell>
          <cell r="G1436">
            <v>121778.72900406877</v>
          </cell>
          <cell r="H1436">
            <v>121777.18503190469</v>
          </cell>
          <cell r="I1436">
            <v>119419.24139931407</v>
          </cell>
          <cell r="J1436">
            <v>116585.05901479727</v>
          </cell>
          <cell r="K1436">
            <v>111016.81605711076</v>
          </cell>
          <cell r="L1436">
            <v>99120.489004821109</v>
          </cell>
          <cell r="M1436">
            <v>111207.60228258675</v>
          </cell>
          <cell r="N1436">
            <v>110387.82151308052</v>
          </cell>
          <cell r="O1436">
            <v>109697.03729316872</v>
          </cell>
          <cell r="P1436">
            <v>100354.44957297575</v>
          </cell>
        </row>
        <row r="1437">
          <cell r="E1437">
            <v>44.697879407329431</v>
          </cell>
          <cell r="F1437">
            <v>45.578888773437349</v>
          </cell>
          <cell r="G1437">
            <v>48.477881663928244</v>
          </cell>
          <cell r="H1437">
            <v>48.47080389685047</v>
          </cell>
          <cell r="I1437">
            <v>47.528668408259847</v>
          </cell>
          <cell r="J1437">
            <v>46.438615984547667</v>
          </cell>
          <cell r="K1437">
            <v>44.212676494493408</v>
          </cell>
          <cell r="L1437">
            <v>39.500391851449997</v>
          </cell>
          <cell r="M1437">
            <v>44.851341759632213</v>
          </cell>
          <cell r="N1437">
            <v>45.539547230415593</v>
          </cell>
          <cell r="O1437">
            <v>45.266650831198774</v>
          </cell>
          <cell r="P1437">
            <v>41.5636600811157</v>
          </cell>
        </row>
        <row r="1439">
          <cell r="E1439">
            <v>55658.328389550559</v>
          </cell>
          <cell r="F1439">
            <v>58764.830134466742</v>
          </cell>
          <cell r="G1439">
            <v>59528.122973050835</v>
          </cell>
          <cell r="H1439">
            <v>59526.57900088677</v>
          </cell>
          <cell r="I1439">
            <v>59426.364191498338</v>
          </cell>
          <cell r="J1439">
            <v>55448.557789703606</v>
          </cell>
          <cell r="K1439">
            <v>49880.314832017095</v>
          </cell>
          <cell r="L1439">
            <v>46200.510723418825</v>
          </cell>
          <cell r="M1439">
            <v>46624.339314164885</v>
          </cell>
          <cell r="N1439">
            <v>45943.821645399184</v>
          </cell>
          <cell r="O1439">
            <v>45287.853200672507</v>
          </cell>
          <cell r="P1439">
            <v>45206.261679724943</v>
          </cell>
        </row>
        <row r="1440">
          <cell r="E1440">
            <v>22.287134264589778</v>
          </cell>
          <cell r="F1440">
            <v>23.513136628584689</v>
          </cell>
          <cell r="G1440">
            <v>23.803982455049852</v>
          </cell>
          <cell r="H1440">
            <v>23.796904687972084</v>
          </cell>
          <cell r="I1440">
            <v>23.749651626661173</v>
          </cell>
          <cell r="J1440">
            <v>22.206307812964646</v>
          </cell>
          <cell r="K1440">
            <v>19.98036832291038</v>
          </cell>
          <cell r="L1440">
            <v>18.524817579920267</v>
          </cell>
          <cell r="M1440">
            <v>19.252861316416649</v>
          </cell>
          <cell r="N1440">
            <v>19.996265666861955</v>
          </cell>
          <cell r="O1440">
            <v>19.737168987560615</v>
          </cell>
          <cell r="P1440">
            <v>19.704903734995245</v>
          </cell>
        </row>
        <row r="1442">
          <cell r="E1442">
            <v>56540.818900656115</v>
          </cell>
          <cell r="F1442">
            <v>55670.424521027788</v>
          </cell>
          <cell r="G1442">
            <v>62250.606031017931</v>
          </cell>
          <cell r="H1442">
            <v>62250.606031017931</v>
          </cell>
          <cell r="I1442">
            <v>59992.877207815727</v>
          </cell>
          <cell r="J1442">
            <v>61136.501225093663</v>
          </cell>
          <cell r="K1442">
            <v>61136.501225093663</v>
          </cell>
          <cell r="L1442">
            <v>52919.978281402284</v>
          </cell>
          <cell r="M1442">
            <v>64583.26296842187</v>
          </cell>
          <cell r="N1442">
            <v>64443.999867681334</v>
          </cell>
          <cell r="O1442">
            <v>64409.184092496202</v>
          </cell>
          <cell r="P1442">
            <v>55148.187893250797</v>
          </cell>
        </row>
        <row r="1443">
          <cell r="E1443">
            <v>22.410745142739653</v>
          </cell>
          <cell r="F1443">
            <v>22.065752144852659</v>
          </cell>
          <cell r="G1443">
            <v>24.673899208878389</v>
          </cell>
          <cell r="H1443">
            <v>24.673899208878389</v>
          </cell>
          <cell r="I1443">
            <v>23.779016781598671</v>
          </cell>
          <cell r="J1443">
            <v>24.232308171583025</v>
          </cell>
          <cell r="K1443">
            <v>24.232308171583025</v>
          </cell>
          <cell r="L1443">
            <v>20.97557427152973</v>
          </cell>
          <cell r="M1443">
            <v>25.598480443215564</v>
          </cell>
          <cell r="N1443">
            <v>25.543281563553641</v>
          </cell>
          <cell r="O1443">
            <v>25.529481843638159</v>
          </cell>
          <cell r="P1443">
            <v>21.858756346120455</v>
          </cell>
        </row>
        <row r="1445">
          <cell r="E1445">
            <v>233819.19279820254</v>
          </cell>
          <cell r="F1445">
            <v>267432.76015674201</v>
          </cell>
          <cell r="G1445">
            <v>284765.83460155543</v>
          </cell>
          <cell r="H1445">
            <v>279542.984415246</v>
          </cell>
          <cell r="I1445">
            <v>264617.26320146618</v>
          </cell>
          <cell r="J1445">
            <v>252853.42529179418</v>
          </cell>
          <cell r="K1445">
            <v>258187.56421977503</v>
          </cell>
          <cell r="L1445">
            <v>247439.66014341832</v>
          </cell>
          <cell r="M1445">
            <v>236354.65942502554</v>
          </cell>
          <cell r="N1445">
            <v>218826.55250331142</v>
          </cell>
          <cell r="O1445">
            <v>224317.03837893176</v>
          </cell>
          <cell r="P1445">
            <v>221447.86235104987</v>
          </cell>
        </row>
        <row r="1446">
          <cell r="E1446">
            <v>86.957450216144281</v>
          </cell>
          <cell r="F1446">
            <v>83.536658665433464</v>
          </cell>
          <cell r="G1446">
            <v>109.76316979789965</v>
          </cell>
          <cell r="H1446">
            <v>104.26568518672455</v>
          </cell>
          <cell r="I1446">
            <v>108.2425310009458</v>
          </cell>
          <cell r="J1446">
            <v>101.97148338115693</v>
          </cell>
          <cell r="K1446">
            <v>92.931653537486056</v>
          </cell>
          <cell r="L1446">
            <v>89.334049051112345</v>
          </cell>
          <cell r="M1446">
            <v>73.814269403500631</v>
          </cell>
          <cell r="N1446">
            <v>73.19352624179524</v>
          </cell>
          <cell r="O1446">
            <v>73.287884272354816</v>
          </cell>
          <cell r="P1446">
            <v>78.158573954224778</v>
          </cell>
        </row>
        <row r="1448">
          <cell r="E1448">
            <v>337881.0602538237</v>
          </cell>
          <cell r="F1448">
            <v>350800.84699536918</v>
          </cell>
          <cell r="G1448">
            <v>387849.88486905169</v>
          </cell>
          <cell r="H1448">
            <v>378718.10364097712</v>
          </cell>
          <cell r="I1448">
            <v>401817.37049710855</v>
          </cell>
          <cell r="J1448">
            <v>429276.52042694658</v>
          </cell>
          <cell r="K1448">
            <v>392622.37509548658</v>
          </cell>
          <cell r="L1448">
            <v>392409.13079439779</v>
          </cell>
          <cell r="M1448">
            <v>371842.00527938816</v>
          </cell>
          <cell r="N1448">
            <v>313021.64372773044</v>
          </cell>
          <cell r="O1448">
            <v>326930.25912848336</v>
          </cell>
          <cell r="P1448">
            <v>333284.92475946911</v>
          </cell>
        </row>
        <row r="1449">
          <cell r="E1449">
            <v>146.76550045713375</v>
          </cell>
          <cell r="F1449">
            <v>149.18891679864512</v>
          </cell>
          <cell r="G1449">
            <v>162.4720935224824</v>
          </cell>
          <cell r="H1449">
            <v>158.5768126339234</v>
          </cell>
          <cell r="I1449">
            <v>167.47235156046915</v>
          </cell>
          <cell r="J1449">
            <v>177.56883469788184</v>
          </cell>
          <cell r="K1449">
            <v>158.8940989518176</v>
          </cell>
          <cell r="L1449">
            <v>158.31299571942142</v>
          </cell>
          <cell r="M1449">
            <v>150.82451261504198</v>
          </cell>
          <cell r="N1449">
            <v>127.70384163585206</v>
          </cell>
          <cell r="O1449">
            <v>133.28789127398107</v>
          </cell>
          <cell r="P1449">
            <v>136.10425468941338</v>
          </cell>
        </row>
        <row r="1451">
          <cell r="E1451">
            <v>807689.6518424307</v>
          </cell>
          <cell r="F1451">
            <v>770164.5084818789</v>
          </cell>
          <cell r="G1451">
            <v>806509.69739974046</v>
          </cell>
          <cell r="H1451">
            <v>914051.50805324013</v>
          </cell>
          <cell r="I1451">
            <v>922894.93878461642</v>
          </cell>
          <cell r="J1451">
            <v>911460.31368544721</v>
          </cell>
          <cell r="K1451">
            <v>838739.90939030796</v>
          </cell>
          <cell r="L1451">
            <v>865116.05976745149</v>
          </cell>
          <cell r="M1451">
            <v>895412.66381767858</v>
          </cell>
          <cell r="N1451">
            <v>818908.28657124692</v>
          </cell>
          <cell r="O1451">
            <v>798530.98180150497</v>
          </cell>
          <cell r="P1451">
            <v>868646.8101029417</v>
          </cell>
        </row>
        <row r="1452">
          <cell r="E1452">
            <v>1049.6048534679364</v>
          </cell>
          <cell r="F1452">
            <v>1029.8225326274346</v>
          </cell>
          <cell r="G1452">
            <v>1046.3143092486509</v>
          </cell>
          <cell r="H1452">
            <v>1150.0226824135268</v>
          </cell>
          <cell r="I1452">
            <v>1228.4303760940268</v>
          </cell>
          <cell r="J1452">
            <v>1223.8404724781426</v>
          </cell>
          <cell r="K1452">
            <v>1137.3923258442014</v>
          </cell>
          <cell r="L1452">
            <v>1129.7973707711269</v>
          </cell>
          <cell r="M1452">
            <v>1144.8675680602662</v>
          </cell>
          <cell r="N1452">
            <v>1051.9483564480117</v>
          </cell>
          <cell r="O1452">
            <v>991.83858739161747</v>
          </cell>
          <cell r="P1452">
            <v>1077.0569247852325</v>
          </cell>
        </row>
        <row r="1454">
          <cell r="E1454">
            <v>408104.88423743669</v>
          </cell>
          <cell r="F1454">
            <v>399845.17927620898</v>
          </cell>
          <cell r="G1454">
            <v>406547.904882406</v>
          </cell>
          <cell r="H1454">
            <v>399500.75305547391</v>
          </cell>
          <cell r="I1454">
            <v>375203.98814262834</v>
          </cell>
          <cell r="J1454">
            <v>382128.05430437217</v>
          </cell>
          <cell r="K1454">
            <v>357007.77522574941</v>
          </cell>
          <cell r="L1454">
            <v>395714.12406657363</v>
          </cell>
          <cell r="M1454">
            <v>397445.57873718592</v>
          </cell>
          <cell r="N1454">
            <v>426246.77015764196</v>
          </cell>
          <cell r="O1454">
            <v>368690.6867565565</v>
          </cell>
          <cell r="P1454">
            <v>360182.72619961656</v>
          </cell>
        </row>
        <row r="1455">
          <cell r="E1455">
            <v>423.72046177626521</v>
          </cell>
          <cell r="F1455">
            <v>428.65113327024198</v>
          </cell>
          <cell r="G1455">
            <v>416.29933206072184</v>
          </cell>
          <cell r="H1455">
            <v>410.77249920180697</v>
          </cell>
          <cell r="I1455">
            <v>389.7268094332012</v>
          </cell>
          <cell r="J1455">
            <v>394.28929161791382</v>
          </cell>
          <cell r="K1455">
            <v>384.07251595258845</v>
          </cell>
          <cell r="L1455">
            <v>411.10176347088259</v>
          </cell>
          <cell r="M1455">
            <v>420.084699542556</v>
          </cell>
          <cell r="N1455">
            <v>435.55480068465533</v>
          </cell>
          <cell r="O1455">
            <v>401.75122595110514</v>
          </cell>
          <cell r="P1455">
            <v>379.83946331254958</v>
          </cell>
        </row>
        <row r="1457">
          <cell r="E1457">
            <v>316939.77024469065</v>
          </cell>
          <cell r="F1457">
            <v>328541.16214477218</v>
          </cell>
          <cell r="G1457">
            <v>291377.68279222818</v>
          </cell>
          <cell r="H1457">
            <v>308769.72973300749</v>
          </cell>
          <cell r="I1457">
            <v>279624.13100119814</v>
          </cell>
          <cell r="J1457">
            <v>258844.19238228182</v>
          </cell>
          <cell r="K1457">
            <v>252210.2046154085</v>
          </cell>
          <cell r="L1457">
            <v>284544.54981743882</v>
          </cell>
          <cell r="M1457">
            <v>271170.70978196547</v>
          </cell>
          <cell r="N1457">
            <v>270317.79603914119</v>
          </cell>
          <cell r="O1457">
            <v>278553.9452267983</v>
          </cell>
          <cell r="P1457">
            <v>250077.00065525447</v>
          </cell>
        </row>
        <row r="1458">
          <cell r="E1458">
            <v>411.55319119548324</v>
          </cell>
          <cell r="F1458">
            <v>412.74019411655217</v>
          </cell>
          <cell r="G1458">
            <v>374.59113025241049</v>
          </cell>
          <cell r="H1458">
            <v>382.89336494087854</v>
          </cell>
          <cell r="I1458">
            <v>352.16402690253841</v>
          </cell>
          <cell r="J1458">
            <v>320.56363408925614</v>
          </cell>
          <cell r="K1458">
            <v>304.08051528141681</v>
          </cell>
          <cell r="L1458">
            <v>314.60296901957497</v>
          </cell>
          <cell r="M1458">
            <v>319.92799302462305</v>
          </cell>
          <cell r="N1458">
            <v>326.06337744924059</v>
          </cell>
          <cell r="O1458">
            <v>343.91987857018</v>
          </cell>
          <cell r="P1458">
            <v>312.01546478695656</v>
          </cell>
        </row>
        <row r="1460">
          <cell r="E1460">
            <v>192394.10946750094</v>
          </cell>
          <cell r="F1460">
            <v>180641.96161055882</v>
          </cell>
          <cell r="G1460">
            <v>166041.04384337124</v>
          </cell>
          <cell r="H1460">
            <v>154702.00963283601</v>
          </cell>
          <cell r="I1460">
            <v>143256.19177158267</v>
          </cell>
          <cell r="J1460">
            <v>153599.28603175809</v>
          </cell>
          <cell r="K1460">
            <v>176554.26706900087</v>
          </cell>
          <cell r="L1460">
            <v>213046.51589028366</v>
          </cell>
          <cell r="M1460">
            <v>236688.25804572305</v>
          </cell>
          <cell r="N1460">
            <v>230686.17389598241</v>
          </cell>
          <cell r="O1460">
            <v>256221.55725068969</v>
          </cell>
          <cell r="P1460">
            <v>236670.99787629143</v>
          </cell>
        </row>
        <row r="1461">
          <cell r="E1461">
            <v>271.11150672923912</v>
          </cell>
          <cell r="F1461">
            <v>255.80242541652686</v>
          </cell>
          <cell r="G1461">
            <v>236.45632976893071</v>
          </cell>
          <cell r="H1461">
            <v>216.2327874871049</v>
          </cell>
          <cell r="I1461">
            <v>196.11640336558119</v>
          </cell>
          <cell r="J1461">
            <v>181.42501309789048</v>
          </cell>
          <cell r="K1461">
            <v>227.56914228325871</v>
          </cell>
          <cell r="L1461">
            <v>263.28199498631574</v>
          </cell>
          <cell r="M1461">
            <v>319.46059661089038</v>
          </cell>
          <cell r="N1461">
            <v>338.55959228019287</v>
          </cell>
          <cell r="O1461">
            <v>355.51869625424263</v>
          </cell>
          <cell r="P1461">
            <v>342.5487807950301</v>
          </cell>
        </row>
      </sheetData>
      <sheetData sheetId="9" refreshError="1">
        <row r="1388">
          <cell r="E1388">
            <v>390</v>
          </cell>
          <cell r="F1388">
            <v>396</v>
          </cell>
          <cell r="G1388">
            <v>378</v>
          </cell>
          <cell r="H1388">
            <v>360</v>
          </cell>
          <cell r="I1388">
            <v>360</v>
          </cell>
          <cell r="J1388">
            <v>382</v>
          </cell>
          <cell r="K1388">
            <v>395</v>
          </cell>
          <cell r="L1388">
            <v>381</v>
          </cell>
          <cell r="M1388">
            <v>399</v>
          </cell>
          <cell r="N1388">
            <v>399</v>
          </cell>
          <cell r="O1388">
            <v>410</v>
          </cell>
          <cell r="P1388">
            <v>415</v>
          </cell>
        </row>
        <row r="1389">
          <cell r="E1389">
            <v>30.3</v>
          </cell>
          <cell r="F1389">
            <v>34.762623599999998</v>
          </cell>
          <cell r="G1389">
            <v>33.200000000000003</v>
          </cell>
          <cell r="H1389">
            <v>37.376595999999999</v>
          </cell>
          <cell r="I1389">
            <v>38.342828799999999</v>
          </cell>
          <cell r="J1389">
            <v>36.385587999999998</v>
          </cell>
          <cell r="K1389">
            <v>37.6535248</v>
          </cell>
          <cell r="L1389">
            <v>32.174401400000001</v>
          </cell>
          <cell r="M1389">
            <v>31.6783</v>
          </cell>
          <cell r="N1389">
            <v>34.6418708</v>
          </cell>
          <cell r="O1389">
            <v>32.799999999999997</v>
          </cell>
          <cell r="P1389">
            <v>32.869710400000002</v>
          </cell>
        </row>
        <row r="1391">
          <cell r="E1391">
            <v>32461.088369104502</v>
          </cell>
          <cell r="F1391">
            <v>23349.3788112285</v>
          </cell>
          <cell r="G1391">
            <v>23349.3788112285</v>
          </cell>
          <cell r="H1391">
            <v>23349.3788112285</v>
          </cell>
          <cell r="I1391">
            <v>23349.3788112285</v>
          </cell>
          <cell r="J1391">
            <v>23349.3788112285</v>
          </cell>
          <cell r="K1391">
            <v>23349.3788112285</v>
          </cell>
          <cell r="L1391">
            <v>23349.3788112285</v>
          </cell>
          <cell r="M1391">
            <v>23349.3788112285</v>
          </cell>
          <cell r="N1391">
            <v>23349.3788112285</v>
          </cell>
          <cell r="O1391">
            <v>23349.3788112285</v>
          </cell>
          <cell r="P1391">
            <v>25349.3788112285</v>
          </cell>
        </row>
        <row r="1392">
          <cell r="E1392">
            <v>2650.233102644901</v>
          </cell>
          <cell r="F1392">
            <v>2915.8808476182217</v>
          </cell>
          <cell r="G1392">
            <v>3341.0777198732467</v>
          </cell>
          <cell r="H1392">
            <v>3850.010298383756</v>
          </cell>
          <cell r="I1392">
            <v>4071.0030393181978</v>
          </cell>
          <cell r="J1392">
            <v>3754.6796198573957</v>
          </cell>
          <cell r="K1392">
            <v>3538.9243659047297</v>
          </cell>
          <cell r="L1392">
            <v>3052.5086948932399</v>
          </cell>
          <cell r="M1392">
            <v>2564.3415495936897</v>
          </cell>
          <cell r="N1392">
            <v>2417.0333717409299</v>
          </cell>
          <cell r="O1392">
            <v>2441.9882282165099</v>
          </cell>
          <cell r="P1392">
            <v>2642.5436056764497</v>
          </cell>
        </row>
        <row r="1394">
          <cell r="E1394">
            <v>18837</v>
          </cell>
          <cell r="F1394">
            <v>18553</v>
          </cell>
          <cell r="G1394">
            <v>18430</v>
          </cell>
          <cell r="H1394">
            <v>18712</v>
          </cell>
          <cell r="I1394">
            <v>19160</v>
          </cell>
          <cell r="J1394">
            <v>19281</v>
          </cell>
          <cell r="K1394">
            <v>19275</v>
          </cell>
          <cell r="L1394">
            <v>19247</v>
          </cell>
          <cell r="M1394">
            <v>19404</v>
          </cell>
          <cell r="N1394">
            <v>19297</v>
          </cell>
          <cell r="O1394">
            <v>18855</v>
          </cell>
          <cell r="P1394">
            <v>17901</v>
          </cell>
        </row>
        <row r="1395">
          <cell r="E1395">
            <v>4561.0420590000022</v>
          </cell>
          <cell r="F1395">
            <v>4482.2569229999999</v>
          </cell>
          <cell r="G1395">
            <v>4468.9299299999993</v>
          </cell>
          <cell r="H1395">
            <v>4644.8544960000017</v>
          </cell>
          <cell r="I1395">
            <v>4442.9262930000004</v>
          </cell>
          <cell r="J1395">
            <v>4503.5016570000016</v>
          </cell>
          <cell r="K1395">
            <v>5245.3041786000003</v>
          </cell>
          <cell r="L1395">
            <v>4718.1952818000027</v>
          </cell>
          <cell r="M1395">
            <v>4768.8646949999993</v>
          </cell>
          <cell r="N1395">
            <v>4839.3501389999983</v>
          </cell>
          <cell r="O1395">
            <v>4716.950327999999</v>
          </cell>
          <cell r="P1395">
            <v>4034.0232819899998</v>
          </cell>
        </row>
        <row r="1397">
          <cell r="E1397">
            <v>41461</v>
          </cell>
          <cell r="F1397">
            <v>41461</v>
          </cell>
          <cell r="G1397">
            <v>41461</v>
          </cell>
          <cell r="H1397">
            <v>44327</v>
          </cell>
          <cell r="I1397">
            <v>44327</v>
          </cell>
          <cell r="J1397">
            <v>44327</v>
          </cell>
          <cell r="K1397">
            <v>44283</v>
          </cell>
          <cell r="L1397">
            <v>44283</v>
          </cell>
          <cell r="M1397">
            <v>44283</v>
          </cell>
          <cell r="N1397">
            <v>42095</v>
          </cell>
          <cell r="O1397">
            <v>42095</v>
          </cell>
          <cell r="P1397">
            <v>42095</v>
          </cell>
        </row>
        <row r="1398">
          <cell r="E1398">
            <v>9947.4196300000003</v>
          </cell>
          <cell r="F1398">
            <v>9966.5893000000015</v>
          </cell>
          <cell r="G1398">
            <v>9958.31531</v>
          </cell>
          <cell r="H1398">
            <v>10568.871660000001</v>
          </cell>
          <cell r="I1398">
            <v>10537.4889</v>
          </cell>
          <cell r="J1398">
            <v>11018.150320000001</v>
          </cell>
          <cell r="K1398">
            <v>11343.2727</v>
          </cell>
          <cell r="L1398">
            <v>11497.724980000001</v>
          </cell>
          <cell r="M1398">
            <v>11482.3999</v>
          </cell>
          <cell r="N1398">
            <v>11067.458329999999</v>
          </cell>
          <cell r="O1398">
            <v>11288.427529999999</v>
          </cell>
          <cell r="P1398">
            <v>11109.58281</v>
          </cell>
        </row>
        <row r="1400">
          <cell r="E1400">
            <v>161864</v>
          </cell>
          <cell r="F1400">
            <v>162643</v>
          </cell>
          <cell r="G1400">
            <v>161815</v>
          </cell>
          <cell r="H1400">
            <v>163065</v>
          </cell>
          <cell r="I1400">
            <v>166185</v>
          </cell>
          <cell r="J1400">
            <v>163112</v>
          </cell>
          <cell r="K1400">
            <v>162008</v>
          </cell>
          <cell r="L1400">
            <v>160731</v>
          </cell>
          <cell r="M1400">
            <v>158432</v>
          </cell>
          <cell r="N1400">
            <v>161471</v>
          </cell>
          <cell r="O1400">
            <v>161608</v>
          </cell>
          <cell r="P1400">
            <v>164532</v>
          </cell>
        </row>
        <row r="1401">
          <cell r="E1401">
            <v>29151.461143548007</v>
          </cell>
          <cell r="F1401">
            <v>28623.037344300006</v>
          </cell>
          <cell r="G1401">
            <v>30071.761951185003</v>
          </cell>
          <cell r="H1401">
            <v>30682.958031630005</v>
          </cell>
          <cell r="I1401">
            <v>31409.380294884002</v>
          </cell>
          <cell r="J1401">
            <v>30852.143278695003</v>
          </cell>
          <cell r="K1401">
            <v>30052.152597168013</v>
          </cell>
          <cell r="L1401">
            <v>29785.548982320008</v>
          </cell>
          <cell r="M1401">
            <v>28926.673214490005</v>
          </cell>
          <cell r="N1401">
            <v>30331.487082735002</v>
          </cell>
          <cell r="O1401">
            <v>29940.499586610007</v>
          </cell>
          <cell r="P1401">
            <v>30372.951786525005</v>
          </cell>
        </row>
        <row r="1403">
          <cell r="E1403">
            <v>99653</v>
          </cell>
          <cell r="F1403">
            <v>99435</v>
          </cell>
          <cell r="G1403">
            <v>99214</v>
          </cell>
          <cell r="H1403">
            <v>98302</v>
          </cell>
          <cell r="I1403">
            <v>98616</v>
          </cell>
          <cell r="J1403">
            <v>96407</v>
          </cell>
          <cell r="K1403">
            <v>96396</v>
          </cell>
          <cell r="L1403">
            <v>95341</v>
          </cell>
          <cell r="M1403">
            <v>94969</v>
          </cell>
          <cell r="N1403">
            <v>97312</v>
          </cell>
          <cell r="O1403">
            <v>98881</v>
          </cell>
          <cell r="P1403">
            <v>99175</v>
          </cell>
        </row>
        <row r="1404">
          <cell r="E1404">
            <v>17342.024233050008</v>
          </cell>
          <cell r="F1404">
            <v>16574.340298770003</v>
          </cell>
          <cell r="G1404">
            <v>18102.003802740008</v>
          </cell>
          <cell r="H1404">
            <v>18562.469166450006</v>
          </cell>
          <cell r="I1404">
            <v>19060.296151140006</v>
          </cell>
          <cell r="J1404">
            <v>18612.654895485004</v>
          </cell>
          <cell r="K1404">
            <v>17895.382970400005</v>
          </cell>
          <cell r="L1404">
            <v>17855.656453350002</v>
          </cell>
          <cell r="M1404">
            <v>16958.501556300002</v>
          </cell>
          <cell r="N1404">
            <v>18403.565162850002</v>
          </cell>
          <cell r="O1404">
            <v>17967.257890200006</v>
          </cell>
          <cell r="P1404">
            <v>18221.668225200006</v>
          </cell>
        </row>
        <row r="1406">
          <cell r="E1406">
            <v>58081</v>
          </cell>
          <cell r="F1406">
            <v>57618</v>
          </cell>
          <cell r="G1406">
            <v>57414</v>
          </cell>
          <cell r="H1406">
            <v>58411</v>
          </cell>
          <cell r="I1406">
            <v>60301</v>
          </cell>
          <cell r="J1406">
            <v>59861</v>
          </cell>
          <cell r="K1406">
            <v>59647</v>
          </cell>
          <cell r="L1406">
            <v>60263</v>
          </cell>
          <cell r="M1406">
            <v>58725</v>
          </cell>
          <cell r="N1406">
            <v>59374</v>
          </cell>
          <cell r="O1406">
            <v>58016</v>
          </cell>
          <cell r="P1406">
            <v>60877</v>
          </cell>
        </row>
        <row r="1407">
          <cell r="E1407">
            <v>11199.348374400002</v>
          </cell>
          <cell r="F1407">
            <v>11325.101095800002</v>
          </cell>
          <cell r="G1407">
            <v>11219.751783899996</v>
          </cell>
          <cell r="H1407">
            <v>11238.2970534</v>
          </cell>
          <cell r="I1407">
            <v>11313.001507499997</v>
          </cell>
          <cell r="J1407">
            <v>11342.097915299999</v>
          </cell>
          <cell r="K1407">
            <v>11317.999904100008</v>
          </cell>
          <cell r="L1407">
            <v>11195.700226200006</v>
          </cell>
          <cell r="M1407">
            <v>11282.493945600003</v>
          </cell>
          <cell r="N1407">
            <v>11250.253151999999</v>
          </cell>
          <cell r="O1407">
            <v>11299.697225100001</v>
          </cell>
          <cell r="P1407">
            <v>11507.8976829</v>
          </cell>
        </row>
        <row r="1409">
          <cell r="E1409">
            <v>4130</v>
          </cell>
          <cell r="F1409">
            <v>5590</v>
          </cell>
          <cell r="G1409">
            <v>5187</v>
          </cell>
          <cell r="H1409">
            <v>6352</v>
          </cell>
          <cell r="I1409">
            <v>7268</v>
          </cell>
          <cell r="J1409">
            <v>6844</v>
          </cell>
          <cell r="K1409">
            <v>5965</v>
          </cell>
          <cell r="L1409">
            <v>5127</v>
          </cell>
          <cell r="M1409">
            <v>4738</v>
          </cell>
          <cell r="N1409">
            <v>4785</v>
          </cell>
          <cell r="O1409">
            <v>4711</v>
          </cell>
          <cell r="P1409">
            <v>4480</v>
          </cell>
        </row>
        <row r="1410">
          <cell r="E1410">
            <v>610.08853609800019</v>
          </cell>
          <cell r="F1410">
            <v>723.59594973000014</v>
          </cell>
          <cell r="G1410">
            <v>750.00636454500011</v>
          </cell>
          <cell r="H1410">
            <v>882.19181178000019</v>
          </cell>
          <cell r="I1410">
            <v>1036.082636244</v>
          </cell>
          <cell r="J1410">
            <v>897.3904679100001</v>
          </cell>
          <cell r="K1410">
            <v>838.7697226680001</v>
          </cell>
          <cell r="L1410">
            <v>734.19230277000008</v>
          </cell>
          <cell r="M1410">
            <v>685.67771259000006</v>
          </cell>
          <cell r="N1410">
            <v>677.66876788499997</v>
          </cell>
          <cell r="O1410">
            <v>673.54447131000006</v>
          </cell>
          <cell r="P1410">
            <v>643.38587842499999</v>
          </cell>
        </row>
        <row r="1412">
          <cell r="E1412">
            <v>74312</v>
          </cell>
          <cell r="F1412">
            <v>75003</v>
          </cell>
          <cell r="G1412">
            <v>76046</v>
          </cell>
          <cell r="H1412">
            <v>76041</v>
          </cell>
          <cell r="I1412">
            <v>75139</v>
          </cell>
          <cell r="J1412">
            <v>74837</v>
          </cell>
          <cell r="K1412">
            <v>74514</v>
          </cell>
          <cell r="L1412">
            <v>74507</v>
          </cell>
          <cell r="M1412">
            <v>74795</v>
          </cell>
          <cell r="N1412">
            <v>74566</v>
          </cell>
          <cell r="O1412">
            <v>74640</v>
          </cell>
          <cell r="P1412">
            <v>74220</v>
          </cell>
        </row>
        <row r="1413">
          <cell r="E1413">
            <v>7976.1960197999988</v>
          </cell>
          <cell r="F1413">
            <v>7414.0570548000032</v>
          </cell>
          <cell r="G1413">
            <v>8301.4200701999998</v>
          </cell>
          <cell r="H1413">
            <v>8115.4119978000017</v>
          </cell>
          <cell r="I1413">
            <v>8691.5097233999986</v>
          </cell>
          <cell r="J1413">
            <v>7565.7039894000027</v>
          </cell>
          <cell r="K1413">
            <v>7644.3280865999986</v>
          </cell>
          <cell r="L1413">
            <v>7538.6856015000039</v>
          </cell>
          <cell r="M1413">
            <v>7233.2084178000014</v>
          </cell>
          <cell r="N1413">
            <v>7637.1773444999981</v>
          </cell>
          <cell r="O1413">
            <v>7669.768087800001</v>
          </cell>
          <cell r="P1413">
            <v>8106.4681506000015</v>
          </cell>
        </row>
        <row r="1415">
          <cell r="E1415">
            <v>12796</v>
          </cell>
          <cell r="F1415">
            <v>13205</v>
          </cell>
          <cell r="G1415">
            <v>13302</v>
          </cell>
          <cell r="H1415">
            <v>13050</v>
          </cell>
          <cell r="I1415">
            <v>13028</v>
          </cell>
          <cell r="J1415">
            <v>13112</v>
          </cell>
          <cell r="K1415">
            <v>13153</v>
          </cell>
          <cell r="L1415">
            <v>13204</v>
          </cell>
          <cell r="M1415">
            <v>14025</v>
          </cell>
          <cell r="N1415">
            <v>13928</v>
          </cell>
          <cell r="O1415">
            <v>14350</v>
          </cell>
          <cell r="P1415">
            <v>14401</v>
          </cell>
        </row>
        <row r="1416">
          <cell r="E1416">
            <v>1280.1300000000001</v>
          </cell>
          <cell r="F1416">
            <v>1316.5</v>
          </cell>
          <cell r="G1416">
            <v>1320.4</v>
          </cell>
          <cell r="H1416">
            <v>1281.2792999999999</v>
          </cell>
          <cell r="I1416">
            <v>1315.5</v>
          </cell>
          <cell r="J1416">
            <v>1328.5</v>
          </cell>
          <cell r="K1416">
            <v>1321.19</v>
          </cell>
          <cell r="L1416">
            <v>1415.19</v>
          </cell>
          <cell r="M1416">
            <v>1367</v>
          </cell>
          <cell r="N1416">
            <v>1415.19</v>
          </cell>
          <cell r="O1416">
            <v>1367</v>
          </cell>
          <cell r="P1416">
            <v>1379</v>
          </cell>
        </row>
        <row r="1418">
          <cell r="E1418">
            <v>74579.579999999987</v>
          </cell>
          <cell r="F1418">
            <v>75531.688999999998</v>
          </cell>
          <cell r="G1418">
            <v>78679.940999999992</v>
          </cell>
          <cell r="H1418">
            <v>76339.360000000001</v>
          </cell>
          <cell r="I1418">
            <v>78471.341</v>
          </cell>
          <cell r="J1418">
            <v>77459.385999999999</v>
          </cell>
          <cell r="K1418">
            <v>76331.956000000006</v>
          </cell>
          <cell r="L1418">
            <v>76868.06</v>
          </cell>
          <cell r="M1418">
            <v>76131.875</v>
          </cell>
          <cell r="N1418">
            <v>75164.875</v>
          </cell>
          <cell r="O1418">
            <v>73751.549999999988</v>
          </cell>
          <cell r="P1418">
            <v>73528.450000000012</v>
          </cell>
        </row>
        <row r="1419">
          <cell r="E1419">
            <v>28319.435261900002</v>
          </cell>
          <cell r="F1419">
            <v>27033.470638400002</v>
          </cell>
          <cell r="G1419">
            <v>28630.674434699999</v>
          </cell>
          <cell r="H1419">
            <v>28672.886927800002</v>
          </cell>
          <cell r="I1419">
            <v>29630.347485499999</v>
          </cell>
          <cell r="J1419">
            <v>30279.070422100001</v>
          </cell>
          <cell r="K1419">
            <v>30439.359531800001</v>
          </cell>
          <cell r="L1419">
            <v>30414.928393450002</v>
          </cell>
          <cell r="M1419">
            <v>31587.63257075</v>
          </cell>
          <cell r="N1419">
            <v>29316.285059149996</v>
          </cell>
          <cell r="O1419">
            <v>29708.344681750001</v>
          </cell>
          <cell r="P1419">
            <v>30115.224367700001</v>
          </cell>
        </row>
        <row r="1421">
          <cell r="E1421">
            <v>11210</v>
          </cell>
          <cell r="F1421">
            <v>11141</v>
          </cell>
          <cell r="G1421">
            <v>11219</v>
          </cell>
          <cell r="H1421">
            <v>11200</v>
          </cell>
          <cell r="I1421">
            <v>11451</v>
          </cell>
          <cell r="J1421">
            <v>11406</v>
          </cell>
          <cell r="K1421">
            <v>10721</v>
          </cell>
          <cell r="L1421">
            <v>11731</v>
          </cell>
          <cell r="M1421">
            <v>11949</v>
          </cell>
          <cell r="N1421">
            <v>12002</v>
          </cell>
          <cell r="O1421">
            <v>12074</v>
          </cell>
          <cell r="P1421">
            <v>11984</v>
          </cell>
        </row>
        <row r="1422">
          <cell r="E1422">
            <v>5371.3194035670012</v>
          </cell>
          <cell r="F1422">
            <v>4813.2314005500002</v>
          </cell>
          <cell r="G1422">
            <v>5092.5102761160006</v>
          </cell>
          <cell r="H1422">
            <v>5116.2305480999994</v>
          </cell>
          <cell r="I1422">
            <v>5299.4761857000003</v>
          </cell>
          <cell r="J1422">
            <v>5322.1878179999994</v>
          </cell>
          <cell r="K1422">
            <v>4747.2091055999981</v>
          </cell>
          <cell r="L1422">
            <v>5685.986823831</v>
          </cell>
          <cell r="M1422">
            <v>5899.8086403120024</v>
          </cell>
          <cell r="N1422">
            <v>5867.2876391999989</v>
          </cell>
          <cell r="O1422">
            <v>5957.286650099999</v>
          </cell>
          <cell r="P1422">
            <v>5806.3969075500017</v>
          </cell>
        </row>
        <row r="1424">
          <cell r="E1424">
            <v>34904</v>
          </cell>
          <cell r="F1424">
            <v>33629</v>
          </cell>
          <cell r="G1424">
            <v>33922</v>
          </cell>
          <cell r="H1424">
            <v>34104</v>
          </cell>
          <cell r="I1424">
            <v>33725</v>
          </cell>
          <cell r="J1424">
            <v>33242</v>
          </cell>
          <cell r="K1424">
            <v>32076</v>
          </cell>
          <cell r="L1424">
            <v>31595</v>
          </cell>
          <cell r="M1424">
            <v>30768</v>
          </cell>
          <cell r="N1424">
            <v>29473</v>
          </cell>
          <cell r="O1424">
            <v>30071</v>
          </cell>
          <cell r="P1424">
            <v>30677</v>
          </cell>
        </row>
        <row r="1425">
          <cell r="E1425">
            <v>4348.2469369999999</v>
          </cell>
          <cell r="F1425">
            <v>3878.379179</v>
          </cell>
          <cell r="G1425">
            <v>4297.3847939999996</v>
          </cell>
          <cell r="H1425">
            <v>4188.0178729999998</v>
          </cell>
          <cell r="I1425">
            <v>4232.7033529999999</v>
          </cell>
          <cell r="J1425">
            <v>4060.7445739999998</v>
          </cell>
          <cell r="K1425">
            <v>4077.139975</v>
          </cell>
          <cell r="L1425">
            <v>3997.2162130000002</v>
          </cell>
          <cell r="M1425">
            <v>3769.5907590000002</v>
          </cell>
          <cell r="N1425">
            <v>3717.220116</v>
          </cell>
          <cell r="O1425">
            <v>3751.5058960000001</v>
          </cell>
          <cell r="P1425">
            <v>3925.252618</v>
          </cell>
        </row>
        <row r="1427">
          <cell r="E1427">
            <v>28425</v>
          </cell>
          <cell r="F1427">
            <v>28425</v>
          </cell>
          <cell r="G1427">
            <v>28426</v>
          </cell>
          <cell r="H1427">
            <v>28426</v>
          </cell>
          <cell r="I1427">
            <v>28444</v>
          </cell>
          <cell r="J1427">
            <v>28426</v>
          </cell>
          <cell r="K1427">
            <v>28425</v>
          </cell>
          <cell r="L1427">
            <v>28425</v>
          </cell>
          <cell r="M1427">
            <v>28425</v>
          </cell>
          <cell r="N1427">
            <v>28425</v>
          </cell>
          <cell r="O1427">
            <v>28426</v>
          </cell>
          <cell r="P1427">
            <v>28426</v>
          </cell>
        </row>
        <row r="1428">
          <cell r="E1428">
            <v>2825.863049</v>
          </cell>
          <cell r="F1428">
            <v>2504.0823489999998</v>
          </cell>
          <cell r="G1428">
            <v>2724.8228979999999</v>
          </cell>
          <cell r="H1428">
            <v>2678.1316489999999</v>
          </cell>
          <cell r="I1428">
            <v>2775.4027380000002</v>
          </cell>
          <cell r="J1428">
            <v>2749.7374070000001</v>
          </cell>
          <cell r="K1428">
            <v>2662.0662430000002</v>
          </cell>
          <cell r="L1428">
            <v>2546.8115579999999</v>
          </cell>
          <cell r="M1428">
            <v>2629.7076430000002</v>
          </cell>
          <cell r="N1428">
            <v>2724.6187810000001</v>
          </cell>
          <cell r="O1428">
            <v>2670.6351690000001</v>
          </cell>
          <cell r="P1428">
            <v>2653.2357940000002</v>
          </cell>
        </row>
        <row r="1430">
          <cell r="E1430">
            <v>37091</v>
          </cell>
          <cell r="F1430">
            <v>37186</v>
          </cell>
          <cell r="G1430">
            <v>37563</v>
          </cell>
          <cell r="H1430">
            <v>37483</v>
          </cell>
          <cell r="I1430">
            <v>37753</v>
          </cell>
          <cell r="J1430">
            <v>37859</v>
          </cell>
          <cell r="K1430">
            <v>37673</v>
          </cell>
          <cell r="L1430">
            <v>37239</v>
          </cell>
          <cell r="M1430">
            <v>37269</v>
          </cell>
          <cell r="N1430">
            <v>37102</v>
          </cell>
          <cell r="O1430">
            <v>37144</v>
          </cell>
          <cell r="P1430">
            <v>37269</v>
          </cell>
        </row>
        <row r="1431">
          <cell r="E1431">
            <v>4383.0043749000024</v>
          </cell>
          <cell r="F1431">
            <v>4115.5880922000015</v>
          </cell>
          <cell r="G1431">
            <v>4470.1315272000011</v>
          </cell>
          <cell r="H1431">
            <v>4393.0878813000008</v>
          </cell>
          <cell r="I1431">
            <v>4553.6270481000001</v>
          </cell>
          <cell r="J1431">
            <v>4407.3191691000011</v>
          </cell>
          <cell r="K1431">
            <v>4420.5955793999992</v>
          </cell>
          <cell r="L1431">
            <v>4246.7005152000011</v>
          </cell>
          <cell r="M1431">
            <v>4165.4688282000016</v>
          </cell>
          <cell r="N1431">
            <v>4284.7387056000007</v>
          </cell>
          <cell r="O1431">
            <v>4250.8792655999996</v>
          </cell>
          <cell r="P1431">
            <v>4402.5788474999999</v>
          </cell>
        </row>
        <row r="1433">
          <cell r="E1433">
            <v>15034</v>
          </cell>
          <cell r="F1433">
            <v>14549</v>
          </cell>
          <cell r="G1433">
            <v>11672</v>
          </cell>
          <cell r="H1433">
            <v>12564</v>
          </cell>
          <cell r="I1433">
            <v>13611</v>
          </cell>
          <cell r="J1433">
            <v>13557</v>
          </cell>
          <cell r="K1433">
            <v>13415</v>
          </cell>
          <cell r="L1433">
            <v>13169</v>
          </cell>
          <cell r="M1433">
            <v>12203</v>
          </cell>
          <cell r="N1433">
            <v>12064</v>
          </cell>
          <cell r="O1433">
            <v>11199</v>
          </cell>
          <cell r="P1433">
            <v>10599</v>
          </cell>
        </row>
        <row r="1434">
          <cell r="E1434">
            <v>1901.0787146370005</v>
          </cell>
          <cell r="F1434">
            <v>1745.2357695810003</v>
          </cell>
          <cell r="G1434">
            <v>1546.8537235410008</v>
          </cell>
          <cell r="H1434">
            <v>1801.8525211560009</v>
          </cell>
          <cell r="I1434">
            <v>2107.7286062219991</v>
          </cell>
          <cell r="J1434">
            <v>2038.3823568870002</v>
          </cell>
          <cell r="K1434">
            <v>2015.1185163480004</v>
          </cell>
          <cell r="L1434">
            <v>1951.8483022289993</v>
          </cell>
          <cell r="M1434">
            <v>1762.4401123499999</v>
          </cell>
          <cell r="N1434">
            <v>1796.1503746770013</v>
          </cell>
          <cell r="O1434">
            <v>1616.9978169000001</v>
          </cell>
          <cell r="P1434">
            <v>1526.4391961700007</v>
          </cell>
        </row>
        <row r="1436">
          <cell r="E1436">
            <v>74990</v>
          </cell>
          <cell r="F1436">
            <v>74993</v>
          </cell>
          <cell r="G1436">
            <v>75054</v>
          </cell>
          <cell r="H1436">
            <v>75040</v>
          </cell>
          <cell r="I1436">
            <v>74911</v>
          </cell>
          <cell r="J1436">
            <v>74910</v>
          </cell>
          <cell r="K1436">
            <v>74870</v>
          </cell>
          <cell r="L1436">
            <v>74919</v>
          </cell>
          <cell r="M1436">
            <v>75085</v>
          </cell>
          <cell r="N1436">
            <v>75120</v>
          </cell>
          <cell r="O1436">
            <v>75208</v>
          </cell>
          <cell r="P1436">
            <v>75225</v>
          </cell>
        </row>
        <row r="1437">
          <cell r="E1437">
            <v>30772.856870000003</v>
          </cell>
          <cell r="F1437">
            <v>26718.255289999997</v>
          </cell>
          <cell r="G1437">
            <v>30082.455589999998</v>
          </cell>
          <cell r="H1437">
            <v>28950.946009999996</v>
          </cell>
          <cell r="I1437">
            <v>30524.268750000003</v>
          </cell>
          <cell r="J1437">
            <v>28859.313599999998</v>
          </cell>
          <cell r="K1437">
            <v>29946.209250000004</v>
          </cell>
          <cell r="L1437">
            <v>30001.09475</v>
          </cell>
          <cell r="M1437">
            <v>29129.085900000002</v>
          </cell>
          <cell r="N1437">
            <v>30040.295139999998</v>
          </cell>
          <cell r="O1437">
            <v>29135.55384</v>
          </cell>
          <cell r="P1437">
            <v>29588.424629999998</v>
          </cell>
        </row>
        <row r="1439">
          <cell r="E1439">
            <v>5431</v>
          </cell>
          <cell r="F1439">
            <v>5718</v>
          </cell>
          <cell r="G1439">
            <v>5475</v>
          </cell>
          <cell r="H1439">
            <v>5462</v>
          </cell>
          <cell r="I1439">
            <v>5350</v>
          </cell>
          <cell r="J1439">
            <v>5276</v>
          </cell>
          <cell r="K1439">
            <v>5109</v>
          </cell>
          <cell r="L1439">
            <v>5070</v>
          </cell>
          <cell r="M1439">
            <v>5068</v>
          </cell>
          <cell r="N1439">
            <v>5129</v>
          </cell>
          <cell r="O1439">
            <v>5198</v>
          </cell>
          <cell r="P1439">
            <v>5276</v>
          </cell>
        </row>
        <row r="1440">
          <cell r="E1440">
            <v>1357.4435309999999</v>
          </cell>
          <cell r="F1440">
            <v>1426.605566</v>
          </cell>
          <cell r="G1440">
            <v>1418.6424039999999</v>
          </cell>
          <cell r="H1440">
            <v>1478.0244290000001</v>
          </cell>
          <cell r="I1440">
            <v>1443.0273950000001</v>
          </cell>
          <cell r="J1440">
            <v>1109.311645</v>
          </cell>
          <cell r="K1440">
            <v>1389.2755340000001</v>
          </cell>
          <cell r="L1440">
            <v>1393.9828219999999</v>
          </cell>
          <cell r="M1440">
            <v>1355.8589509999999</v>
          </cell>
          <cell r="N1440">
            <v>1411.4865010000001</v>
          </cell>
          <cell r="O1440">
            <v>1399.512853</v>
          </cell>
          <cell r="P1440">
            <v>1464.8708630000001</v>
          </cell>
        </row>
        <row r="1442">
          <cell r="E1442">
            <v>5636</v>
          </cell>
          <cell r="F1442">
            <v>5655</v>
          </cell>
          <cell r="G1442">
            <v>5668</v>
          </cell>
          <cell r="H1442">
            <v>5680</v>
          </cell>
          <cell r="I1442">
            <v>5680</v>
          </cell>
          <cell r="J1442">
            <v>5680</v>
          </cell>
          <cell r="K1442">
            <v>5671</v>
          </cell>
          <cell r="L1442">
            <v>5671</v>
          </cell>
          <cell r="M1442">
            <v>5671</v>
          </cell>
          <cell r="N1442">
            <v>5671</v>
          </cell>
          <cell r="O1442">
            <v>5656</v>
          </cell>
          <cell r="P1442">
            <v>5658</v>
          </cell>
        </row>
        <row r="1443">
          <cell r="E1443">
            <v>1957.5504900000001</v>
          </cell>
          <cell r="F1443">
            <v>1839.00116</v>
          </cell>
          <cell r="G1443">
            <v>1999.5960700000001</v>
          </cell>
          <cell r="H1443">
            <v>1944.80159</v>
          </cell>
          <cell r="I1443">
            <v>1998.9354000000001</v>
          </cell>
          <cell r="J1443">
            <v>1936.4915699999999</v>
          </cell>
          <cell r="K1443">
            <v>1985.29871</v>
          </cell>
          <cell r="L1443">
            <v>1981.34501</v>
          </cell>
          <cell r="M1443">
            <v>1940.07365</v>
          </cell>
          <cell r="N1443">
            <v>1992.5557799999999</v>
          </cell>
          <cell r="O1443">
            <v>1830.84599</v>
          </cell>
          <cell r="P1443">
            <v>1999.4412199999999</v>
          </cell>
        </row>
        <row r="1445">
          <cell r="E1445">
            <v>15078</v>
          </cell>
          <cell r="F1445">
            <v>28657</v>
          </cell>
          <cell r="G1445">
            <v>47808</v>
          </cell>
          <cell r="H1445">
            <v>56568</v>
          </cell>
          <cell r="I1445">
            <v>59753</v>
          </cell>
          <cell r="J1445">
            <v>54931</v>
          </cell>
          <cell r="K1445">
            <v>36344</v>
          </cell>
          <cell r="L1445">
            <v>22926</v>
          </cell>
          <cell r="M1445">
            <v>13034</v>
          </cell>
          <cell r="N1445">
            <v>9096</v>
          </cell>
          <cell r="O1445">
            <v>7383</v>
          </cell>
          <cell r="P1445">
            <v>7993</v>
          </cell>
        </row>
        <row r="1446">
          <cell r="E1446">
            <v>1876.8803742000002</v>
          </cell>
          <cell r="F1446">
            <v>3763.0225440000004</v>
          </cell>
          <cell r="G1446">
            <v>8060.1942708000006</v>
          </cell>
          <cell r="H1446">
            <v>9840.5607888000013</v>
          </cell>
          <cell r="I1446">
            <v>10897.982841600002</v>
          </cell>
          <cell r="J1446">
            <v>9624.5014311000014</v>
          </cell>
          <cell r="K1446">
            <v>5253.8825916000005</v>
          </cell>
          <cell r="L1446">
            <v>3080.8446381000003</v>
          </cell>
          <cell r="M1446">
            <v>1568.9576718000001</v>
          </cell>
          <cell r="N1446">
            <v>1293.4770615000002</v>
          </cell>
          <cell r="O1446">
            <v>1011.0273939000001</v>
          </cell>
          <cell r="P1446">
            <v>1177.5074472000001</v>
          </cell>
        </row>
        <row r="1448">
          <cell r="E1448">
            <v>32960</v>
          </cell>
          <cell r="F1448">
            <v>33600</v>
          </cell>
          <cell r="G1448">
            <v>36250</v>
          </cell>
          <cell r="H1448">
            <v>36060</v>
          </cell>
          <cell r="I1448">
            <v>35920</v>
          </cell>
          <cell r="J1448">
            <v>33120</v>
          </cell>
          <cell r="K1448">
            <v>32320</v>
          </cell>
          <cell r="L1448">
            <v>30970</v>
          </cell>
          <cell r="M1448">
            <v>28830</v>
          </cell>
          <cell r="N1448">
            <v>29630</v>
          </cell>
          <cell r="O1448">
            <v>29730</v>
          </cell>
          <cell r="P1448">
            <v>29800</v>
          </cell>
        </row>
        <row r="1449">
          <cell r="E1449">
            <v>3397.19</v>
          </cell>
          <cell r="F1449">
            <v>3376.67</v>
          </cell>
          <cell r="G1449">
            <v>3860.9</v>
          </cell>
          <cell r="H1449">
            <v>3625.49</v>
          </cell>
          <cell r="I1449">
            <v>3025.5</v>
          </cell>
          <cell r="J1449">
            <v>2862.7</v>
          </cell>
          <cell r="K1449">
            <v>2665.2799999999997</v>
          </cell>
          <cell r="L1449">
            <v>2370.9</v>
          </cell>
          <cell r="M1449">
            <v>1915.95</v>
          </cell>
          <cell r="N1449">
            <v>1736.25</v>
          </cell>
          <cell r="O1449">
            <v>1812.84</v>
          </cell>
          <cell r="P1449">
            <v>1818.771</v>
          </cell>
        </row>
        <row r="1451">
          <cell r="E1451">
            <v>21950</v>
          </cell>
          <cell r="F1451">
            <v>21790</v>
          </cell>
          <cell r="G1451">
            <v>23040</v>
          </cell>
          <cell r="H1451">
            <v>23010</v>
          </cell>
          <cell r="I1451">
            <v>22980</v>
          </cell>
          <cell r="J1451">
            <v>21540</v>
          </cell>
          <cell r="K1451">
            <v>20750</v>
          </cell>
          <cell r="L1451">
            <v>19850</v>
          </cell>
          <cell r="M1451">
            <v>17850</v>
          </cell>
          <cell r="N1451">
            <v>17920</v>
          </cell>
          <cell r="O1451">
            <v>17850</v>
          </cell>
          <cell r="P1451">
            <v>17910</v>
          </cell>
        </row>
        <row r="1452">
          <cell r="E1452">
            <v>2078.5</v>
          </cell>
          <cell r="F1452">
            <v>1990.9</v>
          </cell>
          <cell r="G1452">
            <v>2280.5</v>
          </cell>
          <cell r="H1452">
            <v>2115.4499999999998</v>
          </cell>
          <cell r="I1452">
            <v>1620.5</v>
          </cell>
          <cell r="J1452">
            <v>1612.5</v>
          </cell>
          <cell r="K1452">
            <v>1504.5</v>
          </cell>
          <cell r="L1452">
            <v>1301.45</v>
          </cell>
          <cell r="M1452">
            <v>895.5</v>
          </cell>
          <cell r="N1452">
            <v>670.45</v>
          </cell>
          <cell r="O1452">
            <v>698.54</v>
          </cell>
          <cell r="P1452">
            <v>702.45</v>
          </cell>
        </row>
        <row r="1454">
          <cell r="E1454">
            <v>11010</v>
          </cell>
          <cell r="F1454">
            <v>11810</v>
          </cell>
          <cell r="G1454">
            <v>13210</v>
          </cell>
          <cell r="H1454">
            <v>13050</v>
          </cell>
          <cell r="I1454">
            <v>12940</v>
          </cell>
          <cell r="J1454">
            <v>11580</v>
          </cell>
          <cell r="K1454">
            <v>11570</v>
          </cell>
          <cell r="L1454">
            <v>11120</v>
          </cell>
          <cell r="M1454">
            <v>10980</v>
          </cell>
          <cell r="N1454">
            <v>11710</v>
          </cell>
          <cell r="O1454">
            <v>11880</v>
          </cell>
          <cell r="P1454">
            <v>11890</v>
          </cell>
        </row>
        <row r="1455">
          <cell r="E1455">
            <v>1318.69</v>
          </cell>
          <cell r="F1455">
            <v>1385.77</v>
          </cell>
          <cell r="G1455">
            <v>1580.4</v>
          </cell>
          <cell r="H1455">
            <v>1510.04</v>
          </cell>
          <cell r="I1455">
            <v>1405</v>
          </cell>
          <cell r="J1455">
            <v>1250.2</v>
          </cell>
          <cell r="K1455">
            <v>1160.78</v>
          </cell>
          <cell r="L1455">
            <v>1069.45</v>
          </cell>
          <cell r="M1455">
            <v>1020.45</v>
          </cell>
          <cell r="N1455">
            <v>1065.8</v>
          </cell>
          <cell r="O1455">
            <v>1114.3</v>
          </cell>
          <cell r="P1455">
            <v>1116.3209999999999</v>
          </cell>
        </row>
        <row r="1457">
          <cell r="E1457">
            <v>79837</v>
          </cell>
          <cell r="F1457">
            <v>79828</v>
          </cell>
          <cell r="G1457">
            <v>79915</v>
          </cell>
          <cell r="H1457">
            <v>79818</v>
          </cell>
          <cell r="I1457">
            <v>79820</v>
          </cell>
          <cell r="J1457">
            <v>79828</v>
          </cell>
          <cell r="K1457">
            <v>79828</v>
          </cell>
          <cell r="L1457">
            <v>79830</v>
          </cell>
          <cell r="M1457">
            <v>79785</v>
          </cell>
          <cell r="N1457">
            <v>79786</v>
          </cell>
          <cell r="O1457">
            <v>79796</v>
          </cell>
          <cell r="P1457">
            <v>79791</v>
          </cell>
        </row>
        <row r="1458">
          <cell r="E1458">
            <v>8601.993828900002</v>
          </cell>
          <cell r="F1458">
            <v>8090.3343339000003</v>
          </cell>
          <cell r="G1458">
            <v>9227.4643988999997</v>
          </cell>
          <cell r="H1458">
            <v>9132.8613300000015</v>
          </cell>
          <cell r="I1458">
            <v>9433.2079826999998</v>
          </cell>
          <cell r="J1458">
            <v>8718.3113283000021</v>
          </cell>
          <cell r="K1458">
            <v>8599.552439400004</v>
          </cell>
          <cell r="L1458">
            <v>8244.107806500002</v>
          </cell>
          <cell r="M1458">
            <v>7756.7197490999988</v>
          </cell>
          <cell r="N1458">
            <v>8017.2856890000003</v>
          </cell>
          <cell r="O1458">
            <v>7964.2161782999956</v>
          </cell>
          <cell r="P1458">
            <v>8440.9199306999963</v>
          </cell>
        </row>
        <row r="1460">
          <cell r="E1460">
            <v>101640</v>
          </cell>
          <cell r="F1460">
            <v>122250</v>
          </cell>
          <cell r="G1460">
            <v>118311</v>
          </cell>
          <cell r="H1460">
            <v>115798</v>
          </cell>
          <cell r="I1460">
            <v>103165</v>
          </cell>
          <cell r="J1460">
            <v>97300</v>
          </cell>
          <cell r="K1460">
            <v>91870</v>
          </cell>
          <cell r="L1460">
            <v>87235</v>
          </cell>
          <cell r="M1460">
            <v>85340</v>
          </cell>
          <cell r="N1460">
            <v>88150</v>
          </cell>
          <cell r="O1460">
            <v>81990</v>
          </cell>
          <cell r="P1460">
            <v>96510</v>
          </cell>
        </row>
        <row r="1461">
          <cell r="E1461">
            <v>8812.3545000000013</v>
          </cell>
          <cell r="F1461">
            <v>12801.2003</v>
          </cell>
          <cell r="G1461">
            <v>13412.423049999998</v>
          </cell>
          <cell r="H1461">
            <v>12995.314099999998</v>
          </cell>
          <cell r="I1461">
            <v>12583.662600000001</v>
          </cell>
          <cell r="J1461">
            <v>10455.438000000002</v>
          </cell>
          <cell r="K1461">
            <v>8431.5349999999999</v>
          </cell>
          <cell r="L1461">
            <v>7480.1449999999995</v>
          </cell>
          <cell r="M1461">
            <v>6125.85</v>
          </cell>
          <cell r="N1461">
            <v>6615.8339999999998</v>
          </cell>
          <cell r="O1461">
            <v>7067.43</v>
          </cell>
          <cell r="P1461">
            <v>7889.4689999999991</v>
          </cell>
        </row>
        <row r="1463">
          <cell r="E1463">
            <v>19336</v>
          </cell>
          <cell r="F1463">
            <v>20268</v>
          </cell>
          <cell r="G1463">
            <v>20263</v>
          </cell>
          <cell r="H1463">
            <v>19224</v>
          </cell>
          <cell r="I1463">
            <v>19495</v>
          </cell>
          <cell r="J1463">
            <v>18418</v>
          </cell>
          <cell r="K1463">
            <v>18616</v>
          </cell>
          <cell r="L1463">
            <v>18622</v>
          </cell>
          <cell r="M1463">
            <v>18649</v>
          </cell>
          <cell r="N1463">
            <v>18665</v>
          </cell>
          <cell r="O1463">
            <v>20353</v>
          </cell>
          <cell r="P1463">
            <v>21526</v>
          </cell>
        </row>
        <row r="1464">
          <cell r="E1464">
            <v>2789.9197880000002</v>
          </cell>
          <cell r="F1464">
            <v>2683.9727739999998</v>
          </cell>
          <cell r="G1464">
            <v>2649.6663480000002</v>
          </cell>
          <cell r="H1464">
            <v>2950.1265539999999</v>
          </cell>
          <cell r="I1464">
            <v>3124.4386669999999</v>
          </cell>
          <cell r="J1464">
            <v>2948.145446</v>
          </cell>
          <cell r="K1464">
            <v>2919.5353759999998</v>
          </cell>
          <cell r="L1464">
            <v>2892.5097620000001</v>
          </cell>
          <cell r="M1464">
            <v>2759.1242139999999</v>
          </cell>
          <cell r="N1464">
            <v>2624.3966759999998</v>
          </cell>
          <cell r="O1464">
            <v>2592.3045339999999</v>
          </cell>
          <cell r="P1464">
            <v>2829.8931576499999</v>
          </cell>
        </row>
        <row r="1466">
          <cell r="E1466">
            <v>1280</v>
          </cell>
          <cell r="F1466">
            <v>1283</v>
          </cell>
          <cell r="G1466">
            <v>1323.9999999999998</v>
          </cell>
          <cell r="H1466">
            <v>1222.9999999999998</v>
          </cell>
          <cell r="I1466">
            <v>1242</v>
          </cell>
          <cell r="J1466">
            <v>1273</v>
          </cell>
          <cell r="K1466">
            <v>1201</v>
          </cell>
          <cell r="L1466">
            <v>1221</v>
          </cell>
          <cell r="M1466">
            <v>1211</v>
          </cell>
          <cell r="N1466">
            <v>1235</v>
          </cell>
          <cell r="O1466">
            <v>1258</v>
          </cell>
          <cell r="P1466">
            <v>1283.0000000000002</v>
          </cell>
        </row>
        <row r="1467">
          <cell r="E1467">
            <v>183.23428230000002</v>
          </cell>
          <cell r="F1467">
            <v>185.09139000000002</v>
          </cell>
          <cell r="G1467">
            <v>196.21751940000001</v>
          </cell>
          <cell r="H1467">
            <v>172.53449280000001</v>
          </cell>
          <cell r="I1467">
            <v>180.96425460000003</v>
          </cell>
          <cell r="J1467">
            <v>188.17899930000004</v>
          </cell>
          <cell r="K1467">
            <v>175.34751030000001</v>
          </cell>
          <cell r="L1467">
            <v>176.20891303500002</v>
          </cell>
          <cell r="M1467">
            <v>177.79715820000004</v>
          </cell>
          <cell r="N1467">
            <v>179.72033310000003</v>
          </cell>
          <cell r="O1467">
            <v>189.46730970000002</v>
          </cell>
          <cell r="P1467">
            <v>193.6119942</v>
          </cell>
        </row>
        <row r="1469">
          <cell r="E1469">
            <v>4588</v>
          </cell>
          <cell r="F1469">
            <v>4567</v>
          </cell>
          <cell r="G1469">
            <v>4544</v>
          </cell>
          <cell r="H1469">
            <v>4537.9999999999991</v>
          </cell>
          <cell r="I1469">
            <v>4454.0000000000009</v>
          </cell>
          <cell r="J1469">
            <v>4305</v>
          </cell>
          <cell r="K1469">
            <v>4239</v>
          </cell>
          <cell r="L1469">
            <v>3154.0000000000005</v>
          </cell>
          <cell r="M1469">
            <v>2745</v>
          </cell>
          <cell r="N1469">
            <v>3173</v>
          </cell>
          <cell r="O1469">
            <v>3549</v>
          </cell>
          <cell r="P1469">
            <v>3188</v>
          </cell>
        </row>
        <row r="1470">
          <cell r="E1470">
            <v>680.10401520000005</v>
          </cell>
          <cell r="F1470">
            <v>615.44487240000012</v>
          </cell>
          <cell r="G1470">
            <v>685.89108900000008</v>
          </cell>
          <cell r="H1470">
            <v>665.98834499999998</v>
          </cell>
          <cell r="I1470">
            <v>679.89858750000008</v>
          </cell>
          <cell r="J1470">
            <v>641.56928850000008</v>
          </cell>
          <cell r="K1470">
            <v>656.09065260000011</v>
          </cell>
          <cell r="L1470">
            <v>421.93042022700007</v>
          </cell>
          <cell r="M1470">
            <v>295.133258979</v>
          </cell>
          <cell r="N1470">
            <v>341.16891490800003</v>
          </cell>
          <cell r="O1470">
            <v>371.50174971000007</v>
          </cell>
          <cell r="P1470">
            <v>343.99158441300006</v>
          </cell>
        </row>
        <row r="1472">
          <cell r="E1472">
            <v>1549</v>
          </cell>
          <cell r="F1472">
            <v>1541</v>
          </cell>
          <cell r="G1472">
            <v>1330</v>
          </cell>
          <cell r="H1472">
            <v>1170</v>
          </cell>
          <cell r="I1472">
            <v>1089</v>
          </cell>
          <cell r="J1472">
            <v>1027</v>
          </cell>
          <cell r="K1472">
            <v>1002.9999999999999</v>
          </cell>
          <cell r="L1472">
            <v>2015.0000000000002</v>
          </cell>
          <cell r="M1472">
            <v>1341</v>
          </cell>
          <cell r="N1472">
            <v>1313.9999999999998</v>
          </cell>
          <cell r="O1472">
            <v>1427</v>
          </cell>
          <cell r="P1472">
            <v>1420</v>
          </cell>
        </row>
        <row r="1473">
          <cell r="E1473">
            <v>148.580012592</v>
          </cell>
          <cell r="F1473">
            <v>147.110017392</v>
          </cell>
          <cell r="G1473">
            <v>146.08002974400003</v>
          </cell>
          <cell r="H1473">
            <v>127.38988726200002</v>
          </cell>
          <cell r="I1473">
            <v>131.06998514700001</v>
          </cell>
          <cell r="J1473">
            <v>105.38791992</v>
          </cell>
          <cell r="K1473">
            <v>103.31896361400001</v>
          </cell>
          <cell r="L1473">
            <v>131.71001114700002</v>
          </cell>
          <cell r="M1473">
            <v>119.989999557</v>
          </cell>
          <cell r="N1473">
            <v>115.36001018100001</v>
          </cell>
          <cell r="O1473">
            <v>124.09000611300002</v>
          </cell>
          <cell r="P1473">
            <v>121.83999471000001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LP 02-01"/>
      <sheetName val="C-95-97"/>
    </sheetNames>
    <sheetDataSet>
      <sheetData sheetId="0">
        <row r="118">
          <cell r="T118" t="str">
            <v>ene</v>
          </cell>
          <cell r="U118" t="str">
            <v>feb</v>
          </cell>
          <cell r="V118" t="str">
            <v>mar</v>
          </cell>
          <cell r="W118" t="str">
            <v>abr</v>
          </cell>
          <cell r="X118" t="str">
            <v>may</v>
          </cell>
          <cell r="Y118" t="str">
            <v>jun</v>
          </cell>
          <cell r="Z118" t="str">
            <v>jul</v>
          </cell>
          <cell r="AA118" t="str">
            <v>ago</v>
          </cell>
          <cell r="AB118" t="str">
            <v>set</v>
          </cell>
          <cell r="AC118" t="str">
            <v>oct</v>
          </cell>
          <cell r="AD118" t="str">
            <v>nov</v>
          </cell>
          <cell r="AE118" t="str">
            <v>dic</v>
          </cell>
        </row>
        <row r="120">
          <cell r="T120">
            <v>5.7350236468733575</v>
          </cell>
          <cell r="U120">
            <v>6.9653179190751455</v>
          </cell>
          <cell r="V120">
            <v>7.6228323699421967</v>
          </cell>
          <cell r="W120">
            <v>10.407251707829742</v>
          </cell>
          <cell r="X120">
            <v>11.617840252233316</v>
          </cell>
          <cell r="Y120">
            <v>11.584997372569628</v>
          </cell>
          <cell r="Z120">
            <v>10.949487651077247</v>
          </cell>
          <cell r="AA120">
            <v>8.920126116657908</v>
          </cell>
          <cell r="AB120">
            <v>8.2294403573305317</v>
          </cell>
          <cell r="AC120">
            <v>6.8181818181818175</v>
          </cell>
          <cell r="AD120">
            <v>5.5599710982658959</v>
          </cell>
          <cell r="AE120">
            <v>5.5895296899632161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Resumen"/>
      <sheetName val="SERIE"/>
      <sheetName val="2009"/>
      <sheetName val="2008"/>
      <sheetName val="2007"/>
      <sheetName val="2006"/>
      <sheetName val="2005"/>
      <sheetName val="2004"/>
      <sheetName val="2003"/>
      <sheetName val="2002"/>
      <sheetName val="2001"/>
      <sheetName val="2000"/>
      <sheetName val="1999"/>
      <sheetName val="1997"/>
      <sheetName val="1998"/>
      <sheetName val="1996"/>
      <sheetName val="1995"/>
      <sheetName val="1994"/>
      <sheetName val="Hoja1"/>
    </sheetNames>
    <sheetDataSet>
      <sheetData sheetId="0"/>
      <sheetData sheetId="1">
        <row r="164">
          <cell r="F164">
            <v>20000</v>
          </cell>
          <cell r="I164">
            <v>407082</v>
          </cell>
        </row>
        <row r="165">
          <cell r="F165">
            <v>5500</v>
          </cell>
          <cell r="I165">
            <v>351260</v>
          </cell>
        </row>
        <row r="166">
          <cell r="F166">
            <v>5000</v>
          </cell>
          <cell r="I166">
            <v>424860</v>
          </cell>
        </row>
        <row r="167">
          <cell r="F167">
            <v>11000</v>
          </cell>
          <cell r="I167">
            <v>364950</v>
          </cell>
        </row>
        <row r="168">
          <cell r="F168">
            <v>14000</v>
          </cell>
          <cell r="I168">
            <v>393275</v>
          </cell>
        </row>
        <row r="169">
          <cell r="F169">
            <v>8500</v>
          </cell>
          <cell r="I169">
            <v>389883</v>
          </cell>
        </row>
        <row r="170">
          <cell r="F170">
            <v>0</v>
          </cell>
          <cell r="I170">
            <v>379086</v>
          </cell>
        </row>
        <row r="171">
          <cell r="F171">
            <v>22500</v>
          </cell>
          <cell r="I171">
            <v>397686</v>
          </cell>
        </row>
        <row r="172">
          <cell r="F172">
            <v>3000</v>
          </cell>
          <cell r="I172">
            <v>503097</v>
          </cell>
        </row>
        <row r="173">
          <cell r="F173">
            <v>19000</v>
          </cell>
          <cell r="I173">
            <v>445949</v>
          </cell>
        </row>
        <row r="174">
          <cell r="F174">
            <v>0</v>
          </cell>
          <cell r="I174">
            <v>516895</v>
          </cell>
        </row>
        <row r="175">
          <cell r="F175">
            <v>19000</v>
          </cell>
          <cell r="I175">
            <v>508752</v>
          </cell>
        </row>
        <row r="176">
          <cell r="F176">
            <v>10160</v>
          </cell>
          <cell r="I176">
            <v>462953</v>
          </cell>
        </row>
        <row r="177">
          <cell r="F177">
            <v>20000</v>
          </cell>
          <cell r="I177">
            <v>446543</v>
          </cell>
        </row>
        <row r="178">
          <cell r="F178">
            <v>6000</v>
          </cell>
          <cell r="I178">
            <v>556210</v>
          </cell>
        </row>
        <row r="179">
          <cell r="F179">
            <v>19010</v>
          </cell>
          <cell r="I179">
            <v>429308</v>
          </cell>
        </row>
        <row r="180">
          <cell r="F180">
            <v>6000</v>
          </cell>
          <cell r="I180">
            <v>534149</v>
          </cell>
        </row>
        <row r="181">
          <cell r="F181">
            <v>4000</v>
          </cell>
          <cell r="I181">
            <v>407890</v>
          </cell>
        </row>
        <row r="182">
          <cell r="F182">
            <v>28000</v>
          </cell>
          <cell r="I182">
            <v>405155</v>
          </cell>
        </row>
        <row r="183">
          <cell r="F183">
            <v>0</v>
          </cell>
          <cell r="I183">
            <v>388381</v>
          </cell>
        </row>
        <row r="184">
          <cell r="F184">
            <v>20000</v>
          </cell>
          <cell r="I184">
            <v>447217</v>
          </cell>
        </row>
        <row r="185">
          <cell r="F185">
            <v>6000</v>
          </cell>
          <cell r="I185">
            <v>572688</v>
          </cell>
        </row>
        <row r="186">
          <cell r="F186">
            <v>19000</v>
          </cell>
          <cell r="I186">
            <v>469963</v>
          </cell>
        </row>
        <row r="187">
          <cell r="F187">
            <v>0</v>
          </cell>
          <cell r="I187">
            <v>446835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AL111"/>
  <sheetViews>
    <sheetView showGridLines="0" tabSelected="1" topLeftCell="A40" zoomScale="150" workbookViewId="0">
      <selection activeCell="A61" sqref="A61:U83"/>
    </sheetView>
  </sheetViews>
  <sheetFormatPr baseColWidth="10" defaultColWidth="11" defaultRowHeight="13" customHeight="1"/>
  <cols>
    <col min="1" max="1" width="1.1640625" style="55" customWidth="1"/>
    <col min="2" max="2" width="11" style="55" customWidth="1"/>
    <col min="3" max="9" width="0.6640625" style="55" hidden="1" customWidth="1"/>
    <col min="10" max="20" width="5.83203125" style="55" customWidth="1"/>
    <col min="21" max="21" width="5.6640625" style="55" customWidth="1"/>
    <col min="22" max="40" width="7.6640625" style="55" customWidth="1"/>
    <col min="41" max="16384" width="11" style="55"/>
  </cols>
  <sheetData>
    <row r="1" spans="1:38" ht="13" customHeight="1">
      <c r="A1" s="15"/>
      <c r="B1" s="15"/>
      <c r="C1" s="132"/>
      <c r="D1" s="132"/>
      <c r="E1" s="133"/>
      <c r="F1" s="133"/>
      <c r="G1" s="133"/>
      <c r="H1" s="133"/>
      <c r="I1" s="133"/>
      <c r="J1" s="133"/>
      <c r="K1" s="58"/>
      <c r="L1" s="58"/>
      <c r="M1" s="58"/>
      <c r="N1" s="58"/>
      <c r="O1" s="58"/>
      <c r="P1" s="58"/>
      <c r="Q1" s="58"/>
      <c r="R1" s="58"/>
      <c r="S1" s="58"/>
      <c r="T1" s="58"/>
    </row>
    <row r="2" spans="1:38" ht="15" customHeight="1">
      <c r="A2" s="32" t="s">
        <v>267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60"/>
      <c r="M2" s="15"/>
      <c r="N2" s="15"/>
      <c r="O2" s="15"/>
      <c r="P2" s="15"/>
      <c r="Q2" s="15"/>
      <c r="R2" s="15"/>
      <c r="S2" s="15"/>
      <c r="T2" s="15"/>
      <c r="AL2" s="61" t="s">
        <v>250</v>
      </c>
    </row>
    <row r="3" spans="1:38" ht="11" customHeight="1">
      <c r="A3" s="32" t="s">
        <v>236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60"/>
      <c r="M3" s="15"/>
      <c r="N3" s="15"/>
      <c r="O3" s="15"/>
      <c r="P3" s="15"/>
      <c r="Q3" s="15"/>
      <c r="R3" s="15"/>
      <c r="S3" s="15"/>
      <c r="T3" s="15"/>
      <c r="AL3" s="61"/>
    </row>
    <row r="4" spans="1:38" ht="11" customHeight="1">
      <c r="A4" s="16" t="s">
        <v>210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60"/>
      <c r="M4" s="15"/>
      <c r="N4" s="15"/>
      <c r="O4" s="15"/>
      <c r="P4" s="15"/>
      <c r="Q4" s="15"/>
      <c r="R4" s="15"/>
      <c r="S4" s="15"/>
      <c r="T4" s="15"/>
      <c r="AL4" s="61" t="s">
        <v>602</v>
      </c>
    </row>
    <row r="5" spans="1:38" ht="4" customHeight="1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</row>
    <row r="6" spans="1:38" ht="21" customHeight="1">
      <c r="A6" s="1393" t="s">
        <v>521</v>
      </c>
      <c r="B6" s="1388"/>
      <c r="C6" s="1389" t="s">
        <v>753</v>
      </c>
      <c r="D6" s="1389" t="s">
        <v>754</v>
      </c>
      <c r="E6" s="1389" t="s">
        <v>607</v>
      </c>
      <c r="F6" s="1390">
        <v>2003</v>
      </c>
      <c r="G6" s="1390">
        <v>2004</v>
      </c>
      <c r="H6" s="1390">
        <v>2005</v>
      </c>
      <c r="I6" s="1390">
        <v>2006</v>
      </c>
      <c r="J6" s="1391">
        <v>2007</v>
      </c>
      <c r="K6" s="1394">
        <v>2008</v>
      </c>
      <c r="L6" s="1391">
        <v>2009</v>
      </c>
      <c r="M6" s="1391">
        <v>2010</v>
      </c>
      <c r="N6" s="1391">
        <v>2011</v>
      </c>
      <c r="O6" s="1391">
        <v>2012</v>
      </c>
      <c r="P6" s="1391">
        <v>2013</v>
      </c>
      <c r="Q6" s="1391">
        <v>2014</v>
      </c>
      <c r="R6" s="1391">
        <v>2015</v>
      </c>
      <c r="S6" s="1391">
        <v>2016</v>
      </c>
      <c r="T6" s="1126" t="s">
        <v>443</v>
      </c>
      <c r="U6" s="1395" t="s">
        <v>152</v>
      </c>
    </row>
    <row r="7" spans="1:38" ht="18" customHeight="1">
      <c r="A7" s="131" t="s">
        <v>732</v>
      </c>
      <c r="B7" s="142"/>
      <c r="C7" s="143">
        <v>17474.287897518665</v>
      </c>
      <c r="D7" s="143">
        <v>17601.774043483514</v>
      </c>
      <c r="E7" s="143">
        <v>18603.600524555008</v>
      </c>
      <c r="F7" s="143">
        <v>18969.264255309627</v>
      </c>
      <c r="G7" s="143">
        <v>19095.963763321895</v>
      </c>
      <c r="H7" s="143">
        <v>20511.887789673259</v>
      </c>
      <c r="I7" s="143">
        <v>22151.697865895811</v>
      </c>
      <c r="J7" s="147">
        <v>22808.223331927147</v>
      </c>
      <c r="K7" s="148">
        <v>24741.782384248636</v>
      </c>
      <c r="L7" s="148">
        <v>25379.11157683951</v>
      </c>
      <c r="M7" s="148">
        <v>26407.392606879708</v>
      </c>
      <c r="N7" s="148">
        <v>27861.22095757896</v>
      </c>
      <c r="O7" s="148">
        <v>29538.056542327111</v>
      </c>
      <c r="P7" s="148">
        <v>30131.892032847591</v>
      </c>
      <c r="Q7" s="148">
        <v>30698.16210470465</v>
      </c>
      <c r="R7" s="148">
        <v>31894.031306081113</v>
      </c>
      <c r="S7" s="148">
        <v>32587.912064598593</v>
      </c>
      <c r="T7" s="149">
        <v>33488.077379397735</v>
      </c>
      <c r="U7" s="1396">
        <f>((T7/S7)-1)*100</f>
        <v>2.7622675334791458</v>
      </c>
      <c r="AL7" s="55">
        <v>3.9003717968265628</v>
      </c>
    </row>
    <row r="8" spans="1:38" ht="12" customHeight="1">
      <c r="A8" s="35" t="s">
        <v>733</v>
      </c>
      <c r="B8" s="35"/>
      <c r="C8" s="23">
        <v>11577.106029493008</v>
      </c>
      <c r="D8" s="23">
        <v>11537.320638212523</v>
      </c>
      <c r="E8" s="23">
        <v>12282.800992598291</v>
      </c>
      <c r="F8" s="23">
        <v>12444.853118379438</v>
      </c>
      <c r="G8" s="24">
        <v>12391.672669411184</v>
      </c>
      <c r="H8" s="24">
        <v>13289.256629383914</v>
      </c>
      <c r="I8" s="24">
        <v>14340.693520310482</v>
      </c>
      <c r="J8" s="150">
        <v>14533.212684133661</v>
      </c>
      <c r="K8" s="150">
        <v>15862.117434686983</v>
      </c>
      <c r="L8" s="150">
        <v>15991.201189887148</v>
      </c>
      <c r="M8" s="150">
        <v>16616.026694956243</v>
      </c>
      <c r="N8" s="150">
        <v>17377.314953310532</v>
      </c>
      <c r="O8" s="150">
        <v>18471.342945470067</v>
      </c>
      <c r="P8" s="150">
        <v>18672.77409647929</v>
      </c>
      <c r="Q8" s="150">
        <v>18833.452130843227</v>
      </c>
      <c r="R8" s="150">
        <v>19407.908198400601</v>
      </c>
      <c r="S8" s="150">
        <v>19596.628622420158</v>
      </c>
      <c r="T8" s="151">
        <v>20137.025306231048</v>
      </c>
      <c r="U8" s="1397">
        <f>((T8/S8)-1)*100</f>
        <v>2.7576002700415048</v>
      </c>
      <c r="AL8" s="55">
        <v>3.3096523985240323</v>
      </c>
    </row>
    <row r="9" spans="1:38" ht="12" customHeight="1">
      <c r="A9" s="35" t="s">
        <v>608</v>
      </c>
      <c r="B9" s="35"/>
      <c r="C9" s="25">
        <v>5897.1818680256583</v>
      </c>
      <c r="D9" s="25">
        <v>6064.453405270986</v>
      </c>
      <c r="E9" s="26">
        <v>6320.7995319567181</v>
      </c>
      <c r="F9" s="26">
        <v>6524.4111369301872</v>
      </c>
      <c r="G9" s="27">
        <v>6704.2910939107087</v>
      </c>
      <c r="H9" s="27">
        <v>7222.6311602893456</v>
      </c>
      <c r="I9" s="27">
        <v>7811.0043455853265</v>
      </c>
      <c r="J9" s="144">
        <v>8275.0106477934896</v>
      </c>
      <c r="K9" s="144">
        <v>8879.6649495616566</v>
      </c>
      <c r="L9" s="144">
        <v>9387.9103869523569</v>
      </c>
      <c r="M9" s="144">
        <v>9791.3659119234635</v>
      </c>
      <c r="N9" s="144">
        <v>10483.90600426843</v>
      </c>
      <c r="O9" s="144">
        <v>11066.71359685704</v>
      </c>
      <c r="P9" s="144">
        <v>11459.1179363683</v>
      </c>
      <c r="Q9" s="144">
        <v>11864.709973861423</v>
      </c>
      <c r="R9" s="144">
        <v>12486.123107680509</v>
      </c>
      <c r="S9" s="144">
        <v>12991.283442178436</v>
      </c>
      <c r="T9" s="144">
        <v>13351.052073166684</v>
      </c>
      <c r="U9" s="1397">
        <f>((T9/S9)-1)*100</f>
        <v>2.7693078408265404</v>
      </c>
      <c r="AL9" s="55">
        <v>4.9239816551673421</v>
      </c>
    </row>
    <row r="10" spans="1:38" ht="3" customHeight="1">
      <c r="A10" s="1"/>
      <c r="B10" s="2"/>
      <c r="C10" s="3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1398"/>
    </row>
    <row r="11" spans="1:38" ht="12" customHeight="1">
      <c r="A11" s="1"/>
      <c r="B11" s="2" t="s">
        <v>442</v>
      </c>
      <c r="C11" s="5">
        <f>SUM(C12:C13)</f>
        <v>2892.5466531512961</v>
      </c>
      <c r="D11" s="5">
        <f>SUM(D12:D13)</f>
        <v>2958.5398214422321</v>
      </c>
      <c r="E11" s="5">
        <f t="shared" ref="E11:O11" si="0">SUM(E12:E13)</f>
        <v>3140.9777450020097</v>
      </c>
      <c r="F11" s="5">
        <f t="shared" si="0"/>
        <v>3262.9051519328623</v>
      </c>
      <c r="G11" s="5">
        <f t="shared" si="0"/>
        <v>3280.0884312559983</v>
      </c>
      <c r="H11" s="5">
        <f t="shared" si="0"/>
        <v>3623.2079884344566</v>
      </c>
      <c r="I11" s="5">
        <f t="shared" si="0"/>
        <v>4017.599296436088</v>
      </c>
      <c r="J11" s="5">
        <f t="shared" si="0"/>
        <v>4330.5456647700003</v>
      </c>
      <c r="K11" s="5">
        <f t="shared" si="0"/>
        <v>4847.7532850745047</v>
      </c>
      <c r="L11" s="5">
        <f t="shared" si="0"/>
        <v>5254.6772042347684</v>
      </c>
      <c r="M11" s="5">
        <f t="shared" si="0"/>
        <v>5560.0826378666952</v>
      </c>
      <c r="N11" s="5">
        <f t="shared" si="0"/>
        <v>6092.8676249040936</v>
      </c>
      <c r="O11" s="5">
        <f t="shared" si="0"/>
        <v>6526.6575958768644</v>
      </c>
      <c r="P11" s="5">
        <f>SUM(P12:P13)</f>
        <v>6835.3791076679245</v>
      </c>
      <c r="Q11" s="5">
        <f>SUM(Q12:Q13)</f>
        <v>7152.0799960621407</v>
      </c>
      <c r="R11" s="5">
        <f>SUM(R12:R13)</f>
        <v>7724.4684991814893</v>
      </c>
      <c r="S11" s="5">
        <f>SUM(S12:S13)</f>
        <v>8184.5377592523091</v>
      </c>
      <c r="T11" s="5">
        <f>SUM(T12:T13)</f>
        <v>8482.7391983154866</v>
      </c>
      <c r="U11" s="1398">
        <f>((T11/S11)-1)*100</f>
        <v>3.6434731909700258</v>
      </c>
      <c r="AL11" s="55">
        <v>6.5333617861410787</v>
      </c>
    </row>
    <row r="12" spans="1:38" ht="12" customHeight="1">
      <c r="A12" s="6">
        <v>1</v>
      </c>
      <c r="B12" s="7" t="s">
        <v>147</v>
      </c>
      <c r="C12" s="17">
        <v>2340.5868424617192</v>
      </c>
      <c r="D12" s="17">
        <v>2376.5994961179472</v>
      </c>
      <c r="E12" s="12">
        <v>2551.2418842636343</v>
      </c>
      <c r="F12" s="12">
        <v>2651.7804545106101</v>
      </c>
      <c r="G12" s="12">
        <v>2655.0091292053548</v>
      </c>
      <c r="H12" s="12">
        <v>2983.5192457020348</v>
      </c>
      <c r="I12" s="12">
        <v>3259.4009346138027</v>
      </c>
      <c r="J12" s="12">
        <v>3534.7540373292231</v>
      </c>
      <c r="K12" s="12">
        <v>4024.4096102384938</v>
      </c>
      <c r="L12" s="12">
        <v>4424.641473792919</v>
      </c>
      <c r="M12" s="12">
        <v>4679.4036617427428</v>
      </c>
      <c r="N12" s="12">
        <v>5111.6331485628525</v>
      </c>
      <c r="O12" s="12">
        <v>5556.6377396830567</v>
      </c>
      <c r="P12" s="12">
        <v>5754.8753788751537</v>
      </c>
      <c r="Q12" s="12">
        <v>6044.2721246109941</v>
      </c>
      <c r="R12" s="12">
        <v>6531.3279292785173</v>
      </c>
      <c r="S12" s="12">
        <v>6945.9117645369843</v>
      </c>
      <c r="T12" s="12">
        <v>7199.7647769583909</v>
      </c>
      <c r="U12" s="1398">
        <f t="shared" ref="U12:U23" si="1">((T12/S12)-1)*100</f>
        <v>3.654711159987345</v>
      </c>
      <c r="W12" s="65"/>
      <c r="X12" s="65"/>
      <c r="AL12" s="55">
        <v>6.8330193779020831</v>
      </c>
    </row>
    <row r="13" spans="1:38" ht="12" customHeight="1">
      <c r="A13" s="6"/>
      <c r="B13" s="7" t="s">
        <v>48</v>
      </c>
      <c r="C13" s="17">
        <v>551.95981068957678</v>
      </c>
      <c r="D13" s="17">
        <v>581.94032532428503</v>
      </c>
      <c r="E13" s="12">
        <v>589.73586073837532</v>
      </c>
      <c r="F13" s="12">
        <v>611.1246974222521</v>
      </c>
      <c r="G13" s="12">
        <v>625.07930205064372</v>
      </c>
      <c r="H13" s="12">
        <v>639.68874273242159</v>
      </c>
      <c r="I13" s="12">
        <v>758.19836182228516</v>
      </c>
      <c r="J13" s="12">
        <v>795.79162744077723</v>
      </c>
      <c r="K13" s="12">
        <v>823.34367483601102</v>
      </c>
      <c r="L13" s="12">
        <v>830.03573044184964</v>
      </c>
      <c r="M13" s="12">
        <v>880.67897612395257</v>
      </c>
      <c r="N13" s="12">
        <v>981.23447634124147</v>
      </c>
      <c r="O13" s="12">
        <v>970.01985619380741</v>
      </c>
      <c r="P13" s="12">
        <v>1080.5037287927712</v>
      </c>
      <c r="Q13" s="12">
        <v>1107.8078714511462</v>
      </c>
      <c r="R13" s="12">
        <v>1193.1405699029719</v>
      </c>
      <c r="S13" s="12">
        <v>1238.6259947153249</v>
      </c>
      <c r="T13" s="12">
        <v>1282.9744213570964</v>
      </c>
      <c r="U13" s="1398">
        <f t="shared" si="1"/>
        <v>3.580453408130202</v>
      </c>
      <c r="W13" s="65"/>
      <c r="X13" s="65"/>
      <c r="AD13" s="55" t="s">
        <v>224</v>
      </c>
      <c r="AL13" s="55">
        <v>5.0866817602435166</v>
      </c>
    </row>
    <row r="14" spans="1:38" ht="12" customHeight="1">
      <c r="A14" s="8">
        <v>2</v>
      </c>
      <c r="B14" s="7" t="s">
        <v>609</v>
      </c>
      <c r="C14" s="17">
        <v>378.69666425613133</v>
      </c>
      <c r="D14" s="17">
        <v>388.44705659014699</v>
      </c>
      <c r="E14" s="12">
        <v>383.19881366212348</v>
      </c>
      <c r="F14" s="12">
        <v>389.15450561678534</v>
      </c>
      <c r="G14" s="12">
        <v>410.75814662002392</v>
      </c>
      <c r="H14" s="12">
        <v>410.61080439343749</v>
      </c>
      <c r="I14" s="12">
        <v>413.26361777279379</v>
      </c>
      <c r="J14" s="12">
        <v>412.47567982662423</v>
      </c>
      <c r="K14" s="12">
        <v>406.50953498137488</v>
      </c>
      <c r="L14" s="12">
        <v>407.83262079511587</v>
      </c>
      <c r="M14" s="12">
        <v>410.40565678406904</v>
      </c>
      <c r="N14" s="12">
        <v>417.55629495006048</v>
      </c>
      <c r="O14" s="12">
        <v>430.33906462027676</v>
      </c>
      <c r="P14" s="12">
        <v>425.47829918163353</v>
      </c>
      <c r="Q14" s="12">
        <v>419.5651708320795</v>
      </c>
      <c r="R14" s="12">
        <v>404.24186416863125</v>
      </c>
      <c r="S14" s="12">
        <v>413.88606185991318</v>
      </c>
      <c r="T14" s="12">
        <v>407.71942307674226</v>
      </c>
      <c r="U14" s="1398">
        <f t="shared" si="1"/>
        <v>-1.4899363258234377</v>
      </c>
      <c r="W14" s="65"/>
      <c r="AL14" s="55">
        <v>0.4353196151978489</v>
      </c>
    </row>
    <row r="15" spans="1:38" ht="12" customHeight="1">
      <c r="A15" s="6">
        <v>3</v>
      </c>
      <c r="B15" s="7" t="s">
        <v>397</v>
      </c>
      <c r="C15" s="17">
        <v>433.84159470912505</v>
      </c>
      <c r="D15" s="17">
        <v>442.17785530791241</v>
      </c>
      <c r="E15" s="12">
        <v>438.46551887681562</v>
      </c>
      <c r="F15" s="12">
        <v>439.45495211462082</v>
      </c>
      <c r="G15" s="12">
        <v>468.55959279386281</v>
      </c>
      <c r="H15" s="12">
        <v>494.02564105457969</v>
      </c>
      <c r="I15" s="12">
        <v>516.56284546023687</v>
      </c>
      <c r="J15" s="12">
        <v>542.6708728973681</v>
      </c>
      <c r="K15" s="12">
        <v>545.87427039304953</v>
      </c>
      <c r="L15" s="12">
        <v>543.61272659350948</v>
      </c>
      <c r="M15" s="12">
        <v>548.05049998372488</v>
      </c>
      <c r="N15" s="12">
        <v>557.2093617932627</v>
      </c>
      <c r="O15" s="12">
        <v>579.78833708634352</v>
      </c>
      <c r="P15" s="12">
        <v>605.04945859024747</v>
      </c>
      <c r="Q15" s="12">
        <v>641.56591693005191</v>
      </c>
      <c r="R15" s="12">
        <v>677.27371429286279</v>
      </c>
      <c r="S15" s="12">
        <v>707.951246515413</v>
      </c>
      <c r="T15" s="12">
        <v>747.47961337271636</v>
      </c>
      <c r="U15" s="1398">
        <f t="shared" si="1"/>
        <v>5.5834871471538206</v>
      </c>
      <c r="AL15" s="55">
        <v>3.2519178803970261</v>
      </c>
    </row>
    <row r="16" spans="1:38" ht="12" customHeight="1">
      <c r="A16" s="8">
        <v>4</v>
      </c>
      <c r="B16" s="7" t="s">
        <v>398</v>
      </c>
      <c r="C16" s="17">
        <v>1114.1375816440975</v>
      </c>
      <c r="D16" s="17">
        <v>1114.3101135769048</v>
      </c>
      <c r="E16" s="12">
        <v>1147.39637440247</v>
      </c>
      <c r="F16" s="12">
        <v>1174.1982359763358</v>
      </c>
      <c r="G16" s="12">
        <v>1227.9462397669799</v>
      </c>
      <c r="H16" s="12">
        <v>1304.4441948937999</v>
      </c>
      <c r="I16" s="12">
        <v>1382.1224768815441</v>
      </c>
      <c r="J16" s="12">
        <v>1396.2935502871483</v>
      </c>
      <c r="K16" s="12">
        <v>1397.0030686499167</v>
      </c>
      <c r="L16" s="12">
        <v>1408.8556540932666</v>
      </c>
      <c r="M16" s="12">
        <v>1470.1708030390512</v>
      </c>
      <c r="N16" s="12">
        <v>1531.8679497910584</v>
      </c>
      <c r="O16" s="12">
        <v>1596.2999399963721</v>
      </c>
      <c r="P16" s="12">
        <v>1651.6467078862026</v>
      </c>
      <c r="Q16" s="12">
        <v>1678.5449149834378</v>
      </c>
      <c r="R16" s="12">
        <v>1676.6898070587995</v>
      </c>
      <c r="S16" s="12">
        <v>1648.3584609897507</v>
      </c>
      <c r="T16" s="12">
        <v>1613.9496163136394</v>
      </c>
      <c r="U16" s="1398">
        <f t="shared" si="1"/>
        <v>-2.0874612828723382</v>
      </c>
      <c r="AL16" s="55">
        <v>2.2039579589882896</v>
      </c>
    </row>
    <row r="17" spans="1:38" ht="12" customHeight="1">
      <c r="A17" s="6">
        <v>5</v>
      </c>
      <c r="B17" s="7" t="s">
        <v>399</v>
      </c>
      <c r="C17" s="17">
        <v>57.628637838970491</v>
      </c>
      <c r="D17" s="17">
        <v>54.358611883030264</v>
      </c>
      <c r="E17" s="12">
        <v>53.26779964324016</v>
      </c>
      <c r="F17" s="12">
        <v>57.866489743055851</v>
      </c>
      <c r="G17" s="12">
        <v>59.540998633795908</v>
      </c>
      <c r="H17" s="12">
        <v>60.849630968123755</v>
      </c>
      <c r="I17" s="12">
        <v>62.265598655881064</v>
      </c>
      <c r="J17" s="12">
        <v>61.471098550558025</v>
      </c>
      <c r="K17" s="12">
        <v>59.023486757466742</v>
      </c>
      <c r="L17" s="12">
        <v>56.575764740434209</v>
      </c>
      <c r="M17" s="12">
        <v>56.372628699871015</v>
      </c>
      <c r="N17" s="12">
        <v>56.547053217648042</v>
      </c>
      <c r="O17" s="12">
        <v>57.436364919842163</v>
      </c>
      <c r="P17" s="12">
        <v>59.2051346486722</v>
      </c>
      <c r="Q17" s="12">
        <v>56.705957188424968</v>
      </c>
      <c r="R17" s="12">
        <v>54.255776730453441</v>
      </c>
      <c r="S17" s="12">
        <v>53.577298258402415</v>
      </c>
      <c r="T17" s="12">
        <v>51.003393704637496</v>
      </c>
      <c r="U17" s="1398">
        <f t="shared" si="1"/>
        <v>-4.8040954610122704</v>
      </c>
      <c r="W17" s="65"/>
      <c r="AL17" s="55">
        <v>-0.71582249325929936</v>
      </c>
    </row>
    <row r="18" spans="1:38" ht="12" customHeight="1">
      <c r="A18" s="8">
        <v>6</v>
      </c>
      <c r="B18" s="7" t="s">
        <v>400</v>
      </c>
      <c r="C18" s="17">
        <v>130.07052168524211</v>
      </c>
      <c r="D18" s="17">
        <v>137.29939132238022</v>
      </c>
      <c r="E18" s="12">
        <v>147.34251704275556</v>
      </c>
      <c r="F18" s="12">
        <v>146.03741807457666</v>
      </c>
      <c r="G18" s="12">
        <v>148.15291635276665</v>
      </c>
      <c r="H18" s="12">
        <v>154.35972565925809</v>
      </c>
      <c r="I18" s="12">
        <v>156.52135578935906</v>
      </c>
      <c r="J18" s="12">
        <v>166.73575622186567</v>
      </c>
      <c r="K18" s="12">
        <v>169.59754109605055</v>
      </c>
      <c r="L18" s="12">
        <v>181.37009418482475</v>
      </c>
      <c r="M18" s="12">
        <v>191.55736541245903</v>
      </c>
      <c r="N18" s="12">
        <v>201.48254529585137</v>
      </c>
      <c r="O18" s="12">
        <v>213.6032138262504</v>
      </c>
      <c r="P18" s="12">
        <v>216.62584475897657</v>
      </c>
      <c r="Q18" s="12">
        <v>224.19339059857646</v>
      </c>
      <c r="R18" s="12">
        <v>212.14603287433138</v>
      </c>
      <c r="S18" s="12">
        <v>221.52934141467739</v>
      </c>
      <c r="T18" s="12">
        <v>226.94760754290326</v>
      </c>
      <c r="U18" s="1398">
        <f t="shared" si="1"/>
        <v>2.445845816010217</v>
      </c>
      <c r="AL18" s="55">
        <v>3.3285644350137256</v>
      </c>
    </row>
    <row r="19" spans="1:38" ht="12" customHeight="1">
      <c r="A19" s="6">
        <v>7</v>
      </c>
      <c r="B19" s="7" t="s">
        <v>298</v>
      </c>
      <c r="C19" s="17">
        <v>25.164873222175963</v>
      </c>
      <c r="D19" s="17">
        <v>25.469186608731881</v>
      </c>
      <c r="E19" s="12">
        <v>25.548011813127292</v>
      </c>
      <c r="F19" s="12">
        <v>27.548992197000896</v>
      </c>
      <c r="G19" s="12">
        <v>29.147220973361872</v>
      </c>
      <c r="H19" s="12">
        <v>30.438379420934503</v>
      </c>
      <c r="I19" s="12">
        <v>30.250893866120244</v>
      </c>
      <c r="J19" s="12">
        <v>31.936406378970844</v>
      </c>
      <c r="K19" s="12">
        <v>31.293958668458583</v>
      </c>
      <c r="L19" s="12">
        <v>32.901268336049554</v>
      </c>
      <c r="M19" s="12">
        <v>32.110594741566992</v>
      </c>
      <c r="N19" s="12">
        <v>33.368021591427237</v>
      </c>
      <c r="O19" s="12">
        <v>34.277476886205257</v>
      </c>
      <c r="P19" s="12">
        <v>32.926863576323193</v>
      </c>
      <c r="Q19" s="12">
        <v>32.858649031934995</v>
      </c>
      <c r="R19" s="12">
        <v>31.361263895152835</v>
      </c>
      <c r="S19" s="12">
        <v>31.335787070766671</v>
      </c>
      <c r="T19" s="12">
        <v>31.58845895470882</v>
      </c>
      <c r="U19" s="1398">
        <f t="shared" si="1"/>
        <v>0.80633648477228537</v>
      </c>
      <c r="W19" s="65"/>
      <c r="AL19" s="55">
        <v>1.3462921548811568</v>
      </c>
    </row>
    <row r="20" spans="1:38" ht="12" customHeight="1">
      <c r="A20" s="6">
        <v>9</v>
      </c>
      <c r="B20" s="7" t="s">
        <v>194</v>
      </c>
      <c r="C20" s="17">
        <v>750.57252413078879</v>
      </c>
      <c r="D20" s="17">
        <v>822.4456343937253</v>
      </c>
      <c r="E20" s="12">
        <v>873.78150514534377</v>
      </c>
      <c r="F20" s="12">
        <v>918.10561819025065</v>
      </c>
      <c r="G20" s="12">
        <v>968.09260170964035</v>
      </c>
      <c r="H20" s="12">
        <v>1027.810397523436</v>
      </c>
      <c r="I20" s="12">
        <v>1119.3499138001673</v>
      </c>
      <c r="J20" s="12">
        <v>1209.7822029843223</v>
      </c>
      <c r="K20" s="12">
        <v>1300.9539401233178</v>
      </c>
      <c r="L20" s="12">
        <v>1372.9053394426155</v>
      </c>
      <c r="M20" s="12">
        <v>1394.7272072829683</v>
      </c>
      <c r="N20" s="12">
        <v>1458.8443133140599</v>
      </c>
      <c r="O20" s="12">
        <v>1488.0464802317679</v>
      </c>
      <c r="P20" s="12">
        <v>1502.2867143526805</v>
      </c>
      <c r="Q20" s="12">
        <v>1529.2278029146887</v>
      </c>
      <c r="R20" s="12">
        <v>1581.5398589774629</v>
      </c>
      <c r="S20" s="12">
        <v>1623.9665769112405</v>
      </c>
      <c r="T20" s="12">
        <v>1671.1283942830523</v>
      </c>
      <c r="U20" s="1398">
        <f t="shared" si="1"/>
        <v>2.9041125625573372</v>
      </c>
      <c r="AL20" s="55">
        <v>4.82094434646545</v>
      </c>
    </row>
    <row r="21" spans="1:38" ht="12" customHeight="1">
      <c r="A21" s="8">
        <v>10</v>
      </c>
      <c r="B21" s="7" t="s">
        <v>191</v>
      </c>
      <c r="C21" s="17">
        <v>57.028737071400009</v>
      </c>
      <c r="D21" s="17">
        <v>62.315144818599997</v>
      </c>
      <c r="E21" s="12">
        <v>58.038526045431624</v>
      </c>
      <c r="F21" s="12">
        <v>56.889792319490695</v>
      </c>
      <c r="G21" s="12">
        <v>59.561545168143482</v>
      </c>
      <c r="H21" s="12">
        <v>65.957002080806973</v>
      </c>
      <c r="I21" s="12">
        <v>64.348260188214269</v>
      </c>
      <c r="J21" s="12">
        <v>71.411912506677339</v>
      </c>
      <c r="K21" s="12">
        <v>73.69237348841871</v>
      </c>
      <c r="L21" s="12">
        <v>80.427429955282648</v>
      </c>
      <c r="M21" s="12">
        <v>79.790848258328268</v>
      </c>
      <c r="N21" s="12">
        <v>85.468011834481814</v>
      </c>
      <c r="O21" s="12">
        <v>87.961213463611529</v>
      </c>
      <c r="P21" s="12">
        <v>81.046434477139286</v>
      </c>
      <c r="Q21" s="12">
        <v>82.23222217773484</v>
      </c>
      <c r="R21" s="12">
        <v>81.37167720440992</v>
      </c>
      <c r="S21" s="12">
        <v>82.66397438101086</v>
      </c>
      <c r="T21" s="12">
        <v>79.102304428489731</v>
      </c>
      <c r="U21" s="1398">
        <f t="shared" si="1"/>
        <v>-4.3086120395141485</v>
      </c>
      <c r="AL21" s="55">
        <v>1.9432680437741379</v>
      </c>
    </row>
    <row r="22" spans="1:38" ht="12" customHeight="1">
      <c r="A22" s="6">
        <v>11</v>
      </c>
      <c r="B22" s="7" t="s">
        <v>192</v>
      </c>
      <c r="C22" s="17">
        <v>4.5501732246000008</v>
      </c>
      <c r="D22" s="17">
        <v>4.6556930153200016</v>
      </c>
      <c r="E22" s="12">
        <v>3.8465935419600004</v>
      </c>
      <c r="F22" s="12">
        <v>3.8834235651315807</v>
      </c>
      <c r="G22" s="12">
        <v>3.8107969274962703</v>
      </c>
      <c r="H22" s="12">
        <v>3.7007885862268508</v>
      </c>
      <c r="I22" s="12">
        <v>3.8203698709533249</v>
      </c>
      <c r="J22" s="12">
        <v>4.5360321012739728</v>
      </c>
      <c r="K22" s="12">
        <v>4.3141415674267591</v>
      </c>
      <c r="L22" s="12">
        <v>4.2647455368614704</v>
      </c>
      <c r="M22" s="12">
        <v>3.8739118033553117</v>
      </c>
      <c r="N22" s="12">
        <v>4.1516520200131861</v>
      </c>
      <c r="O22" s="12">
        <v>4.5686387979156207</v>
      </c>
      <c r="P22" s="12">
        <v>4.4488663137248672</v>
      </c>
      <c r="Q22" s="12">
        <v>4.5651464104318613</v>
      </c>
      <c r="R22" s="12">
        <v>4.0206913253500316</v>
      </c>
      <c r="S22" s="12">
        <v>4.1037860007303975</v>
      </c>
      <c r="T22" s="12">
        <v>4.1711851389883385</v>
      </c>
      <c r="U22" s="1398">
        <f t="shared" si="1"/>
        <v>1.6423648369078059</v>
      </c>
      <c r="AL22" s="55">
        <v>-0.51025318755687499</v>
      </c>
    </row>
    <row r="23" spans="1:38" ht="12" customHeight="1">
      <c r="A23" s="183">
        <v>12</v>
      </c>
      <c r="B23" s="180" t="s">
        <v>193</v>
      </c>
      <c r="C23" s="184">
        <v>53.498433968000008</v>
      </c>
      <c r="D23" s="184">
        <v>54.434896312000006</v>
      </c>
      <c r="E23" s="181">
        <v>48.936126781440002</v>
      </c>
      <c r="F23" s="181">
        <v>48.988537093746309</v>
      </c>
      <c r="G23" s="181">
        <v>48.632603708639998</v>
      </c>
      <c r="H23" s="181">
        <v>47.226607274285222</v>
      </c>
      <c r="I23" s="181">
        <v>44.899716863968962</v>
      </c>
      <c r="J23" s="181">
        <v>47.151471268680794</v>
      </c>
      <c r="K23" s="181">
        <v>43.649348761671618</v>
      </c>
      <c r="L23" s="181">
        <v>44.487539039630121</v>
      </c>
      <c r="M23" s="181">
        <v>44.223758051371988</v>
      </c>
      <c r="N23" s="181">
        <v>44.543175556474623</v>
      </c>
      <c r="O23" s="181">
        <v>47.735271151591576</v>
      </c>
      <c r="P23" s="181">
        <v>45.024504914772635</v>
      </c>
      <c r="Q23" s="181">
        <v>43.17080673192298</v>
      </c>
      <c r="R23" s="181">
        <v>38.753921971564452</v>
      </c>
      <c r="S23" s="181">
        <v>40.476489426394387</v>
      </c>
      <c r="T23" s="181">
        <v>35.222878035316313</v>
      </c>
      <c r="U23" s="1399">
        <f t="shared" si="1"/>
        <v>-12.979414631873276</v>
      </c>
      <c r="W23" s="65"/>
      <c r="AL23" s="55">
        <v>-2.4285914200711911</v>
      </c>
    </row>
    <row r="24" spans="1:38" ht="9" customHeight="1">
      <c r="A24" s="134" t="s">
        <v>745</v>
      </c>
      <c r="B24" s="135"/>
      <c r="C24" s="136"/>
      <c r="D24" s="136"/>
      <c r="E24" s="137"/>
      <c r="F24" s="138"/>
      <c r="G24" s="138"/>
      <c r="H24" s="138"/>
      <c r="I24" s="138"/>
      <c r="J24" s="138"/>
      <c r="K24" s="38"/>
      <c r="L24" s="38"/>
      <c r="M24" s="38"/>
      <c r="N24" s="38"/>
      <c r="O24" s="66"/>
      <c r="P24" s="67"/>
      <c r="Q24" s="67"/>
      <c r="R24" s="67"/>
      <c r="S24" s="67"/>
      <c r="T24" s="67"/>
    </row>
    <row r="25" spans="1:38" ht="9" customHeight="1">
      <c r="A25" s="134" t="s">
        <v>259</v>
      </c>
      <c r="B25" s="135"/>
      <c r="C25" s="136"/>
      <c r="D25" s="136"/>
      <c r="E25" s="137"/>
      <c r="F25" s="138"/>
      <c r="G25" s="138"/>
      <c r="H25" s="138"/>
      <c r="I25" s="138"/>
      <c r="J25" s="138"/>
      <c r="K25" s="38"/>
      <c r="L25" s="38"/>
      <c r="M25" s="38"/>
      <c r="N25" s="38"/>
      <c r="O25" s="66"/>
      <c r="P25" s="67"/>
      <c r="Q25" s="67"/>
      <c r="R25" s="67"/>
      <c r="S25" s="67"/>
      <c r="T25" s="67"/>
    </row>
    <row r="26" spans="1:38" ht="9" customHeight="1">
      <c r="A26" s="134" t="s">
        <v>151</v>
      </c>
      <c r="B26" s="135"/>
      <c r="C26" s="136"/>
      <c r="D26" s="136"/>
      <c r="E26" s="137"/>
      <c r="F26" s="138"/>
      <c r="G26" s="138"/>
      <c r="H26" s="138"/>
      <c r="I26" s="138"/>
      <c r="J26" s="138"/>
      <c r="K26" s="38"/>
      <c r="L26" s="38"/>
      <c r="M26" s="38"/>
      <c r="N26" s="38"/>
      <c r="O26" s="66"/>
      <c r="P26" s="67"/>
      <c r="Q26" s="67"/>
      <c r="R26" s="67"/>
      <c r="S26" s="67"/>
      <c r="T26" s="67"/>
    </row>
    <row r="27" spans="1:38" ht="9" customHeight="1">
      <c r="A27" s="139" t="s">
        <v>318</v>
      </c>
      <c r="B27" s="140"/>
      <c r="C27" s="140"/>
      <c r="D27" s="141"/>
      <c r="E27" s="141"/>
      <c r="F27" s="141"/>
      <c r="G27" s="141"/>
      <c r="H27" s="141"/>
      <c r="I27" s="141"/>
      <c r="J27" s="141"/>
      <c r="K27" s="39"/>
      <c r="L27" s="39"/>
      <c r="M27" s="39"/>
      <c r="N27" s="39"/>
      <c r="O27" s="68"/>
      <c r="P27" s="69"/>
      <c r="Q27" s="69"/>
      <c r="R27" s="69"/>
      <c r="S27" s="69"/>
      <c r="T27" s="69"/>
    </row>
    <row r="28" spans="1:38" ht="11">
      <c r="A28" s="70"/>
      <c r="B28" s="68"/>
      <c r="C28" s="68"/>
      <c r="D28" s="68"/>
      <c r="E28" s="68"/>
      <c r="F28" s="68"/>
      <c r="G28" s="71"/>
      <c r="H28" s="71"/>
      <c r="I28" s="71"/>
      <c r="J28" s="71"/>
      <c r="K28" s="71"/>
      <c r="L28" s="71"/>
      <c r="M28" s="71"/>
      <c r="N28" s="71"/>
      <c r="O28" s="71"/>
      <c r="P28" s="72"/>
      <c r="Q28" s="72"/>
      <c r="R28" s="72"/>
      <c r="S28" s="72"/>
      <c r="T28" s="72"/>
    </row>
    <row r="29" spans="1:38" ht="13" customHeight="1">
      <c r="B29" s="69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</row>
    <row r="30" spans="1:38" ht="13" customHeight="1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</row>
    <row r="31" spans="1:38" ht="13" customHeight="1">
      <c r="A31" s="32" t="s">
        <v>142</v>
      </c>
      <c r="B31" s="32"/>
      <c r="C31" s="32"/>
      <c r="D31" s="32"/>
      <c r="E31" s="32"/>
      <c r="F31" s="32"/>
      <c r="G31" s="32"/>
      <c r="H31" s="32"/>
      <c r="I31" s="32"/>
      <c r="J31" s="32"/>
      <c r="K31" s="59"/>
      <c r="L31" s="59"/>
      <c r="M31" s="59"/>
      <c r="N31" s="59"/>
      <c r="O31" s="59"/>
      <c r="P31" s="59"/>
      <c r="Q31" s="59"/>
      <c r="R31" s="59"/>
      <c r="S31" s="59"/>
      <c r="T31" s="32"/>
    </row>
    <row r="32" spans="1:38" ht="12" customHeight="1">
      <c r="A32" s="32" t="s">
        <v>271</v>
      </c>
      <c r="B32" s="32"/>
      <c r="C32" s="32"/>
      <c r="D32" s="32"/>
      <c r="E32" s="32"/>
      <c r="F32" s="32"/>
      <c r="G32" s="32"/>
      <c r="H32" s="32"/>
      <c r="I32" s="32"/>
      <c r="J32" s="32"/>
      <c r="K32" s="59"/>
      <c r="L32" s="59"/>
      <c r="M32" s="59"/>
      <c r="N32" s="59"/>
      <c r="O32" s="59"/>
      <c r="P32" s="59"/>
      <c r="Q32" s="59"/>
      <c r="R32" s="59"/>
      <c r="S32" s="59"/>
      <c r="T32" s="32"/>
    </row>
    <row r="33" spans="1:20" ht="12" customHeight="1">
      <c r="A33" s="15" t="s">
        <v>209</v>
      </c>
      <c r="B33" s="54"/>
      <c r="C33" s="54"/>
      <c r="D33" s="54"/>
      <c r="E33" s="54"/>
      <c r="F33" s="54"/>
      <c r="G33" s="54"/>
      <c r="H33" s="54"/>
      <c r="I33" s="54"/>
      <c r="J33" s="54"/>
      <c r="K33" s="74"/>
      <c r="L33" s="74"/>
      <c r="M33" s="74"/>
      <c r="N33" s="74"/>
      <c r="O33" s="74"/>
      <c r="P33" s="74"/>
      <c r="Q33" s="74"/>
      <c r="R33" s="74"/>
      <c r="S33" s="74"/>
      <c r="T33" s="54"/>
    </row>
    <row r="34" spans="1:20" ht="4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</row>
    <row r="35" spans="1:20" ht="18" customHeight="1">
      <c r="A35" s="1393" t="s">
        <v>521</v>
      </c>
      <c r="B35" s="1392"/>
      <c r="C35" s="1389" t="s">
        <v>753</v>
      </c>
      <c r="D35" s="1389" t="s">
        <v>754</v>
      </c>
      <c r="E35" s="1389" t="s">
        <v>607</v>
      </c>
      <c r="F35" s="1390">
        <v>2003</v>
      </c>
      <c r="G35" s="1390">
        <v>2004</v>
      </c>
      <c r="H35" s="1390">
        <v>2005</v>
      </c>
      <c r="I35" s="1390">
        <v>2006</v>
      </c>
      <c r="J35" s="1391">
        <v>2007</v>
      </c>
      <c r="K35" s="1391">
        <v>2008</v>
      </c>
      <c r="L35" s="1391">
        <v>2009</v>
      </c>
      <c r="M35" s="1391">
        <v>2010</v>
      </c>
      <c r="N35" s="1391">
        <v>2011</v>
      </c>
      <c r="O35" s="1391">
        <v>2012</v>
      </c>
      <c r="P35" s="1391">
        <v>2013</v>
      </c>
      <c r="Q35" s="1391">
        <v>2014</v>
      </c>
      <c r="R35" s="1391">
        <v>2015</v>
      </c>
      <c r="S35" s="1391">
        <v>2016</v>
      </c>
      <c r="T35" s="1123" t="s">
        <v>443</v>
      </c>
    </row>
    <row r="36" spans="1:20" ht="18" customHeight="1">
      <c r="A36" s="131" t="s">
        <v>732</v>
      </c>
      <c r="B36" s="131"/>
      <c r="C36" s="33">
        <f>C7/$C$7*100</f>
        <v>100</v>
      </c>
      <c r="D36" s="33">
        <f>D7/$D$7*100</f>
        <v>100</v>
      </c>
      <c r="E36" s="33">
        <f>E7/$E$7*100</f>
        <v>100</v>
      </c>
      <c r="F36" s="33">
        <f>F7/$F$7*100</f>
        <v>100</v>
      </c>
      <c r="G36" s="33">
        <f>G7/$G$7*100</f>
        <v>100</v>
      </c>
      <c r="H36" s="33">
        <f>H7/$H$7*100</f>
        <v>100</v>
      </c>
      <c r="I36" s="33">
        <f>I7/$I$7*100</f>
        <v>100</v>
      </c>
      <c r="J36" s="40">
        <f>J7/$J$7*100</f>
        <v>100</v>
      </c>
      <c r="K36" s="40">
        <f>K7/$K$7*100</f>
        <v>100</v>
      </c>
      <c r="L36" s="40">
        <f>L7/$L$7*100</f>
        <v>100</v>
      </c>
      <c r="M36" s="40">
        <f>M7/$M$7*100</f>
        <v>100</v>
      </c>
      <c r="N36" s="40">
        <f>N7/$N$7*100</f>
        <v>100</v>
      </c>
      <c r="O36" s="40">
        <f>O7/$O$7*100</f>
        <v>100</v>
      </c>
      <c r="P36" s="40">
        <f>P7/$P$7*100</f>
        <v>100</v>
      </c>
      <c r="Q36" s="40">
        <f>Q7/$Q$7*100</f>
        <v>100</v>
      </c>
      <c r="R36" s="40">
        <f>R7/$R$7*100</f>
        <v>100</v>
      </c>
      <c r="S36" s="40">
        <f>S7/$S$7*100</f>
        <v>100</v>
      </c>
      <c r="T36" s="40">
        <f>T7/$T$7*100</f>
        <v>100</v>
      </c>
    </row>
    <row r="37" spans="1:20" ht="12" customHeight="1">
      <c r="A37" s="35" t="s">
        <v>733</v>
      </c>
      <c r="B37" s="35"/>
      <c r="C37" s="34">
        <f>C8/$C$7*100</f>
        <v>66.252233552458222</v>
      </c>
      <c r="D37" s="34">
        <f>D8/$D$7*100</f>
        <v>65.546351235453116</v>
      </c>
      <c r="E37" s="34">
        <f>E8/$E$7*100</f>
        <v>66.023783817472037</v>
      </c>
      <c r="F37" s="34">
        <f>F8/$F$7*100</f>
        <v>65.605354803869304</v>
      </c>
      <c r="G37" s="34">
        <f>G8/$G$7*100</f>
        <v>64.891580351719071</v>
      </c>
      <c r="H37" s="34">
        <f>H8/$H$7*100</f>
        <v>64.788071998299486</v>
      </c>
      <c r="I37" s="34">
        <f>I8/$I$7*100</f>
        <v>64.738574926073937</v>
      </c>
      <c r="J37" s="41">
        <f>J8/$J$7*100</f>
        <v>63.719179142682037</v>
      </c>
      <c r="K37" s="41">
        <f>K8/$K$7*100</f>
        <v>64.110649703172896</v>
      </c>
      <c r="L37" s="41">
        <f>L8/$L$7*100</f>
        <v>63.009302518219002</v>
      </c>
      <c r="M37" s="41">
        <f>M8/$M$7*100</f>
        <v>62.92187548507686</v>
      </c>
      <c r="N37" s="41">
        <f>N8/$N$7*100</f>
        <v>62.370974264799614</v>
      </c>
      <c r="O37" s="41">
        <f>O8/$O$7*100</f>
        <v>62.534049655573007</v>
      </c>
      <c r="P37" s="41">
        <f>P8/$P$7*100</f>
        <v>61.970134753315833</v>
      </c>
      <c r="Q37" s="41">
        <f>Q8/$Q$7*100</f>
        <v>61.350422434432659</v>
      </c>
      <c r="R37" s="41">
        <f>R8/$R$7*100</f>
        <v>60.851223265401913</v>
      </c>
      <c r="S37" s="41">
        <f>S8/$S$7*100</f>
        <v>60.134655400978176</v>
      </c>
      <c r="T37" s="41">
        <f>T8/$T$7*100</f>
        <v>60.13192420123702</v>
      </c>
    </row>
    <row r="38" spans="1:20" ht="12" customHeight="1">
      <c r="A38" s="35" t="s">
        <v>364</v>
      </c>
      <c r="B38" s="145"/>
      <c r="C38" s="34">
        <f>C9/$C$7*100</f>
        <v>33.747766447541785</v>
      </c>
      <c r="D38" s="34">
        <f>D9/$D$7*100</f>
        <v>34.453648764546848</v>
      </c>
      <c r="E38" s="34">
        <f>E9/$E$7*100</f>
        <v>33.976216182527978</v>
      </c>
      <c r="F38" s="34">
        <f>F9/$F$7*100</f>
        <v>34.394645196130682</v>
      </c>
      <c r="G38" s="34">
        <f>G9/$G$7*100</f>
        <v>35.108419648280922</v>
      </c>
      <c r="H38" s="34">
        <f>H9/$H$7*100</f>
        <v>35.211928001700507</v>
      </c>
      <c r="I38" s="34">
        <f>I9/$I$7*100</f>
        <v>35.261425073926048</v>
      </c>
      <c r="J38" s="41">
        <f>J9/$J$7*100</f>
        <v>36.280820857317977</v>
      </c>
      <c r="K38" s="41">
        <f>K9/$K$7*100</f>
        <v>35.889350296827118</v>
      </c>
      <c r="L38" s="41">
        <f>L9/$L$7*100</f>
        <v>36.990697481780977</v>
      </c>
      <c r="M38" s="41">
        <f>M9/$M$7*100</f>
        <v>37.078124514923132</v>
      </c>
      <c r="N38" s="41">
        <f>N9/$N$7*100</f>
        <v>37.629025735200386</v>
      </c>
      <c r="O38" s="41">
        <f>O9/$O$7*100</f>
        <v>37.465950344426979</v>
      </c>
      <c r="P38" s="41">
        <f>P9/$P$7*100</f>
        <v>38.02986524668416</v>
      </c>
      <c r="Q38" s="41">
        <f>Q9/$Q$7*100</f>
        <v>38.649577565567341</v>
      </c>
      <c r="R38" s="41">
        <f>R9/$R$7*100</f>
        <v>39.148776734598073</v>
      </c>
      <c r="S38" s="41">
        <f>S9/$S$7*100</f>
        <v>39.865344599021817</v>
      </c>
      <c r="T38" s="41">
        <f>T9/$T$7*100</f>
        <v>39.868075798762966</v>
      </c>
    </row>
    <row r="39" spans="1:20" ht="2" customHeight="1">
      <c r="A39" s="7"/>
      <c r="B39" s="18"/>
      <c r="C39" s="5"/>
      <c r="D39" s="5"/>
      <c r="E39" s="5"/>
      <c r="F39" s="5"/>
      <c r="G39" s="5"/>
      <c r="H39" s="5"/>
      <c r="I39" s="5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</row>
    <row r="40" spans="1:20" ht="12" customHeight="1">
      <c r="A40" s="1"/>
      <c r="B40" s="2" t="s">
        <v>442</v>
      </c>
      <c r="C40" s="10">
        <f t="shared" ref="C40:C52" si="2">C11/$C$7*100</f>
        <v>16.553158961985716</v>
      </c>
      <c r="D40" s="10">
        <f t="shared" ref="D40:D52" si="3">D11/$D$7*100</f>
        <v>16.808191118312507</v>
      </c>
      <c r="E40" s="10">
        <f t="shared" ref="E40:E52" si="4">E11/$E$7*100</f>
        <v>16.883708832901529</v>
      </c>
      <c r="F40" s="10">
        <f t="shared" ref="F40:F52" si="5">F11/$F$7*100</f>
        <v>17.201010582260999</v>
      </c>
      <c r="G40" s="10">
        <f t="shared" ref="G40:G52" si="6">G11/$G$7*100</f>
        <v>17.176867697854288</v>
      </c>
      <c r="H40" s="10">
        <f t="shared" ref="H40:H52" si="7">H11/$H$7*100</f>
        <v>17.663942127543063</v>
      </c>
      <c r="I40" s="10">
        <f t="shared" ref="I40:I52" si="8">I11/$I$7*100</f>
        <v>18.136755569519938</v>
      </c>
      <c r="J40" s="43">
        <f t="shared" ref="J40:J52" si="9">J11/$J$7*100</f>
        <v>18.986773330599867</v>
      </c>
      <c r="K40" s="43">
        <f t="shared" ref="K40:K52" si="10">K11/$K$7*100</f>
        <v>19.593387451991859</v>
      </c>
      <c r="L40" s="43">
        <f t="shared" ref="L40:L52" si="11">L11/$L$7*100</f>
        <v>20.70473266302232</v>
      </c>
      <c r="M40" s="43">
        <f t="shared" ref="M40:M52" si="12">M11/$M$7*100</f>
        <v>21.055023192324452</v>
      </c>
      <c r="N40" s="43">
        <f t="shared" ref="N40:N52" si="13">N11/$N$7*100</f>
        <v>21.868631077514493</v>
      </c>
      <c r="O40" s="43">
        <f t="shared" ref="O40:O52" si="14">O11/$O$7*100</f>
        <v>22.095758353378354</v>
      </c>
      <c r="P40" s="43">
        <f t="shared" ref="P40:P52" si="15">P11/$P$7*100</f>
        <v>22.684865259096551</v>
      </c>
      <c r="Q40" s="43">
        <f t="shared" ref="Q40:Q52" si="16">Q11/$Q$7*100</f>
        <v>23.298072280900648</v>
      </c>
      <c r="R40" s="43">
        <f t="shared" ref="R40:R52" si="17">R11/$R$7*100</f>
        <v>24.219166354516915</v>
      </c>
      <c r="S40" s="43">
        <f t="shared" ref="S40:S52" si="18">S11/$S$7*100</f>
        <v>25.115256672560694</v>
      </c>
      <c r="T40" s="43">
        <f t="shared" ref="T40:T52" si="19">T11/$T$7*100</f>
        <v>25.330624694310366</v>
      </c>
    </row>
    <row r="41" spans="1:20" ht="12" customHeight="1">
      <c r="A41" s="1"/>
      <c r="B41" s="7" t="s">
        <v>147</v>
      </c>
      <c r="C41" s="10">
        <f t="shared" si="2"/>
        <v>13.394461944249416</v>
      </c>
      <c r="D41" s="10">
        <f t="shared" si="3"/>
        <v>13.502045249795749</v>
      </c>
      <c r="E41" s="10">
        <f t="shared" si="4"/>
        <v>13.713699565287021</v>
      </c>
      <c r="F41" s="10">
        <f t="shared" si="5"/>
        <v>13.979353225407035</v>
      </c>
      <c r="G41" s="10">
        <f t="shared" si="6"/>
        <v>13.903509464680166</v>
      </c>
      <c r="H41" s="10">
        <f t="shared" si="7"/>
        <v>14.545317702079533</v>
      </c>
      <c r="I41" s="10">
        <f t="shared" si="8"/>
        <v>14.714000499401417</v>
      </c>
      <c r="J41" s="43">
        <f t="shared" si="9"/>
        <v>15.497717581453371</v>
      </c>
      <c r="K41" s="43">
        <f t="shared" si="10"/>
        <v>16.265641447079229</v>
      </c>
      <c r="L41" s="43">
        <f t="shared" si="11"/>
        <v>17.434185827965553</v>
      </c>
      <c r="M41" s="43">
        <f t="shared" si="12"/>
        <v>17.72005184837391</v>
      </c>
      <c r="N41" s="43">
        <f t="shared" si="13"/>
        <v>18.346766483585704</v>
      </c>
      <c r="O41" s="43">
        <f t="shared" si="14"/>
        <v>18.811791939393739</v>
      </c>
      <c r="P41" s="43">
        <f t="shared" si="15"/>
        <v>19.098951279267855</v>
      </c>
      <c r="Q41" s="43">
        <f t="shared" si="16"/>
        <v>19.689361545474014</v>
      </c>
      <c r="R41" s="43">
        <f t="shared" si="17"/>
        <v>20.478213828156662</v>
      </c>
      <c r="S41" s="43">
        <f t="shared" si="18"/>
        <v>21.314381083293075</v>
      </c>
      <c r="T41" s="43">
        <f t="shared" si="19"/>
        <v>21.499486803586318</v>
      </c>
    </row>
    <row r="42" spans="1:20" ht="12" customHeight="1">
      <c r="A42" s="6">
        <v>1</v>
      </c>
      <c r="B42" s="7" t="s">
        <v>48</v>
      </c>
      <c r="C42" s="10">
        <f t="shared" si="2"/>
        <v>3.158697017736297</v>
      </c>
      <c r="D42" s="10">
        <f t="shared" si="3"/>
        <v>3.3061458685167562</v>
      </c>
      <c r="E42" s="10">
        <f t="shared" si="4"/>
        <v>3.1700092676145095</v>
      </c>
      <c r="F42" s="10">
        <f t="shared" si="5"/>
        <v>3.221657356853965</v>
      </c>
      <c r="G42" s="10">
        <f t="shared" si="6"/>
        <v>3.2733582331741196</v>
      </c>
      <c r="H42" s="10">
        <f t="shared" si="7"/>
        <v>3.1186244254635298</v>
      </c>
      <c r="I42" s="10">
        <f t="shared" si="8"/>
        <v>3.4227550701185216</v>
      </c>
      <c r="J42" s="43">
        <f t="shared" si="9"/>
        <v>3.4890557491464991</v>
      </c>
      <c r="K42" s="43">
        <f t="shared" si="10"/>
        <v>3.3277460049126311</v>
      </c>
      <c r="L42" s="43">
        <f t="shared" si="11"/>
        <v>3.2705468350567655</v>
      </c>
      <c r="M42" s="43">
        <f t="shared" si="12"/>
        <v>3.3349713439505426</v>
      </c>
      <c r="N42" s="43">
        <f t="shared" si="13"/>
        <v>3.5218645939287909</v>
      </c>
      <c r="O42" s="43">
        <f t="shared" si="14"/>
        <v>3.2839664139846145</v>
      </c>
      <c r="P42" s="43">
        <f t="shared" si="15"/>
        <v>3.5859139798286979</v>
      </c>
      <c r="Q42" s="43">
        <f t="shared" si="16"/>
        <v>3.6087107354266297</v>
      </c>
      <c r="R42" s="43">
        <f t="shared" si="17"/>
        <v>3.740952526360255</v>
      </c>
      <c r="S42" s="43">
        <f t="shared" si="18"/>
        <v>3.8008755892676174</v>
      </c>
      <c r="T42" s="43">
        <f t="shared" si="19"/>
        <v>3.8311378907240505</v>
      </c>
    </row>
    <row r="43" spans="1:20" ht="12" customHeight="1">
      <c r="A43" s="6"/>
      <c r="B43" s="7" t="s">
        <v>609</v>
      </c>
      <c r="C43" s="10">
        <f t="shared" si="2"/>
        <v>2.1671650740623654</v>
      </c>
      <c r="D43" s="10">
        <f t="shared" si="3"/>
        <v>2.2068631015858138</v>
      </c>
      <c r="E43" s="10">
        <f t="shared" si="4"/>
        <v>2.0598099446197899</v>
      </c>
      <c r="F43" s="10">
        <f t="shared" si="5"/>
        <v>2.0515002605220092</v>
      </c>
      <c r="G43" s="10">
        <f t="shared" si="6"/>
        <v>2.1510207691584413</v>
      </c>
      <c r="H43" s="10">
        <f t="shared" si="7"/>
        <v>2.0018186946213703</v>
      </c>
      <c r="I43" s="10">
        <f t="shared" si="8"/>
        <v>1.8656069628371192</v>
      </c>
      <c r="J43" s="43">
        <f t="shared" si="9"/>
        <v>1.808451600214021</v>
      </c>
      <c r="K43" s="43">
        <f t="shared" si="10"/>
        <v>1.6430082872290201</v>
      </c>
      <c r="L43" s="43">
        <f t="shared" si="11"/>
        <v>1.6069617707473105</v>
      </c>
      <c r="M43" s="43">
        <f t="shared" si="12"/>
        <v>1.5541316891586991</v>
      </c>
      <c r="N43" s="43">
        <f t="shared" si="13"/>
        <v>1.4987006333492163</v>
      </c>
      <c r="O43" s="43">
        <f t="shared" si="14"/>
        <v>1.4568970169165136</v>
      </c>
      <c r="P43" s="43">
        <f t="shared" si="15"/>
        <v>1.412053045715842</v>
      </c>
      <c r="Q43" s="43">
        <f t="shared" si="16"/>
        <v>1.3667436161195428</v>
      </c>
      <c r="R43" s="43">
        <f t="shared" si="17"/>
        <v>1.2674530236996286</v>
      </c>
      <c r="S43" s="43">
        <f t="shared" si="18"/>
        <v>1.2700600794536092</v>
      </c>
      <c r="T43" s="43">
        <f t="shared" si="19"/>
        <v>1.2175062140998758</v>
      </c>
    </row>
    <row r="44" spans="1:20" ht="12" customHeight="1">
      <c r="A44" s="6"/>
      <c r="B44" s="7" t="s">
        <v>397</v>
      </c>
      <c r="C44" s="10">
        <f t="shared" si="2"/>
        <v>2.4827426287896417</v>
      </c>
      <c r="D44" s="10">
        <f t="shared" si="3"/>
        <v>2.5121209613051159</v>
      </c>
      <c r="E44" s="10">
        <f t="shared" si="4"/>
        <v>2.356885261528177</v>
      </c>
      <c r="F44" s="10">
        <f t="shared" si="5"/>
        <v>2.316668407377025</v>
      </c>
      <c r="G44" s="10">
        <f t="shared" si="6"/>
        <v>2.453710106498197</v>
      </c>
      <c r="H44" s="10">
        <f t="shared" si="7"/>
        <v>2.4084845145423315</v>
      </c>
      <c r="I44" s="10">
        <f t="shared" si="8"/>
        <v>2.3319334192234713</v>
      </c>
      <c r="J44" s="43">
        <f t="shared" si="9"/>
        <v>2.3792772676762279</v>
      </c>
      <c r="K44" s="43">
        <f t="shared" si="10"/>
        <v>2.206285149208044</v>
      </c>
      <c r="L44" s="43">
        <f t="shared" si="11"/>
        <v>2.1419690951262456</v>
      </c>
      <c r="M44" s="43">
        <f t="shared" si="12"/>
        <v>2.0753677129068229</v>
      </c>
      <c r="N44" s="43">
        <f t="shared" si="13"/>
        <v>1.9999459558562078</v>
      </c>
      <c r="O44" s="43">
        <f t="shared" si="14"/>
        <v>1.9628520117954442</v>
      </c>
      <c r="P44" s="43">
        <f t="shared" si="15"/>
        <v>2.0080035396737341</v>
      </c>
      <c r="Q44" s="43">
        <f t="shared" si="16"/>
        <v>2.0899163759114057</v>
      </c>
      <c r="R44" s="43">
        <f t="shared" si="17"/>
        <v>2.123512414574352</v>
      </c>
      <c r="S44" s="43">
        <f t="shared" si="18"/>
        <v>2.172435119844593</v>
      </c>
      <c r="T44" s="43">
        <f t="shared" si="19"/>
        <v>2.2320768221605185</v>
      </c>
    </row>
    <row r="45" spans="1:20" ht="12" customHeight="1">
      <c r="A45" s="6"/>
      <c r="B45" s="7" t="s">
        <v>398</v>
      </c>
      <c r="C45" s="10">
        <f t="shared" si="2"/>
        <v>6.3758682939080114</v>
      </c>
      <c r="D45" s="10">
        <f t="shared" si="3"/>
        <v>6.3306693451700227</v>
      </c>
      <c r="E45" s="10">
        <f t="shared" si="4"/>
        <v>6.1676038081338849</v>
      </c>
      <c r="F45" s="10">
        <f t="shared" si="5"/>
        <v>6.1900041043904466</v>
      </c>
      <c r="G45" s="10">
        <f t="shared" si="6"/>
        <v>6.430396784295997</v>
      </c>
      <c r="H45" s="10">
        <f t="shared" si="7"/>
        <v>6.3594546161203374</v>
      </c>
      <c r="I45" s="10">
        <f t="shared" si="8"/>
        <v>6.239352329779762</v>
      </c>
      <c r="J45" s="43">
        <f t="shared" si="9"/>
        <v>6.1218865229743891</v>
      </c>
      <c r="K45" s="43">
        <f t="shared" si="10"/>
        <v>5.646331565583937</v>
      </c>
      <c r="L45" s="43">
        <f t="shared" si="11"/>
        <v>5.5512410268094694</v>
      </c>
      <c r="M45" s="43">
        <f t="shared" si="12"/>
        <v>5.567269835856643</v>
      </c>
      <c r="N45" s="43">
        <f t="shared" si="13"/>
        <v>5.4982082519766653</v>
      </c>
      <c r="O45" s="43">
        <f t="shared" si="14"/>
        <v>5.4042145180029841</v>
      </c>
      <c r="P45" s="43">
        <f t="shared" si="15"/>
        <v>5.4813906345001433</v>
      </c>
      <c r="Q45" s="43">
        <f t="shared" si="16"/>
        <v>5.467900355918025</v>
      </c>
      <c r="R45" s="43">
        <f t="shared" si="17"/>
        <v>5.2570645302499326</v>
      </c>
      <c r="S45" s="43">
        <f t="shared" si="18"/>
        <v>5.0581898518758468</v>
      </c>
      <c r="T45" s="43">
        <f t="shared" si="19"/>
        <v>4.8194752957258764</v>
      </c>
    </row>
    <row r="46" spans="1:20" ht="12" customHeight="1">
      <c r="A46" s="6"/>
      <c r="B46" s="7" t="s">
        <v>399</v>
      </c>
      <c r="C46" s="10">
        <f t="shared" si="2"/>
        <v>0.32979105172665552</v>
      </c>
      <c r="D46" s="10">
        <f t="shared" si="3"/>
        <v>0.30882462045440684</v>
      </c>
      <c r="E46" s="10">
        <f t="shared" si="4"/>
        <v>0.28633059268785988</v>
      </c>
      <c r="F46" s="10">
        <f t="shared" si="5"/>
        <v>0.30505394918971951</v>
      </c>
      <c r="G46" s="10">
        <f t="shared" si="6"/>
        <v>0.31179886687970065</v>
      </c>
      <c r="H46" s="10">
        <f t="shared" si="7"/>
        <v>0.29665543996763966</v>
      </c>
      <c r="I46" s="10">
        <f t="shared" si="8"/>
        <v>0.28108725133771162</v>
      </c>
      <c r="J46" s="43">
        <f t="shared" si="9"/>
        <v>0.26951287549219255</v>
      </c>
      <c r="K46" s="43">
        <f t="shared" si="10"/>
        <v>0.2385579415452416</v>
      </c>
      <c r="L46" s="43">
        <f t="shared" si="11"/>
        <v>0.22292255806174149</v>
      </c>
      <c r="M46" s="43">
        <f t="shared" si="12"/>
        <v>0.21347290714792003</v>
      </c>
      <c r="N46" s="43">
        <f t="shared" si="13"/>
        <v>0.20295970985530626</v>
      </c>
      <c r="O46" s="43">
        <f t="shared" si="14"/>
        <v>0.194448693120814</v>
      </c>
      <c r="P46" s="43">
        <f t="shared" si="15"/>
        <v>0.19648661486019889</v>
      </c>
      <c r="Q46" s="43">
        <f t="shared" si="16"/>
        <v>0.18472101683160533</v>
      </c>
      <c r="R46" s="43">
        <f t="shared" si="17"/>
        <v>0.17011263395890847</v>
      </c>
      <c r="S46" s="43">
        <f t="shared" si="18"/>
        <v>0.1644085026134747</v>
      </c>
      <c r="T46" s="43">
        <f t="shared" si="19"/>
        <v>0.15230314098597786</v>
      </c>
    </row>
    <row r="47" spans="1:20" ht="12" customHeight="1">
      <c r="A47" s="6"/>
      <c r="B47" s="7" t="s">
        <v>400</v>
      </c>
      <c r="C47" s="10">
        <f t="shared" si="2"/>
        <v>0.74435377537594549</v>
      </c>
      <c r="D47" s="10">
        <f t="shared" si="3"/>
        <v>0.78003155240599664</v>
      </c>
      <c r="E47" s="10">
        <f t="shared" si="4"/>
        <v>0.79201075538188026</v>
      </c>
      <c r="F47" s="10">
        <f t="shared" si="5"/>
        <v>0.769863375347833</v>
      </c>
      <c r="G47" s="10">
        <f t="shared" si="6"/>
        <v>0.77583366929784259</v>
      </c>
      <c r="H47" s="10">
        <f t="shared" si="7"/>
        <v>0.7525378806770322</v>
      </c>
      <c r="I47" s="10">
        <f t="shared" si="8"/>
        <v>0.70658852760146829</v>
      </c>
      <c r="J47" s="43">
        <f t="shared" si="9"/>
        <v>0.73103351276145889</v>
      </c>
      <c r="K47" s="43">
        <f t="shared" si="10"/>
        <v>0.68547018344168065</v>
      </c>
      <c r="L47" s="43">
        <f t="shared" si="11"/>
        <v>0.71464319637705376</v>
      </c>
      <c r="M47" s="43">
        <f t="shared" si="12"/>
        <v>0.72539295440532858</v>
      </c>
      <c r="N47" s="43">
        <f t="shared" si="13"/>
        <v>0.72316480890275914</v>
      </c>
      <c r="O47" s="43">
        <f t="shared" si="14"/>
        <v>0.72314579505311616</v>
      </c>
      <c r="P47" s="43">
        <f t="shared" si="15"/>
        <v>0.71892546449730699</v>
      </c>
      <c r="Q47" s="43">
        <f t="shared" si="16"/>
        <v>0.73031535188947894</v>
      </c>
      <c r="R47" s="43">
        <f t="shared" si="17"/>
        <v>0.66515904132157266</v>
      </c>
      <c r="S47" s="43">
        <f t="shared" si="18"/>
        <v>0.67978992018740769</v>
      </c>
      <c r="T47" s="43">
        <f t="shared" si="19"/>
        <v>0.67769673657802798</v>
      </c>
    </row>
    <row r="48" spans="1:20" ht="12" customHeight="1">
      <c r="A48" s="6"/>
      <c r="B48" s="7" t="s">
        <v>298</v>
      </c>
      <c r="C48" s="10">
        <f t="shared" si="2"/>
        <v>0.14401086539125499</v>
      </c>
      <c r="D48" s="10">
        <f t="shared" si="3"/>
        <v>0.14469670242222557</v>
      </c>
      <c r="E48" s="10">
        <f t="shared" si="4"/>
        <v>0.13732831867361542</v>
      </c>
      <c r="F48" s="10">
        <f t="shared" si="5"/>
        <v>0.14522962950073165</v>
      </c>
      <c r="G48" s="10">
        <f t="shared" si="6"/>
        <v>0.15263550630183789</v>
      </c>
      <c r="H48" s="10">
        <f t="shared" si="7"/>
        <v>0.14839384718289436</v>
      </c>
      <c r="I48" s="10">
        <f t="shared" si="8"/>
        <v>0.13656241634052688</v>
      </c>
      <c r="J48" s="43">
        <f t="shared" si="9"/>
        <v>0.14002145592053192</v>
      </c>
      <c r="K48" s="43">
        <f t="shared" si="10"/>
        <v>0.12648223229212968</v>
      </c>
      <c r="L48" s="43">
        <f t="shared" si="11"/>
        <v>0.12963916501346179</v>
      </c>
      <c r="M48" s="43">
        <f t="shared" si="12"/>
        <v>0.12159699073509239</v>
      </c>
      <c r="N48" s="43">
        <f t="shared" si="13"/>
        <v>0.1197651087948832</v>
      </c>
      <c r="O48" s="43">
        <f t="shared" si="14"/>
        <v>0.11604513261421483</v>
      </c>
      <c r="P48" s="43">
        <f t="shared" si="15"/>
        <v>0.10927579171075194</v>
      </c>
      <c r="Q48" s="43">
        <f t="shared" si="16"/>
        <v>0.10703783803037263</v>
      </c>
      <c r="R48" s="43">
        <f t="shared" si="17"/>
        <v>9.8329570176264619E-2</v>
      </c>
      <c r="S48" s="43">
        <f t="shared" si="18"/>
        <v>9.6157701078394192E-2</v>
      </c>
      <c r="T48" s="43">
        <f t="shared" si="19"/>
        <v>9.4327478394272982E-2</v>
      </c>
    </row>
    <row r="49" spans="1:20" ht="12" customHeight="1">
      <c r="A49" s="6"/>
      <c r="B49" s="7" t="s">
        <v>194</v>
      </c>
      <c r="C49" s="10">
        <f t="shared" si="2"/>
        <v>4.2952967727936402</v>
      </c>
      <c r="D49" s="10">
        <f t="shared" si="3"/>
        <v>4.6725155791794126</v>
      </c>
      <c r="E49" s="10">
        <f t="shared" si="4"/>
        <v>4.6968408292364376</v>
      </c>
      <c r="F49" s="10">
        <f t="shared" si="5"/>
        <v>4.8399643013738221</v>
      </c>
      <c r="G49" s="10">
        <f t="shared" si="6"/>
        <v>5.0696189713612698</v>
      </c>
      <c r="H49" s="10">
        <f t="shared" si="7"/>
        <v>5.0108035304331606</v>
      </c>
      <c r="I49" s="10">
        <f t="shared" si="8"/>
        <v>5.0531111455952544</v>
      </c>
      <c r="J49" s="43">
        <f t="shared" si="9"/>
        <v>5.3041492332761351</v>
      </c>
      <c r="K49" s="43">
        <f t="shared" si="10"/>
        <v>5.2581253844975384</v>
      </c>
      <c r="L49" s="43">
        <f t="shared" si="11"/>
        <v>5.4095878623879905</v>
      </c>
      <c r="M49" s="43">
        <f t="shared" si="12"/>
        <v>5.2815786399131692</v>
      </c>
      <c r="N49" s="43">
        <f t="shared" si="13"/>
        <v>5.2361104904026723</v>
      </c>
      <c r="O49" s="43">
        <f t="shared" si="14"/>
        <v>5.0377264262442036</v>
      </c>
      <c r="P49" s="43">
        <f t="shared" si="15"/>
        <v>4.985703230036127</v>
      </c>
      <c r="Q49" s="43">
        <f t="shared" si="16"/>
        <v>4.9814962788287795</v>
      </c>
      <c r="R49" s="43">
        <f t="shared" si="17"/>
        <v>4.958733011201117</v>
      </c>
      <c r="S49" s="43">
        <f t="shared" si="18"/>
        <v>4.9833403677169397</v>
      </c>
      <c r="T49" s="43">
        <f t="shared" si="19"/>
        <v>4.9902189825658683</v>
      </c>
    </row>
    <row r="50" spans="1:20" ht="12" customHeight="1">
      <c r="A50" s="6"/>
      <c r="B50" s="7" t="s">
        <v>191</v>
      </c>
      <c r="C50" s="10">
        <f t="shared" si="2"/>
        <v>0.32635800328949627</v>
      </c>
      <c r="D50" s="10">
        <f t="shared" si="3"/>
        <v>0.35402763758162292</v>
      </c>
      <c r="E50" s="10">
        <f t="shared" si="4"/>
        <v>0.31197469526840366</v>
      </c>
      <c r="F50" s="10">
        <f t="shared" si="5"/>
        <v>0.29990510730307768</v>
      </c>
      <c r="G50" s="10">
        <f t="shared" si="6"/>
        <v>0.31190646309533149</v>
      </c>
      <c r="H50" s="10">
        <f t="shared" si="7"/>
        <v>0.32155500633156309</v>
      </c>
      <c r="I50" s="10">
        <f t="shared" si="8"/>
        <v>0.29048906579428935</v>
      </c>
      <c r="J50" s="43">
        <f t="shared" si="9"/>
        <v>0.31309721703186905</v>
      </c>
      <c r="K50" s="43">
        <f t="shared" si="10"/>
        <v>0.29784585582376427</v>
      </c>
      <c r="L50" s="43">
        <f t="shared" si="11"/>
        <v>0.31690404020556484</v>
      </c>
      <c r="M50" s="43">
        <f t="shared" si="12"/>
        <v>0.302153451672245</v>
      </c>
      <c r="N50" s="43">
        <f t="shared" si="13"/>
        <v>0.30676333949834439</v>
      </c>
      <c r="O50" s="43">
        <f t="shared" si="14"/>
        <v>0.29778944101337834</v>
      </c>
      <c r="P50" s="43">
        <f t="shared" si="15"/>
        <v>0.26897227160109416</v>
      </c>
      <c r="Q50" s="43">
        <f t="shared" si="16"/>
        <v>0.26787343782099687</v>
      </c>
      <c r="R50" s="43">
        <f t="shared" si="17"/>
        <v>0.25513136430920569</v>
      </c>
      <c r="S50" s="43">
        <f t="shared" si="18"/>
        <v>0.25366453124442939</v>
      </c>
      <c r="T50" s="43">
        <f t="shared" si="19"/>
        <v>0.23621034893198858</v>
      </c>
    </row>
    <row r="51" spans="1:20" ht="12" customHeight="1">
      <c r="A51" s="6"/>
      <c r="B51" s="7" t="s">
        <v>192</v>
      </c>
      <c r="C51" s="10">
        <f t="shared" si="2"/>
        <v>2.603924835899105E-2</v>
      </c>
      <c r="D51" s="10">
        <f t="shared" si="3"/>
        <v>2.6450135104669297E-2</v>
      </c>
      <c r="E51" s="10">
        <f t="shared" si="4"/>
        <v>2.0676607933409759E-2</v>
      </c>
      <c r="F51" s="10">
        <f t="shared" si="5"/>
        <v>2.0472188656682263E-2</v>
      </c>
      <c r="G51" s="10">
        <f t="shared" si="6"/>
        <v>1.9956033509111307E-2</v>
      </c>
      <c r="H51" s="10">
        <f t="shared" si="7"/>
        <v>1.8042164739659011E-2</v>
      </c>
      <c r="I51" s="10">
        <f t="shared" si="8"/>
        <v>1.7246397518065958E-2</v>
      </c>
      <c r="J51" s="43">
        <f t="shared" si="9"/>
        <v>1.9887704689932582E-2</v>
      </c>
      <c r="K51" s="43">
        <f t="shared" si="10"/>
        <v>1.7436664426299663E-2</v>
      </c>
      <c r="L51" s="43">
        <f t="shared" si="11"/>
        <v>1.6804156142145636E-2</v>
      </c>
      <c r="M51" s="43">
        <f t="shared" si="12"/>
        <v>1.4669800464685304E-2</v>
      </c>
      <c r="N51" s="43">
        <f t="shared" si="13"/>
        <v>1.4901184791342862E-2</v>
      </c>
      <c r="O51" s="43">
        <f t="shared" si="14"/>
        <v>1.5466957994913797E-2</v>
      </c>
      <c r="P51" s="43">
        <f t="shared" si="15"/>
        <v>1.4764643086053266E-2</v>
      </c>
      <c r="Q51" s="43">
        <f t="shared" si="16"/>
        <v>1.4871074023458327E-2</v>
      </c>
      <c r="R51" s="43">
        <f t="shared" si="17"/>
        <v>1.2606406781144101E-2</v>
      </c>
      <c r="S51" s="43">
        <f t="shared" si="18"/>
        <v>1.2592970033169096E-2</v>
      </c>
      <c r="T51" s="43">
        <f t="shared" si="19"/>
        <v>1.2455731906408281E-2</v>
      </c>
    </row>
    <row r="52" spans="1:20" ht="12" customHeight="1">
      <c r="A52" s="185">
        <v>3</v>
      </c>
      <c r="B52" s="180" t="s">
        <v>193</v>
      </c>
      <c r="C52" s="186">
        <f t="shared" si="2"/>
        <v>0.30615515940765031</v>
      </c>
      <c r="D52" s="186">
        <f t="shared" si="3"/>
        <v>0.30925801102504641</v>
      </c>
      <c r="E52" s="186">
        <f t="shared" si="4"/>
        <v>0.2630465361629804</v>
      </c>
      <c r="F52" s="186">
        <f t="shared" si="5"/>
        <v>0.25825217274852441</v>
      </c>
      <c r="G52" s="186">
        <f t="shared" si="6"/>
        <v>0.25467478002890787</v>
      </c>
      <c r="H52" s="186">
        <f t="shared" si="7"/>
        <v>0.23024017954145368</v>
      </c>
      <c r="I52" s="186">
        <f t="shared" si="8"/>
        <v>0.20269198837844127</v>
      </c>
      <c r="J52" s="187">
        <f t="shared" si="9"/>
        <v>0.20673013668135107</v>
      </c>
      <c r="K52" s="187">
        <f t="shared" si="10"/>
        <v>0.17641958078759964</v>
      </c>
      <c r="L52" s="187">
        <f t="shared" si="11"/>
        <v>0.17529194788768174</v>
      </c>
      <c r="M52" s="187">
        <f t="shared" si="12"/>
        <v>0.16746734033806399</v>
      </c>
      <c r="N52" s="187">
        <f t="shared" si="13"/>
        <v>0.15987517425849834</v>
      </c>
      <c r="O52" s="187">
        <f t="shared" si="14"/>
        <v>0.1616059982930442</v>
      </c>
      <c r="P52" s="187">
        <f t="shared" si="15"/>
        <v>0.14942475190635293</v>
      </c>
      <c r="Q52" s="187">
        <f t="shared" si="16"/>
        <v>0.14062993929303291</v>
      </c>
      <c r="R52" s="187">
        <f t="shared" si="17"/>
        <v>0.12150838380902758</v>
      </c>
      <c r="S52" s="187">
        <f t="shared" si="18"/>
        <v>0.12420706593953723</v>
      </c>
      <c r="T52" s="187">
        <f t="shared" si="19"/>
        <v>0.1051803531037761</v>
      </c>
    </row>
    <row r="53" spans="1:20" ht="9" customHeight="1">
      <c r="A53" s="28" t="s">
        <v>745</v>
      </c>
      <c r="B53" s="29"/>
      <c r="C53" s="36"/>
      <c r="D53" s="36"/>
      <c r="E53" s="37"/>
      <c r="F53" s="38"/>
      <c r="G53" s="38"/>
      <c r="H53" s="38"/>
      <c r="I53" s="38"/>
      <c r="J53" s="38"/>
      <c r="K53" s="38"/>
      <c r="L53" s="38"/>
      <c r="M53" s="38"/>
      <c r="N53" s="38"/>
      <c r="O53" s="146"/>
      <c r="P53" s="62"/>
      <c r="Q53" s="62"/>
      <c r="R53" s="62"/>
      <c r="S53" s="62"/>
      <c r="T53" s="67"/>
    </row>
    <row r="54" spans="1:20" ht="9" customHeight="1">
      <c r="A54" s="28" t="s">
        <v>259</v>
      </c>
      <c r="B54" s="29"/>
      <c r="C54" s="36"/>
      <c r="D54" s="36"/>
      <c r="E54" s="37"/>
      <c r="F54" s="38"/>
      <c r="G54" s="38"/>
      <c r="H54" s="38"/>
      <c r="I54" s="38"/>
      <c r="J54" s="38"/>
      <c r="K54" s="38"/>
      <c r="L54" s="38"/>
      <c r="M54" s="38"/>
      <c r="N54" s="38"/>
      <c r="O54" s="146"/>
      <c r="P54" s="62"/>
      <c r="Q54" s="62"/>
      <c r="R54" s="62"/>
      <c r="S54" s="62"/>
      <c r="T54" s="67"/>
    </row>
    <row r="55" spans="1:20" ht="9" customHeight="1">
      <c r="A55" s="28" t="s">
        <v>151</v>
      </c>
      <c r="B55" s="29"/>
      <c r="C55" s="36"/>
      <c r="D55" s="36"/>
      <c r="E55" s="37"/>
      <c r="F55" s="38"/>
      <c r="G55" s="38"/>
      <c r="H55" s="38"/>
      <c r="I55" s="38"/>
      <c r="J55" s="38"/>
      <c r="K55" s="38"/>
      <c r="L55" s="38"/>
      <c r="M55" s="38"/>
      <c r="N55" s="38"/>
      <c r="O55" s="146"/>
      <c r="P55" s="62"/>
      <c r="Q55" s="62"/>
      <c r="R55" s="62"/>
      <c r="S55" s="62"/>
      <c r="T55" s="67"/>
    </row>
    <row r="56" spans="1:20" ht="9" customHeight="1">
      <c r="A56" s="30" t="s">
        <v>318</v>
      </c>
      <c r="B56" s="31"/>
      <c r="C56" s="31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146"/>
      <c r="P56" s="62"/>
      <c r="Q56" s="62"/>
      <c r="R56" s="62"/>
      <c r="S56" s="62"/>
      <c r="T56" s="69"/>
    </row>
    <row r="57" spans="1:20" ht="10" customHeight="1">
      <c r="A57" s="70"/>
      <c r="B57" s="68"/>
      <c r="C57" s="6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3"/>
      <c r="Q57" s="73"/>
      <c r="R57" s="73"/>
      <c r="S57" s="73"/>
      <c r="T57" s="73"/>
    </row>
    <row r="58" spans="1:20" ht="13" customHeight="1"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</row>
    <row r="59" spans="1:20" ht="13" customHeight="1"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</row>
    <row r="60" spans="1:20" ht="13" customHeight="1"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</row>
    <row r="61" spans="1:20" ht="13" customHeight="1">
      <c r="A61" s="165" t="s">
        <v>320</v>
      </c>
      <c r="K61" s="79"/>
      <c r="L61" s="79"/>
      <c r="M61" s="79"/>
      <c r="N61" s="79"/>
      <c r="O61" s="79"/>
    </row>
    <row r="62" spans="1:20" ht="12" customHeight="1">
      <c r="A62" s="15" t="s">
        <v>211</v>
      </c>
      <c r="K62" s="79"/>
      <c r="L62" s="79"/>
      <c r="M62" s="79"/>
      <c r="N62" s="79"/>
      <c r="O62" s="79"/>
    </row>
    <row r="63" spans="1:20" ht="3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</row>
    <row r="64" spans="1:20" ht="17" customHeight="1">
      <c r="A64" s="1392" t="s">
        <v>520</v>
      </c>
      <c r="B64" s="1388"/>
      <c r="C64" s="1389" t="s">
        <v>753</v>
      </c>
      <c r="D64" s="1389" t="s">
        <v>754</v>
      </c>
      <c r="E64" s="1389" t="s">
        <v>607</v>
      </c>
      <c r="F64" s="1390">
        <v>2003</v>
      </c>
      <c r="G64" s="1390">
        <v>2004</v>
      </c>
      <c r="H64" s="1390">
        <v>2005</v>
      </c>
      <c r="I64" s="1390">
        <v>2006</v>
      </c>
      <c r="J64" s="1391">
        <v>2007</v>
      </c>
      <c r="K64" s="1391">
        <v>2008</v>
      </c>
      <c r="L64" s="1391">
        <v>2009</v>
      </c>
      <c r="M64" s="1391">
        <v>2010</v>
      </c>
      <c r="N64" s="1391">
        <v>2011</v>
      </c>
      <c r="O64" s="1391">
        <v>2012</v>
      </c>
      <c r="P64" s="1391">
        <v>2013</v>
      </c>
      <c r="Q64" s="1391">
        <v>2014</v>
      </c>
      <c r="R64" s="1391">
        <v>2015</v>
      </c>
      <c r="S64" s="1391">
        <v>2016</v>
      </c>
      <c r="T64" s="1123" t="s">
        <v>443</v>
      </c>
    </row>
    <row r="65" spans="1:31" ht="2" customHeight="1">
      <c r="A65" s="45"/>
      <c r="B65" s="45"/>
      <c r="C65" s="46"/>
      <c r="D65" s="46"/>
      <c r="E65" s="46"/>
      <c r="F65" s="47"/>
      <c r="G65" s="47"/>
      <c r="H65" s="47"/>
      <c r="I65" s="47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9"/>
    </row>
    <row r="66" spans="1:31" ht="11" customHeight="1">
      <c r="A66" s="1"/>
      <c r="B66" s="1" t="s">
        <v>608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9"/>
      <c r="N66" s="9"/>
      <c r="O66" s="9"/>
      <c r="P66" s="9"/>
      <c r="Q66" s="9"/>
      <c r="R66" s="9"/>
      <c r="S66" s="9"/>
      <c r="T66" s="9"/>
    </row>
    <row r="67" spans="1:31" ht="11" customHeight="1">
      <c r="A67" s="1264"/>
      <c r="B67" s="11" t="s">
        <v>444</v>
      </c>
      <c r="C67" s="12">
        <v>622.14707184978533</v>
      </c>
      <c r="D67" s="12">
        <v>631.71952889999977</v>
      </c>
      <c r="E67" s="12">
        <v>678.1409000000001</v>
      </c>
      <c r="F67" s="12">
        <v>704.86487193403582</v>
      </c>
      <c r="G67" s="12">
        <v>705.7230800000001</v>
      </c>
      <c r="H67" s="12">
        <v>793.04374819468319</v>
      </c>
      <c r="I67" s="12">
        <v>866.37535111564478</v>
      </c>
      <c r="J67" s="44">
        <v>939.56645151462601</v>
      </c>
      <c r="K67" s="44">
        <v>1069.7208962777295</v>
      </c>
      <c r="L67" s="44">
        <v>1176.1057897813946</v>
      </c>
      <c r="M67" s="44">
        <v>1243.8236571023624</v>
      </c>
      <c r="N67" s="44">
        <v>1358.7137798330534</v>
      </c>
      <c r="O67" s="44">
        <v>1476.9996294766233</v>
      </c>
      <c r="P67" s="44">
        <v>1529.692810740542</v>
      </c>
      <c r="Q67" s="44">
        <v>1606.6168259900869</v>
      </c>
      <c r="R67" s="44">
        <v>1736.0802311516054</v>
      </c>
      <c r="S67" s="44">
        <v>1846.2799957845775</v>
      </c>
      <c r="T67" s="44">
        <v>1913.7561968351301</v>
      </c>
      <c r="V67" s="80"/>
      <c r="W67" s="65"/>
      <c r="X67" s="65"/>
      <c r="Y67" s="65"/>
      <c r="Z67" s="65"/>
      <c r="AA67" s="65"/>
      <c r="AB67" s="65"/>
      <c r="AC67" s="65"/>
      <c r="AD67" s="65"/>
      <c r="AE67" s="65"/>
    </row>
    <row r="68" spans="1:31" ht="11" customHeight="1">
      <c r="A68" s="1264"/>
      <c r="B68" s="11" t="s">
        <v>445</v>
      </c>
      <c r="C68" s="12">
        <v>77.669502499999993</v>
      </c>
      <c r="D68" s="12">
        <v>79.669277499999993</v>
      </c>
      <c r="E68" s="12">
        <v>78.592879274999987</v>
      </c>
      <c r="F68" s="12">
        <v>79.814373084750017</v>
      </c>
      <c r="G68" s="12">
        <v>84.245212348164443</v>
      </c>
      <c r="H68" s="12">
        <v>84.214992917901725</v>
      </c>
      <c r="I68" s="12">
        <v>84.759076652583346</v>
      </c>
      <c r="J68" s="44">
        <v>84.597473041946657</v>
      </c>
      <c r="K68" s="44">
        <v>83.373835376999978</v>
      </c>
      <c r="L68" s="44">
        <v>83.645196143063046</v>
      </c>
      <c r="M68" s="44">
        <v>84.172917784258786</v>
      </c>
      <c r="N68" s="44">
        <v>85.639491328023695</v>
      </c>
      <c r="O68" s="44">
        <v>88.261197444205052</v>
      </c>
      <c r="P68" s="44">
        <v>87.264269641500007</v>
      </c>
      <c r="Q68" s="44">
        <v>86.051505494156231</v>
      </c>
      <c r="R68" s="44">
        <v>82.90874317924974</v>
      </c>
      <c r="S68" s="44">
        <v>84.904413614858626</v>
      </c>
      <c r="T68" s="44">
        <v>83.621979644741174</v>
      </c>
      <c r="V68" s="80"/>
      <c r="W68" s="65"/>
      <c r="X68" s="65"/>
      <c r="Y68" s="65"/>
      <c r="Z68" s="65"/>
      <c r="AA68" s="65"/>
      <c r="AB68" s="65"/>
      <c r="AC68" s="65"/>
      <c r="AD68" s="65"/>
      <c r="AE68" s="65"/>
    </row>
    <row r="69" spans="1:31" ht="11" customHeight="1">
      <c r="A69" s="1264"/>
      <c r="B69" s="11" t="s">
        <v>446</v>
      </c>
      <c r="C69" s="12">
        <v>122.07165866666666</v>
      </c>
      <c r="D69" s="12">
        <v>124.41726400000003</v>
      </c>
      <c r="E69" s="12">
        <v>123.37270978666665</v>
      </c>
      <c r="F69" s="12">
        <v>123.65111037792349</v>
      </c>
      <c r="G69" s="12">
        <v>131.84039376140001</v>
      </c>
      <c r="H69" s="12">
        <v>139.00587256468384</v>
      </c>
      <c r="I69" s="12">
        <v>145.34725143904657</v>
      </c>
      <c r="J69" s="44">
        <v>152.69336636355555</v>
      </c>
      <c r="K69" s="44">
        <v>153.59471849400001</v>
      </c>
      <c r="L69" s="44">
        <v>152.95837931831014</v>
      </c>
      <c r="M69" s="44">
        <v>154.20705248643645</v>
      </c>
      <c r="N69" s="44">
        <v>156.78411624939505</v>
      </c>
      <c r="O69" s="44">
        <v>163.13724835713589</v>
      </c>
      <c r="P69" s="44">
        <v>170.24506613986665</v>
      </c>
      <c r="Q69" s="44">
        <v>180.51984083306047</v>
      </c>
      <c r="R69" s="44">
        <v>190.56707951319225</v>
      </c>
      <c r="S69" s="44">
        <v>199.19893336924656</v>
      </c>
      <c r="T69" s="44">
        <v>210.32118021118595</v>
      </c>
      <c r="V69" s="80"/>
      <c r="W69" s="65"/>
      <c r="X69" s="65"/>
      <c r="Y69" s="65"/>
      <c r="Z69" s="65"/>
      <c r="AA69" s="65"/>
      <c r="AB69" s="65"/>
      <c r="AC69" s="65"/>
      <c r="AD69" s="65"/>
      <c r="AE69" s="65"/>
    </row>
    <row r="70" spans="1:31" ht="11" customHeight="1">
      <c r="A70" s="1264"/>
      <c r="B70" s="11" t="s">
        <v>447</v>
      </c>
      <c r="C70" s="12">
        <v>255.39068823529414</v>
      </c>
      <c r="D70" s="12">
        <v>255.43023725490201</v>
      </c>
      <c r="E70" s="12">
        <v>263.0145096666667</v>
      </c>
      <c r="F70" s="12">
        <v>269.15822655236389</v>
      </c>
      <c r="G70" s="12">
        <v>281.47873337801957</v>
      </c>
      <c r="H70" s="12">
        <v>299.01414886916677</v>
      </c>
      <c r="I70" s="12">
        <v>316.82012743467794</v>
      </c>
      <c r="J70" s="44">
        <v>320.0685235481543</v>
      </c>
      <c r="K70" s="44">
        <v>320.23116448762926</v>
      </c>
      <c r="L70" s="44">
        <v>322.94809999327646</v>
      </c>
      <c r="M70" s="44">
        <v>337.00320265430099</v>
      </c>
      <c r="N70" s="44">
        <v>351.14586961998867</v>
      </c>
      <c r="O70" s="44">
        <v>365.91543721560129</v>
      </c>
      <c r="P70" s="44">
        <v>378.60242433089485</v>
      </c>
      <c r="Q70" s="44">
        <v>384.76822623546826</v>
      </c>
      <c r="R70" s="44">
        <v>384.34298495698567</v>
      </c>
      <c r="S70" s="44">
        <v>372.99145286675423</v>
      </c>
      <c r="T70" s="44">
        <v>369.96122389047935</v>
      </c>
      <c r="V70" s="80"/>
      <c r="W70" s="65"/>
      <c r="X70" s="65"/>
      <c r="Y70" s="65"/>
      <c r="Z70" s="65"/>
      <c r="AA70" s="65"/>
      <c r="AB70" s="65"/>
      <c r="AC70" s="65"/>
      <c r="AD70" s="65"/>
      <c r="AE70" s="65"/>
    </row>
    <row r="71" spans="1:31" ht="11" customHeight="1">
      <c r="A71" s="1264"/>
      <c r="B71" s="11" t="s">
        <v>448</v>
      </c>
      <c r="C71" s="12">
        <v>15.518362499999999</v>
      </c>
      <c r="D71" s="12">
        <v>14.780022499999999</v>
      </c>
      <c r="E71" s="12">
        <v>14.483432339050616</v>
      </c>
      <c r="F71" s="12">
        <v>15.733809064859205</v>
      </c>
      <c r="G71" s="12">
        <v>16.189105442456999</v>
      </c>
      <c r="H71" s="12">
        <v>16.544920550230767</v>
      </c>
      <c r="I71" s="12">
        <v>16.929919974597226</v>
      </c>
      <c r="J71" s="44">
        <v>16.713896624733284</v>
      </c>
      <c r="K71" s="44">
        <v>16.048394763666668</v>
      </c>
      <c r="L71" s="44">
        <v>15.382862932880899</v>
      </c>
      <c r="M71" s="44">
        <v>15.327630557621834</v>
      </c>
      <c r="N71" s="44">
        <v>15.37505631424056</v>
      </c>
      <c r="O71" s="44">
        <v>15.616858790658204</v>
      </c>
      <c r="P71" s="44">
        <v>16.097784544348912</v>
      </c>
      <c r="Q71" s="44">
        <v>15.418262058134021</v>
      </c>
      <c r="R71" s="44">
        <v>14.752061781059163</v>
      </c>
      <c r="S71" s="44">
        <v>14.56758453384286</v>
      </c>
      <c r="T71" s="44">
        <v>13.867743866473392</v>
      </c>
      <c r="V71" s="80"/>
      <c r="W71" s="65"/>
      <c r="X71" s="65"/>
      <c r="Y71" s="65"/>
      <c r="Z71" s="65"/>
      <c r="AA71" s="65"/>
      <c r="AB71" s="65"/>
      <c r="AC71" s="65"/>
      <c r="AD71" s="65"/>
      <c r="AE71" s="65"/>
    </row>
    <row r="72" spans="1:31" ht="11" customHeight="1">
      <c r="A72" s="1264"/>
      <c r="B72" s="11" t="s">
        <v>449</v>
      </c>
      <c r="C72" s="12">
        <v>16.237266666666667</v>
      </c>
      <c r="D72" s="12">
        <v>17.139677777777774</v>
      </c>
      <c r="E72" s="12">
        <v>18.393404666666662</v>
      </c>
      <c r="F72" s="12">
        <v>18.152839064544445</v>
      </c>
      <c r="G72" s="12">
        <v>18.494570323055552</v>
      </c>
      <c r="H72" s="12">
        <v>19.269393215690148</v>
      </c>
      <c r="I72" s="12">
        <v>19.539238868666668</v>
      </c>
      <c r="J72" s="44">
        <v>20.81434672180556</v>
      </c>
      <c r="K72" s="44">
        <v>21.171595724444447</v>
      </c>
      <c r="L72" s="44">
        <v>22.641214523333336</v>
      </c>
      <c r="M72" s="44">
        <v>23.912935720308642</v>
      </c>
      <c r="N72" s="44">
        <v>25.15193891944444</v>
      </c>
      <c r="O72" s="44">
        <v>26.66501447689177</v>
      </c>
      <c r="P72" s="44">
        <v>27.042342589777775</v>
      </c>
      <c r="Q72" s="44">
        <v>27.987032118333332</v>
      </c>
      <c r="R72" s="44">
        <v>26.483108266388889</v>
      </c>
      <c r="S72" s="44">
        <v>27.654467318472228</v>
      </c>
      <c r="T72" s="44">
        <v>28.330852950320992</v>
      </c>
      <c r="V72" s="80"/>
      <c r="W72" s="65"/>
      <c r="X72" s="65"/>
      <c r="Y72" s="65"/>
      <c r="Z72" s="65"/>
      <c r="AA72" s="65"/>
      <c r="AB72" s="65"/>
      <c r="AC72" s="65"/>
      <c r="AD72" s="65"/>
      <c r="AE72" s="65"/>
    </row>
    <row r="73" spans="1:31" ht="11" customHeight="1">
      <c r="A73" s="1264"/>
      <c r="B73" s="11" t="s">
        <v>450</v>
      </c>
      <c r="C73" s="12">
        <v>7.0969777777777781</v>
      </c>
      <c r="D73" s="12">
        <v>7.1827999999999994</v>
      </c>
      <c r="E73" s="12">
        <v>7.2050302222222218</v>
      </c>
      <c r="F73" s="12">
        <v>7.769345138206222</v>
      </c>
      <c r="G73" s="12">
        <v>8.2200763622222226</v>
      </c>
      <c r="H73" s="12">
        <v>8.5842078533333339</v>
      </c>
      <c r="I73" s="12">
        <v>8.5313333244444447</v>
      </c>
      <c r="J73" s="44">
        <v>9.0066802392592606</v>
      </c>
      <c r="K73" s="44">
        <v>8.825497640617284</v>
      </c>
      <c r="L73" s="44">
        <v>9.2787898504444435</v>
      </c>
      <c r="M73" s="44">
        <v>9.0558047044444425</v>
      </c>
      <c r="N73" s="44">
        <v>9.4104232368666647</v>
      </c>
      <c r="O73" s="44">
        <v>9.6669071046746762</v>
      </c>
      <c r="P73" s="44">
        <v>9.2860081999999995</v>
      </c>
      <c r="Q73" s="44">
        <v>9.2667703877777772</v>
      </c>
      <c r="R73" s="44">
        <v>8.8444790077777782</v>
      </c>
      <c r="S73" s="44">
        <v>8.8372940537777769</v>
      </c>
      <c r="T73" s="44">
        <v>8.9085523799999997</v>
      </c>
      <c r="V73" s="80"/>
      <c r="W73" s="65"/>
      <c r="X73" s="65"/>
      <c r="Y73" s="65"/>
      <c r="Z73" s="65"/>
      <c r="AA73" s="65"/>
      <c r="AB73" s="65"/>
      <c r="AC73" s="65"/>
      <c r="AD73" s="65"/>
      <c r="AE73" s="65"/>
    </row>
    <row r="74" spans="1:31" ht="11" customHeight="1">
      <c r="A74" s="1264"/>
      <c r="B74" s="7" t="s">
        <v>197</v>
      </c>
      <c r="C74" s="12">
        <v>178.68559750390961</v>
      </c>
      <c r="D74" s="12">
        <v>188.39117038662513</v>
      </c>
      <c r="E74" s="12">
        <v>190.9148140946505</v>
      </c>
      <c r="F74" s="12">
        <v>197.83900855365883</v>
      </c>
      <c r="G74" s="12">
        <v>202.35652381050295</v>
      </c>
      <c r="H74" s="12">
        <v>207.08602872529028</v>
      </c>
      <c r="I74" s="12">
        <v>245.45107213411626</v>
      </c>
      <c r="J74" s="44">
        <v>257.6211160378042</v>
      </c>
      <c r="K74" s="44">
        <v>266.54052276983214</v>
      </c>
      <c r="L74" s="44">
        <v>268.70693766327264</v>
      </c>
      <c r="M74" s="44">
        <v>285.10164329036985</v>
      </c>
      <c r="N74" s="44">
        <v>317.65441124675988</v>
      </c>
      <c r="O74" s="44">
        <v>314.02390941851974</v>
      </c>
      <c r="P74" s="44">
        <v>349.79078303424126</v>
      </c>
      <c r="Q74" s="44">
        <v>358.62993572390616</v>
      </c>
      <c r="R74" s="44">
        <v>386.2546357730568</v>
      </c>
      <c r="S74" s="44">
        <v>400.97960333937357</v>
      </c>
      <c r="T74" s="44">
        <v>415.33649121304501</v>
      </c>
    </row>
    <row r="75" spans="1:31" ht="11" customHeight="1">
      <c r="A75" s="1264"/>
      <c r="B75" s="7" t="s">
        <v>194</v>
      </c>
      <c r="C75" s="12">
        <v>903.21603385173148</v>
      </c>
      <c r="D75" s="12">
        <v>989.70593789858674</v>
      </c>
      <c r="E75" s="12">
        <v>1051.4819556502334</v>
      </c>
      <c r="F75" s="12">
        <v>1104.8202384960896</v>
      </c>
      <c r="G75" s="12">
        <v>1164.9730465819982</v>
      </c>
      <c r="H75" s="12">
        <v>1236.8356167550378</v>
      </c>
      <c r="I75" s="12">
        <v>1346.9914726837153</v>
      </c>
      <c r="J75" s="44">
        <v>1455.814925372229</v>
      </c>
      <c r="K75" s="44">
        <v>1565.5282071279396</v>
      </c>
      <c r="L75" s="44">
        <v>1652.1123218322687</v>
      </c>
      <c r="M75" s="44">
        <v>1678.372090593223</v>
      </c>
      <c r="N75" s="44">
        <v>1755.5286562142719</v>
      </c>
      <c r="O75" s="44">
        <v>1790.6696513017671</v>
      </c>
      <c r="P75" s="44">
        <v>1807.8059137818057</v>
      </c>
      <c r="Q75" s="44">
        <v>1840.2259962872304</v>
      </c>
      <c r="R75" s="44">
        <v>1903.1767256046485</v>
      </c>
      <c r="S75" s="44">
        <v>1954.2317411687607</v>
      </c>
      <c r="T75" s="44">
        <v>2010.9848306655263</v>
      </c>
    </row>
    <row r="76" spans="1:31" ht="11" customHeight="1">
      <c r="A76" s="1264"/>
      <c r="B76" s="7" t="s">
        <v>191</v>
      </c>
      <c r="C76" s="12">
        <v>3.1103400000000003</v>
      </c>
      <c r="D76" s="12">
        <v>3.3986600000000005</v>
      </c>
      <c r="E76" s="12">
        <v>3.1654137610330957</v>
      </c>
      <c r="F76" s="12">
        <v>3.1027619710650001</v>
      </c>
      <c r="G76" s="12">
        <v>3.2484790284999998</v>
      </c>
      <c r="H76" s="12">
        <v>3.5972864276333336</v>
      </c>
      <c r="I76" s="12">
        <v>3.5095458513</v>
      </c>
      <c r="J76" s="44">
        <v>3.8947965421000004</v>
      </c>
      <c r="K76" s="44">
        <v>4.01917259133758</v>
      </c>
      <c r="L76" s="44">
        <v>4.3865017065679996</v>
      </c>
      <c r="M76" s="44">
        <v>4.3517826225239995</v>
      </c>
      <c r="N76" s="44">
        <v>4.6614143952800005</v>
      </c>
      <c r="O76" s="44">
        <v>4.7973932921199998</v>
      </c>
      <c r="P76" s="44">
        <v>4.4202621337382713</v>
      </c>
      <c r="Q76" s="44">
        <v>4.4849348427279994</v>
      </c>
      <c r="R76" s="44">
        <v>4.4380008303373621</v>
      </c>
      <c r="S76" s="44">
        <v>4.5084825524774939</v>
      </c>
      <c r="T76" s="44">
        <v>4.3142295304220522</v>
      </c>
    </row>
    <row r="77" spans="1:31" ht="11" customHeight="1">
      <c r="A77" s="1264"/>
      <c r="B77" s="7" t="s">
        <v>192</v>
      </c>
      <c r="C77" s="12">
        <v>0.74238000000000015</v>
      </c>
      <c r="D77" s="12">
        <v>0.75959600000000005</v>
      </c>
      <c r="E77" s="12">
        <v>0.62758800000000003</v>
      </c>
      <c r="F77" s="12">
        <v>0.63359697400000003</v>
      </c>
      <c r="G77" s="12">
        <v>0.62174763099999997</v>
      </c>
      <c r="H77" s="12">
        <v>0.60379930500000001</v>
      </c>
      <c r="I77" s="12">
        <v>0.62330949720000006</v>
      </c>
      <c r="J77" s="44">
        <v>0.74007281593983731</v>
      </c>
      <c r="K77" s="44">
        <v>0.70387043717612008</v>
      </c>
      <c r="L77" s="44">
        <v>0.69581126593999998</v>
      </c>
      <c r="M77" s="44">
        <v>0.63204508984990004</v>
      </c>
      <c r="N77" s="44">
        <v>0.6773595805</v>
      </c>
      <c r="O77" s="44">
        <v>0.74539273635999992</v>
      </c>
      <c r="P77" s="44">
        <v>0.72585134915899996</v>
      </c>
      <c r="Q77" s="44">
        <v>0.74482293857599979</v>
      </c>
      <c r="R77" s="44">
        <v>0.65599278945600004</v>
      </c>
      <c r="S77" s="44">
        <v>0.66955003707360006</v>
      </c>
      <c r="T77" s="44">
        <v>0.68054649144799995</v>
      </c>
    </row>
    <row r="78" spans="1:31" ht="11" customHeight="1">
      <c r="A78" s="1265"/>
      <c r="B78" s="180" t="s">
        <v>193</v>
      </c>
      <c r="C78" s="181">
        <v>12.361006000000001</v>
      </c>
      <c r="D78" s="181">
        <v>12.577379000000001</v>
      </c>
      <c r="E78" s="181">
        <v>11.306868479999999</v>
      </c>
      <c r="F78" s="181">
        <v>11.318978071568001</v>
      </c>
      <c r="G78" s="181">
        <v>11.236738379999998</v>
      </c>
      <c r="H78" s="181">
        <v>10.91187783601784</v>
      </c>
      <c r="I78" s="181">
        <v>10.374241419586173</v>
      </c>
      <c r="J78" s="182">
        <v>10.894517391099999</v>
      </c>
      <c r="K78" s="182">
        <v>10.085339362678285</v>
      </c>
      <c r="L78" s="182">
        <v>10.279006247604</v>
      </c>
      <c r="M78" s="182">
        <v>10.218058699485209</v>
      </c>
      <c r="N78" s="182">
        <v>10.2918612653592</v>
      </c>
      <c r="O78" s="182">
        <v>11.029406458315982</v>
      </c>
      <c r="P78" s="182">
        <v>10.403074148514934</v>
      </c>
      <c r="Q78" s="182">
        <v>9.9747705018306334</v>
      </c>
      <c r="R78" s="182">
        <v>8.9542333575703452</v>
      </c>
      <c r="S78" s="182">
        <v>9.3522387768933442</v>
      </c>
      <c r="T78" s="182">
        <v>8.1383729286775193</v>
      </c>
    </row>
    <row r="79" spans="1:31" ht="9" customHeight="1">
      <c r="A79" s="28" t="s">
        <v>745</v>
      </c>
      <c r="B79" s="29"/>
      <c r="C79" s="36"/>
      <c r="D79" s="36"/>
      <c r="E79" s="37"/>
      <c r="F79" s="152"/>
      <c r="G79" s="37"/>
      <c r="H79" s="37"/>
      <c r="I79" s="152"/>
      <c r="J79" s="37"/>
      <c r="K79" s="37"/>
      <c r="L79" s="37"/>
      <c r="M79" s="37"/>
      <c r="N79" s="81"/>
      <c r="O79" s="81"/>
      <c r="P79" s="81"/>
      <c r="Q79" s="81"/>
      <c r="R79" s="81"/>
      <c r="S79" s="81"/>
      <c r="T79" s="81"/>
    </row>
    <row r="80" spans="1:31" ht="9" customHeight="1">
      <c r="A80" s="28" t="s">
        <v>365</v>
      </c>
      <c r="B80" s="29"/>
      <c r="C80" s="36"/>
      <c r="D80" s="36"/>
      <c r="E80" s="37"/>
      <c r="F80" s="152"/>
      <c r="G80" s="37"/>
      <c r="H80" s="37"/>
      <c r="I80" s="152"/>
      <c r="J80" s="37"/>
      <c r="K80" s="37"/>
      <c r="L80" s="37"/>
      <c r="M80" s="37"/>
      <c r="N80" s="81"/>
      <c r="O80" s="81"/>
      <c r="P80" s="81"/>
      <c r="Q80" s="81"/>
      <c r="R80" s="81"/>
      <c r="S80" s="81"/>
      <c r="T80" s="81"/>
    </row>
    <row r="81" spans="1:32" ht="9" customHeight="1">
      <c r="A81" s="28" t="s">
        <v>151</v>
      </c>
      <c r="B81" s="29"/>
      <c r="C81" s="36"/>
      <c r="D81" s="36"/>
      <c r="E81" s="37"/>
      <c r="F81" s="152"/>
      <c r="G81" s="37"/>
      <c r="H81" s="37"/>
      <c r="I81" s="152"/>
      <c r="J81" s="37"/>
      <c r="K81" s="37"/>
      <c r="L81" s="37"/>
      <c r="M81" s="37"/>
      <c r="N81" s="81"/>
      <c r="O81" s="81"/>
      <c r="P81" s="81"/>
      <c r="Q81" s="81"/>
      <c r="R81" s="81"/>
      <c r="S81" s="81"/>
      <c r="T81" s="81"/>
    </row>
    <row r="82" spans="1:32" ht="9" customHeight="1">
      <c r="A82" s="30" t="s">
        <v>318</v>
      </c>
      <c r="B82" s="29"/>
      <c r="C82" s="36"/>
      <c r="D82" s="36"/>
      <c r="E82" s="37"/>
      <c r="F82" s="37"/>
      <c r="G82" s="37"/>
      <c r="H82" s="37"/>
      <c r="I82" s="37"/>
      <c r="J82" s="37"/>
      <c r="K82" s="37"/>
      <c r="L82" s="37"/>
      <c r="M82" s="37"/>
      <c r="N82" s="81"/>
      <c r="O82" s="81"/>
      <c r="P82" s="81"/>
      <c r="Q82" s="81"/>
      <c r="R82" s="81"/>
      <c r="S82" s="81"/>
      <c r="T82" s="81"/>
    </row>
    <row r="83" spans="1:32" ht="11">
      <c r="A83" s="82"/>
      <c r="B83" s="83"/>
      <c r="C83" s="83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56"/>
      <c r="O83" s="56"/>
      <c r="P83" s="56"/>
      <c r="Q83" s="56"/>
      <c r="R83" s="56"/>
      <c r="S83" s="56"/>
      <c r="T83" s="56"/>
    </row>
    <row r="85" spans="1:32" ht="13" customHeight="1">
      <c r="A85" s="80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</row>
    <row r="86" spans="1:32" ht="13" customHeight="1">
      <c r="A86" s="82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</row>
    <row r="87" spans="1:32" ht="13" customHeight="1">
      <c r="A87" s="82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</row>
    <row r="88" spans="1:32" ht="13" customHeight="1"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</row>
    <row r="89" spans="1:32" ht="13" customHeight="1"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</row>
    <row r="90" spans="1:32" ht="13" customHeight="1"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</row>
    <row r="91" spans="1:32" ht="13" customHeight="1"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</row>
    <row r="92" spans="1:32" ht="13" customHeight="1"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</row>
    <row r="93" spans="1:32" ht="13" customHeight="1">
      <c r="B93" s="63"/>
      <c r="C93" s="62"/>
      <c r="D93" s="62"/>
      <c r="E93" s="62"/>
      <c r="F93" s="62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</row>
    <row r="94" spans="1:32" ht="13" customHeight="1">
      <c r="B94" s="75"/>
      <c r="C94" s="64"/>
      <c r="D94" s="62"/>
      <c r="E94" s="62"/>
      <c r="F94" s="62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</row>
    <row r="95" spans="1:32" ht="13" customHeight="1"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</row>
    <row r="96" spans="1:32" ht="13" customHeight="1"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</row>
    <row r="98" spans="7:20" ht="13" customHeight="1"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</row>
    <row r="99" spans="7:20" ht="13" customHeight="1"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</row>
    <row r="100" spans="7:20" ht="13" customHeight="1"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</row>
    <row r="101" spans="7:20" ht="13" customHeight="1"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</row>
    <row r="102" spans="7:20" ht="13" customHeight="1"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</row>
    <row r="103" spans="7:20" ht="13" customHeight="1"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</row>
    <row r="104" spans="7:20" ht="13" customHeight="1"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</row>
    <row r="105" spans="7:20" ht="13" customHeight="1"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</row>
    <row r="106" spans="7:20" ht="13" customHeight="1"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</row>
    <row r="107" spans="7:20" ht="13" customHeight="1"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</row>
    <row r="108" spans="7:20" ht="13" customHeight="1"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</row>
    <row r="109" spans="7:20" ht="13" customHeight="1"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</row>
    <row r="110" spans="7:20" ht="13" customHeight="1"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</row>
    <row r="111" spans="7:20" ht="13" customHeight="1"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</row>
  </sheetData>
  <sheetCalcPr fullCalcOnLoad="1"/>
  <phoneticPr fontId="2" type="noConversion"/>
  <printOptions horizontalCentered="1" verticalCentered="1"/>
  <pageMargins left="0" right="0" top="0" bottom="0" header="0" footer="0"/>
  <pageSetup paperSize="0" orientation="portrait" horizontalDpi="4294967292" verticalDpi="4294967292"/>
  <ignoredErrors>
    <ignoredError sqref="J11:U11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M40"/>
  <sheetViews>
    <sheetView showGridLines="0" zoomScale="150" workbookViewId="0">
      <selection activeCell="E23" sqref="E23"/>
    </sheetView>
  </sheetViews>
  <sheetFormatPr baseColWidth="10" defaultColWidth="11" defaultRowHeight="13" customHeight="1"/>
  <cols>
    <col min="1" max="1" width="10.6640625" style="89" customWidth="1"/>
    <col min="2" max="2" width="8.33203125" style="89" customWidth="1"/>
    <col min="3" max="8" width="7.33203125" style="89" customWidth="1"/>
    <col min="9" max="9" width="7" style="89" customWidth="1"/>
    <col min="10" max="16384" width="11" style="89"/>
  </cols>
  <sheetData>
    <row r="1" spans="1:13" ht="13" customHeight="1">
      <c r="B1" s="124"/>
      <c r="C1" s="124"/>
      <c r="D1" s="124"/>
      <c r="E1" s="124"/>
      <c r="F1" s="124"/>
      <c r="G1" s="124"/>
      <c r="H1" s="124"/>
      <c r="I1" s="124"/>
    </row>
    <row r="2" spans="1:13" ht="15" customHeight="1">
      <c r="A2" s="153" t="s">
        <v>204</v>
      </c>
      <c r="B2" s="154"/>
      <c r="C2" s="125"/>
      <c r="D2" s="125"/>
      <c r="E2" s="125"/>
      <c r="F2" s="125"/>
      <c r="G2" s="126"/>
      <c r="H2" s="126"/>
      <c r="I2" s="126"/>
    </row>
    <row r="3" spans="1:13" ht="12" customHeight="1">
      <c r="A3" s="50" t="s">
        <v>451</v>
      </c>
      <c r="B3" s="128"/>
      <c r="C3" s="127"/>
      <c r="D3" s="128"/>
      <c r="E3" s="128"/>
      <c r="F3" s="128"/>
      <c r="G3" s="128"/>
      <c r="H3" s="128"/>
      <c r="I3" s="126"/>
    </row>
    <row r="4" spans="1:13" ht="4" customHeight="1">
      <c r="A4" s="100"/>
      <c r="B4" s="100"/>
      <c r="C4" s="100"/>
      <c r="D4" s="100"/>
      <c r="E4" s="100"/>
      <c r="F4" s="100"/>
      <c r="G4" s="100"/>
      <c r="H4" s="100"/>
      <c r="I4" s="100"/>
    </row>
    <row r="5" spans="1:13" ht="21" customHeight="1">
      <c r="A5" s="1323" t="s">
        <v>198</v>
      </c>
      <c r="B5" s="1324" t="s">
        <v>485</v>
      </c>
      <c r="C5" s="1324" t="s">
        <v>400</v>
      </c>
      <c r="D5" s="1324" t="s">
        <v>486</v>
      </c>
      <c r="E5" s="1324" t="s">
        <v>399</v>
      </c>
      <c r="F5" s="1324" t="s">
        <v>609</v>
      </c>
      <c r="G5" s="1324" t="s">
        <v>397</v>
      </c>
      <c r="H5" s="1324" t="s">
        <v>398</v>
      </c>
      <c r="I5" s="1325" t="s">
        <v>487</v>
      </c>
    </row>
    <row r="6" spans="1:13" ht="18" customHeight="1">
      <c r="A6" s="57" t="s">
        <v>692</v>
      </c>
      <c r="B6" s="155">
        <f t="shared" ref="B6:I6" si="0">(B8+B9+B10+B11+B12+B16+B17+B18+B19+B20+B21+B22+B23+B24+B25+B26+B27+B28+B31+B32+B33+B34+B35+B36)</f>
        <v>156637701.07897934</v>
      </c>
      <c r="C6" s="155">
        <f t="shared" si="0"/>
        <v>4330710</v>
      </c>
      <c r="D6" s="155">
        <f t="shared" si="0"/>
        <v>1106201</v>
      </c>
      <c r="E6" s="155">
        <f t="shared" si="0"/>
        <v>1814359</v>
      </c>
      <c r="F6" s="155">
        <f t="shared" si="0"/>
        <v>11338423.960500194</v>
      </c>
      <c r="G6" s="155">
        <f t="shared" si="0"/>
        <v>3187254</v>
      </c>
      <c r="H6" s="155">
        <f t="shared" si="0"/>
        <v>5535569</v>
      </c>
      <c r="I6" s="155">
        <f t="shared" si="0"/>
        <v>889113.9431910516</v>
      </c>
    </row>
    <row r="7" spans="1:13" ht="2" customHeight="1">
      <c r="A7" s="20"/>
      <c r="B7" s="156"/>
      <c r="C7" s="156"/>
      <c r="D7" s="156"/>
      <c r="E7" s="156"/>
      <c r="F7" s="156"/>
      <c r="G7" s="156"/>
      <c r="H7" s="156"/>
      <c r="I7" s="156"/>
    </row>
    <row r="8" spans="1:13" ht="11" customHeight="1">
      <c r="A8" s="21" t="s">
        <v>488</v>
      </c>
      <c r="B8" s="157">
        <v>154270</v>
      </c>
      <c r="C8" s="157">
        <v>0</v>
      </c>
      <c r="D8" s="157">
        <v>0</v>
      </c>
      <c r="E8" s="157">
        <v>62430</v>
      </c>
      <c r="F8" s="157">
        <v>7580</v>
      </c>
      <c r="G8" s="157">
        <v>30480</v>
      </c>
      <c r="H8" s="158">
        <v>22350</v>
      </c>
      <c r="I8" s="157">
        <v>388.75</v>
      </c>
    </row>
    <row r="9" spans="1:13" ht="11" customHeight="1">
      <c r="A9" s="21" t="s">
        <v>603</v>
      </c>
      <c r="B9" s="159">
        <v>6138251</v>
      </c>
      <c r="C9" s="160">
        <v>79</v>
      </c>
      <c r="D9" s="160">
        <v>0</v>
      </c>
      <c r="E9" s="159">
        <v>345496</v>
      </c>
      <c r="F9" s="159">
        <v>341213</v>
      </c>
      <c r="G9" s="159">
        <v>169531</v>
      </c>
      <c r="H9" s="161">
        <v>276247</v>
      </c>
      <c r="I9" s="159">
        <v>24275.354607718167</v>
      </c>
    </row>
    <row r="10" spans="1:13" ht="11" customHeight="1">
      <c r="A10" s="21" t="s">
        <v>604</v>
      </c>
      <c r="B10" s="157">
        <v>1868521</v>
      </c>
      <c r="C10" s="162">
        <v>0</v>
      </c>
      <c r="D10" s="162">
        <v>0</v>
      </c>
      <c r="E10" s="157">
        <v>91548</v>
      </c>
      <c r="F10" s="156">
        <v>68810</v>
      </c>
      <c r="G10" s="157">
        <v>68810</v>
      </c>
      <c r="H10" s="158">
        <v>113514</v>
      </c>
      <c r="I10" s="157">
        <v>18912.666666666668</v>
      </c>
    </row>
    <row r="11" spans="1:13" ht="11" customHeight="1">
      <c r="A11" s="22" t="s">
        <v>605</v>
      </c>
      <c r="B11" s="157">
        <v>25241243</v>
      </c>
      <c r="C11" s="157">
        <v>7851</v>
      </c>
      <c r="D11" s="162">
        <v>0</v>
      </c>
      <c r="E11" s="157">
        <v>98187</v>
      </c>
      <c r="F11" s="157">
        <v>356486</v>
      </c>
      <c r="G11" s="157">
        <v>113018</v>
      </c>
      <c r="H11" s="158">
        <v>237501</v>
      </c>
      <c r="I11" s="157">
        <v>43041.5</v>
      </c>
    </row>
    <row r="12" spans="1:13" ht="11" customHeight="1">
      <c r="A12" s="21" t="s">
        <v>606</v>
      </c>
      <c r="B12" s="157">
        <v>839388.71101789316</v>
      </c>
      <c r="C12" s="157">
        <v>1180</v>
      </c>
      <c r="D12" s="157">
        <v>0</v>
      </c>
      <c r="E12" s="157">
        <f>SUM(E13:E15)</f>
        <v>99202</v>
      </c>
      <c r="F12" s="157">
        <v>455567.03984489065</v>
      </c>
      <c r="G12" s="157">
        <v>297734</v>
      </c>
      <c r="H12" s="157">
        <v>645182</v>
      </c>
      <c r="I12" s="157">
        <v>162288.83333333334</v>
      </c>
    </row>
    <row r="13" spans="1:13" ht="11" customHeight="1">
      <c r="A13" s="22" t="s">
        <v>473</v>
      </c>
      <c r="B13" s="157">
        <v>344734.07803975168</v>
      </c>
      <c r="C13" s="157">
        <v>1180</v>
      </c>
      <c r="D13" s="157">
        <v>0</v>
      </c>
      <c r="E13" s="157">
        <v>66334</v>
      </c>
      <c r="F13" s="157">
        <v>343654</v>
      </c>
      <c r="G13" s="157">
        <v>89450</v>
      </c>
      <c r="H13" s="158">
        <v>262247</v>
      </c>
      <c r="I13" s="157">
        <v>97808.416666666672</v>
      </c>
    </row>
    <row r="14" spans="1:13" ht="11" customHeight="1">
      <c r="A14" s="22" t="s">
        <v>474</v>
      </c>
      <c r="B14" s="157">
        <v>201456.67020026792</v>
      </c>
      <c r="C14" s="157">
        <v>0</v>
      </c>
      <c r="D14" s="157">
        <v>0</v>
      </c>
      <c r="E14" s="157">
        <v>20460</v>
      </c>
      <c r="F14" s="157">
        <v>103320.03984488999</v>
      </c>
      <c r="G14" s="157">
        <v>104650</v>
      </c>
      <c r="H14" s="158">
        <v>276310</v>
      </c>
      <c r="I14" s="157">
        <v>59049</v>
      </c>
    </row>
    <row r="15" spans="1:13" ht="11" customHeight="1">
      <c r="A15" s="22" t="s">
        <v>475</v>
      </c>
      <c r="B15" s="157">
        <v>293197.96277787356</v>
      </c>
      <c r="C15" s="157">
        <v>0</v>
      </c>
      <c r="D15" s="157">
        <v>0</v>
      </c>
      <c r="E15" s="157">
        <v>12408</v>
      </c>
      <c r="F15" s="157">
        <v>8592.7584905660387</v>
      </c>
      <c r="G15" s="156">
        <v>103634</v>
      </c>
      <c r="H15" s="158">
        <v>106625</v>
      </c>
      <c r="I15" s="157">
        <v>5431.416666666667</v>
      </c>
    </row>
    <row r="16" spans="1:13" ht="11" customHeight="1">
      <c r="A16" s="21" t="s">
        <v>595</v>
      </c>
      <c r="B16" s="163">
        <v>1521527.0483121485</v>
      </c>
      <c r="C16" s="157">
        <v>0</v>
      </c>
      <c r="D16" s="162">
        <v>0</v>
      </c>
      <c r="E16" s="157">
        <v>12640</v>
      </c>
      <c r="F16" s="157">
        <v>21743.7256194941</v>
      </c>
      <c r="G16" s="157">
        <v>85690</v>
      </c>
      <c r="H16" s="158">
        <v>247610</v>
      </c>
      <c r="I16" s="163">
        <v>74885</v>
      </c>
      <c r="M16" s="129"/>
    </row>
    <row r="17" spans="1:13" ht="11" customHeight="1">
      <c r="A17" s="22" t="s">
        <v>596</v>
      </c>
      <c r="B17" s="157">
        <v>2640335.6401371206</v>
      </c>
      <c r="C17" s="157">
        <v>10320</v>
      </c>
      <c r="D17" s="162">
        <v>0</v>
      </c>
      <c r="E17" s="157">
        <v>169610</v>
      </c>
      <c r="F17" s="157">
        <v>672175.38686737802</v>
      </c>
      <c r="G17" s="157">
        <v>170334</v>
      </c>
      <c r="H17" s="158">
        <v>305720</v>
      </c>
      <c r="I17" s="157">
        <v>13462.833333333334</v>
      </c>
      <c r="M17" s="129"/>
    </row>
    <row r="18" spans="1:13" ht="11" customHeight="1">
      <c r="A18" s="22" t="s">
        <v>597</v>
      </c>
      <c r="B18" s="157">
        <v>58064430</v>
      </c>
      <c r="C18" s="157">
        <v>46625</v>
      </c>
      <c r="D18" s="157">
        <v>21904</v>
      </c>
      <c r="E18" s="157">
        <v>167335</v>
      </c>
      <c r="F18" s="157">
        <v>305462</v>
      </c>
      <c r="G18" s="157">
        <v>460253</v>
      </c>
      <c r="H18" s="158">
        <v>245851</v>
      </c>
      <c r="I18" s="157">
        <v>76069.838583333345</v>
      </c>
      <c r="M18" s="129"/>
    </row>
    <row r="19" spans="1:13" ht="11" customHeight="1">
      <c r="A19" s="21" t="s">
        <v>598</v>
      </c>
      <c r="B19" s="157">
        <v>14767142</v>
      </c>
      <c r="C19" s="157">
        <v>0</v>
      </c>
      <c r="D19" s="157">
        <v>0</v>
      </c>
      <c r="E19" s="157">
        <v>78925</v>
      </c>
      <c r="F19" s="157">
        <v>29996</v>
      </c>
      <c r="G19" s="157">
        <v>54124</v>
      </c>
      <c r="H19" s="158">
        <v>50124</v>
      </c>
      <c r="I19" s="157">
        <v>11507.333333333334</v>
      </c>
      <c r="M19" s="129"/>
    </row>
    <row r="20" spans="1:13" ht="11" customHeight="1">
      <c r="A20" s="21" t="s">
        <v>599</v>
      </c>
      <c r="B20" s="157">
        <v>1763394.7583989666</v>
      </c>
      <c r="C20" s="157">
        <v>6850</v>
      </c>
      <c r="D20" s="157">
        <v>3530</v>
      </c>
      <c r="E20" s="157">
        <v>102170</v>
      </c>
      <c r="F20" s="157">
        <v>529452.90711925598</v>
      </c>
      <c r="G20" s="157">
        <v>405230</v>
      </c>
      <c r="H20" s="158">
        <v>292412</v>
      </c>
      <c r="I20" s="157">
        <v>32348.833333333332</v>
      </c>
      <c r="M20" s="129"/>
    </row>
    <row r="21" spans="1:13" ht="11" customHeight="1">
      <c r="A21" s="21" t="s">
        <v>600</v>
      </c>
      <c r="B21" s="157">
        <v>141529.69783367799</v>
      </c>
      <c r="C21" s="157">
        <v>133225</v>
      </c>
      <c r="D21" s="157">
        <v>44169</v>
      </c>
      <c r="E21" s="157">
        <v>6173</v>
      </c>
      <c r="F21" s="163">
        <v>698536</v>
      </c>
      <c r="G21" s="163">
        <v>51993</v>
      </c>
      <c r="H21" s="158">
        <v>119663</v>
      </c>
      <c r="I21" s="157">
        <v>28427</v>
      </c>
      <c r="M21" s="129"/>
    </row>
    <row r="22" spans="1:13" ht="11" customHeight="1">
      <c r="A22" s="21" t="s">
        <v>601</v>
      </c>
      <c r="B22" s="157">
        <v>3554425.6097520343</v>
      </c>
      <c r="C22" s="157">
        <v>91678</v>
      </c>
      <c r="D22" s="157">
        <v>59605</v>
      </c>
      <c r="E22" s="157">
        <v>10680</v>
      </c>
      <c r="F22" s="163">
        <v>1478438</v>
      </c>
      <c r="G22" s="163">
        <v>168586</v>
      </c>
      <c r="H22" s="158">
        <v>321586</v>
      </c>
      <c r="I22" s="157">
        <v>37385.916666666664</v>
      </c>
      <c r="M22" s="129"/>
    </row>
    <row r="23" spans="1:13" ht="11" customHeight="1">
      <c r="A23" s="21" t="s">
        <v>243</v>
      </c>
      <c r="B23" s="157">
        <v>392876.16630864254</v>
      </c>
      <c r="C23" s="157">
        <v>252713</v>
      </c>
      <c r="D23" s="157">
        <v>127731</v>
      </c>
      <c r="E23" s="157">
        <v>171566</v>
      </c>
      <c r="F23" s="163">
        <v>620737</v>
      </c>
      <c r="G23" s="163">
        <v>174439</v>
      </c>
      <c r="H23" s="158">
        <v>174439</v>
      </c>
      <c r="I23" s="157">
        <v>12803</v>
      </c>
      <c r="M23" s="129"/>
    </row>
    <row r="24" spans="1:13" ht="11" customHeight="1">
      <c r="A24" s="22" t="s">
        <v>244</v>
      </c>
      <c r="B24" s="157">
        <v>19046592</v>
      </c>
      <c r="C24" s="157">
        <v>421292</v>
      </c>
      <c r="D24" s="157">
        <v>87181</v>
      </c>
      <c r="E24" s="157">
        <v>20736</v>
      </c>
      <c r="F24" s="157">
        <v>187138</v>
      </c>
      <c r="G24" s="157">
        <v>95391</v>
      </c>
      <c r="H24" s="158">
        <v>205693</v>
      </c>
      <c r="I24" s="157">
        <v>75027.083333333328</v>
      </c>
      <c r="M24" s="129"/>
    </row>
    <row r="25" spans="1:13" ht="11" customHeight="1">
      <c r="A25" s="21" t="s">
        <v>245</v>
      </c>
      <c r="B25" s="157">
        <v>60302.699236275905</v>
      </c>
      <c r="C25" s="157">
        <v>145310</v>
      </c>
      <c r="D25" s="157">
        <v>38640</v>
      </c>
      <c r="E25" s="157">
        <v>8347</v>
      </c>
      <c r="F25" s="157">
        <v>49611.397500000006</v>
      </c>
      <c r="G25" s="157">
        <v>13480</v>
      </c>
      <c r="H25" s="158">
        <v>23870</v>
      </c>
      <c r="I25" s="157">
        <v>5296.833333333333</v>
      </c>
      <c r="M25" s="129"/>
    </row>
    <row r="26" spans="1:13" ht="11" customHeight="1">
      <c r="A26" s="21" t="s">
        <v>246</v>
      </c>
      <c r="B26" s="157">
        <v>1184630.9133373017</v>
      </c>
      <c r="C26" s="157">
        <v>78245</v>
      </c>
      <c r="D26" s="157">
        <v>28405</v>
      </c>
      <c r="E26" s="157">
        <v>17155</v>
      </c>
      <c r="F26" s="157">
        <v>36005</v>
      </c>
      <c r="G26" s="157">
        <v>36232</v>
      </c>
      <c r="H26" s="158">
        <v>18884</v>
      </c>
      <c r="I26" s="157">
        <v>5666.416666666667</v>
      </c>
      <c r="M26" s="129"/>
    </row>
    <row r="27" spans="1:13" ht="11" customHeight="1">
      <c r="A27" s="21" t="s">
        <v>258</v>
      </c>
      <c r="B27" s="157">
        <v>843901.37746879808</v>
      </c>
      <c r="C27" s="157">
        <v>209143</v>
      </c>
      <c r="D27" s="157">
        <v>85162</v>
      </c>
      <c r="E27" s="157">
        <v>204583</v>
      </c>
      <c r="F27" s="157">
        <v>611215</v>
      </c>
      <c r="G27" s="157">
        <v>106597</v>
      </c>
      <c r="H27" s="158">
        <v>431096</v>
      </c>
      <c r="I27" s="157">
        <v>29964.25</v>
      </c>
      <c r="M27" s="129"/>
    </row>
    <row r="28" spans="1:13" ht="11" customHeight="1">
      <c r="A28" s="22" t="s">
        <v>577</v>
      </c>
      <c r="B28" s="157">
        <v>307628.64479181357</v>
      </c>
      <c r="C28" s="157">
        <v>215050</v>
      </c>
      <c r="D28" s="157">
        <v>72980</v>
      </c>
      <c r="E28" s="157">
        <v>109650</v>
      </c>
      <c r="F28" s="157">
        <v>455479.13604917499</v>
      </c>
      <c r="G28" s="157">
        <v>134847</v>
      </c>
      <c r="H28" s="157">
        <v>296290</v>
      </c>
      <c r="I28" s="157">
        <v>32432.5</v>
      </c>
      <c r="M28" s="129"/>
    </row>
    <row r="29" spans="1:13" ht="11" customHeight="1">
      <c r="A29" s="22" t="s">
        <v>363</v>
      </c>
      <c r="B29" s="157">
        <v>189228.66656022929</v>
      </c>
      <c r="C29" s="157">
        <v>195470</v>
      </c>
      <c r="D29" s="157">
        <v>54860</v>
      </c>
      <c r="E29" s="157">
        <v>55420</v>
      </c>
      <c r="F29" s="157">
        <v>314412.03261291323</v>
      </c>
      <c r="G29" s="157">
        <v>50902</v>
      </c>
      <c r="H29" s="158">
        <v>189870</v>
      </c>
      <c r="I29" s="157">
        <v>20536.666666666668</v>
      </c>
      <c r="M29" s="129"/>
    </row>
    <row r="30" spans="1:13" ht="11" customHeight="1">
      <c r="A30" s="22" t="s">
        <v>739</v>
      </c>
      <c r="B30" s="157">
        <v>118399.97823158425</v>
      </c>
      <c r="C30" s="157">
        <v>19580</v>
      </c>
      <c r="D30" s="157">
        <v>18120</v>
      </c>
      <c r="E30" s="157">
        <v>54230</v>
      </c>
      <c r="F30" s="157">
        <v>141067.10343626176</v>
      </c>
      <c r="G30" s="157">
        <v>83945</v>
      </c>
      <c r="H30" s="158">
        <v>106420</v>
      </c>
      <c r="I30" s="157">
        <v>11895.833333333334</v>
      </c>
      <c r="M30" s="129"/>
    </row>
    <row r="31" spans="1:13" ht="11" customHeight="1">
      <c r="A31" s="21" t="s">
        <v>590</v>
      </c>
      <c r="B31" s="157">
        <v>1192249.1304510436</v>
      </c>
      <c r="C31" s="157">
        <v>674939</v>
      </c>
      <c r="D31" s="157">
        <v>142064</v>
      </c>
      <c r="E31" s="157">
        <v>37566</v>
      </c>
      <c r="F31" s="157">
        <v>1422140</v>
      </c>
      <c r="G31" s="157">
        <v>160173</v>
      </c>
      <c r="H31" s="158">
        <v>423941</v>
      </c>
      <c r="I31" s="157">
        <v>79821.833333333328</v>
      </c>
      <c r="M31" s="129"/>
    </row>
    <row r="32" spans="1:13" ht="11" customHeight="1">
      <c r="A32" s="21" t="s">
        <v>591</v>
      </c>
      <c r="B32" s="157">
        <v>1727180</v>
      </c>
      <c r="C32" s="157">
        <v>2036210</v>
      </c>
      <c r="D32" s="157">
        <v>394830</v>
      </c>
      <c r="E32" s="164">
        <v>0</v>
      </c>
      <c r="F32" s="157">
        <v>2950630</v>
      </c>
      <c r="G32" s="157">
        <v>112320</v>
      </c>
      <c r="H32" s="158">
        <v>721050</v>
      </c>
      <c r="I32" s="157">
        <v>99129.916666666672</v>
      </c>
      <c r="M32" s="129"/>
    </row>
    <row r="33" spans="1:13" ht="11" customHeight="1">
      <c r="A33" s="14" t="s">
        <v>686</v>
      </c>
      <c r="B33" s="157">
        <v>4484888.0152179124</v>
      </c>
      <c r="C33" s="162">
        <v>0</v>
      </c>
      <c r="D33" s="162">
        <v>0</v>
      </c>
      <c r="E33" s="164">
        <v>0</v>
      </c>
      <c r="F33" s="157">
        <v>7521</v>
      </c>
      <c r="G33" s="157">
        <v>129292</v>
      </c>
      <c r="H33" s="158">
        <v>213566</v>
      </c>
      <c r="I33" s="157">
        <v>19452.916666666668</v>
      </c>
      <c r="M33" s="129"/>
    </row>
    <row r="34" spans="1:13" ht="11" customHeight="1">
      <c r="A34" s="13" t="s">
        <v>534</v>
      </c>
      <c r="B34" s="162">
        <v>4158978.4905830068</v>
      </c>
      <c r="C34" s="162">
        <v>0</v>
      </c>
      <c r="D34" s="162">
        <v>0</v>
      </c>
      <c r="E34" s="164">
        <v>360</v>
      </c>
      <c r="F34" s="162">
        <v>12800.025</v>
      </c>
      <c r="G34" s="162">
        <v>85320</v>
      </c>
      <c r="H34" s="158">
        <v>46870</v>
      </c>
      <c r="I34" s="157">
        <v>1252.8333333333333</v>
      </c>
      <c r="M34" s="129"/>
    </row>
    <row r="35" spans="1:13" ht="11" customHeight="1">
      <c r="A35" s="22" t="s">
        <v>535</v>
      </c>
      <c r="B35" s="162">
        <v>6058038.8588267593</v>
      </c>
      <c r="C35" s="162">
        <v>0</v>
      </c>
      <c r="D35" s="162">
        <v>0</v>
      </c>
      <c r="E35" s="164">
        <v>0</v>
      </c>
      <c r="F35" s="162">
        <v>10128.667500000001</v>
      </c>
      <c r="G35" s="162">
        <v>49630</v>
      </c>
      <c r="H35" s="158">
        <v>45690</v>
      </c>
      <c r="I35" s="157">
        <v>3920.3333333333335</v>
      </c>
    </row>
    <row r="36" spans="1:13" ht="11" customHeight="1">
      <c r="A36" s="188" t="s">
        <v>536</v>
      </c>
      <c r="B36" s="189">
        <v>485976.31730598636</v>
      </c>
      <c r="C36" s="189">
        <v>0</v>
      </c>
      <c r="D36" s="189">
        <v>0</v>
      </c>
      <c r="E36" s="190">
        <v>0</v>
      </c>
      <c r="F36" s="189">
        <v>9558.6750000000011</v>
      </c>
      <c r="G36" s="189">
        <v>13750</v>
      </c>
      <c r="H36" s="191">
        <v>56420</v>
      </c>
      <c r="I36" s="189">
        <v>1352.1666666666667</v>
      </c>
    </row>
    <row r="37" spans="1:13" ht="9" customHeight="1">
      <c r="A37" s="28" t="s">
        <v>745</v>
      </c>
      <c r="B37" s="166"/>
      <c r="C37" s="166"/>
      <c r="D37" s="166"/>
      <c r="E37" s="166"/>
      <c r="F37" s="130"/>
    </row>
    <row r="38" spans="1:13" ht="9" customHeight="1">
      <c r="A38" s="28" t="s">
        <v>151</v>
      </c>
      <c r="B38" s="166"/>
      <c r="C38" s="166"/>
      <c r="D38" s="166"/>
      <c r="E38" s="166"/>
    </row>
    <row r="39" spans="1:13" ht="9" customHeight="1">
      <c r="A39" s="30" t="s">
        <v>318</v>
      </c>
      <c r="B39" s="167"/>
      <c r="C39" s="167"/>
      <c r="D39" s="167"/>
      <c r="E39" s="167"/>
      <c r="F39" s="90"/>
      <c r="G39" s="90"/>
      <c r="H39" s="90"/>
      <c r="I39" s="90"/>
    </row>
    <row r="40" spans="1:13" ht="13" customHeight="1">
      <c r="B40" s="124"/>
      <c r="C40" s="124"/>
      <c r="D40" s="124"/>
      <c r="E40" s="124"/>
      <c r="F40" s="124"/>
      <c r="G40" s="124"/>
      <c r="H40" s="124"/>
      <c r="I40" s="124"/>
    </row>
  </sheetData>
  <sheetCalcPr fullCalcOnLoad="1"/>
  <phoneticPr fontId="54" type="noConversion"/>
  <printOptions horizontalCentered="1" verticalCentered="1"/>
  <pageMargins left="0" right="0" top="0" bottom="0" header="0" footer="0"/>
  <ignoredErrors>
    <ignoredError sqref="E12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syncVertical="1" syncRef="A1" transitionEvaluation="1" published="0" enableFormatConditionsCalculation="0"/>
  <dimension ref="A1:DA79"/>
  <sheetViews>
    <sheetView showGridLines="0" zoomScale="150" workbookViewId="0">
      <selection activeCell="A5" sqref="A5"/>
    </sheetView>
  </sheetViews>
  <sheetFormatPr baseColWidth="10" defaultColWidth="14.1640625" defaultRowHeight="13" customHeight="1"/>
  <cols>
    <col min="1" max="1" width="6" style="114" customWidth="1"/>
    <col min="2" max="2" width="13.33203125" style="114" customWidth="1"/>
    <col min="3" max="9" width="0.1640625" style="114" hidden="1" customWidth="1"/>
    <col min="10" max="10" width="6.1640625" style="114" customWidth="1"/>
    <col min="11" max="11" width="6.33203125" style="114" bestFit="1" customWidth="1"/>
    <col min="12" max="20" width="6.1640625" style="114" customWidth="1"/>
    <col min="21" max="16384" width="14.1640625" style="114"/>
  </cols>
  <sheetData>
    <row r="1" spans="1:31" ht="13" customHeight="1">
      <c r="A1" s="113"/>
    </row>
    <row r="2" spans="1:31" ht="15" customHeight="1">
      <c r="A2" s="1263" t="s">
        <v>503</v>
      </c>
      <c r="B2" s="1263"/>
      <c r="C2" s="1263"/>
      <c r="D2" s="1263"/>
      <c r="E2" s="1263"/>
      <c r="F2" s="1263"/>
      <c r="G2" s="51"/>
      <c r="H2" s="51"/>
      <c r="I2" s="51"/>
      <c r="J2" s="51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31" ht="12" customHeight="1">
      <c r="A3" s="51" t="s">
        <v>502</v>
      </c>
      <c r="B3" s="51"/>
      <c r="C3" s="51"/>
      <c r="D3" s="51"/>
      <c r="E3" s="51"/>
      <c r="F3" s="51"/>
      <c r="G3" s="51"/>
      <c r="H3" s="51"/>
      <c r="I3" s="51"/>
      <c r="J3" s="51"/>
      <c r="K3" s="53"/>
      <c r="L3" s="53"/>
      <c r="M3" s="53"/>
      <c r="N3" s="53"/>
      <c r="O3" s="53"/>
      <c r="P3" s="53"/>
      <c r="Q3" s="53"/>
      <c r="R3" s="53"/>
      <c r="S3" s="53"/>
      <c r="T3" s="53"/>
    </row>
    <row r="4" spans="1:31" ht="4" customHeight="1">
      <c r="A4" s="1326"/>
      <c r="B4" s="1326"/>
      <c r="C4" s="1326"/>
      <c r="D4" s="1326"/>
      <c r="E4" s="1326"/>
      <c r="F4" s="1326"/>
      <c r="G4" s="1326"/>
      <c r="H4" s="1326"/>
      <c r="I4" s="1326"/>
      <c r="J4" s="1326"/>
      <c r="K4" s="1326"/>
      <c r="L4" s="1326"/>
      <c r="M4" s="1326"/>
      <c r="N4" s="1326"/>
      <c r="O4" s="1326"/>
      <c r="P4" s="1326"/>
      <c r="Q4" s="1326"/>
      <c r="R4" s="1326"/>
      <c r="S4" s="1326"/>
      <c r="T4" s="1326"/>
    </row>
    <row r="5" spans="1:31" ht="22" customHeight="1">
      <c r="A5" s="1317" t="s">
        <v>707</v>
      </c>
      <c r="B5" s="1318" t="s">
        <v>541</v>
      </c>
      <c r="C5" s="1319">
        <v>2000</v>
      </c>
      <c r="D5" s="1319">
        <v>2001</v>
      </c>
      <c r="E5" s="1319">
        <v>2002</v>
      </c>
      <c r="F5" s="1319">
        <v>2003</v>
      </c>
      <c r="G5" s="1319">
        <v>2004</v>
      </c>
      <c r="H5" s="1319">
        <v>2005</v>
      </c>
      <c r="I5" s="1319">
        <v>2006</v>
      </c>
      <c r="J5" s="1319">
        <v>2007</v>
      </c>
      <c r="K5" s="1319">
        <v>2008</v>
      </c>
      <c r="L5" s="1319">
        <v>2009</v>
      </c>
      <c r="M5" s="1319">
        <v>2010</v>
      </c>
      <c r="N5" s="1319">
        <v>2011</v>
      </c>
      <c r="O5" s="1319">
        <v>2012</v>
      </c>
      <c r="P5" s="1319">
        <v>2013</v>
      </c>
      <c r="Q5" s="1319">
        <v>2014</v>
      </c>
      <c r="R5" s="1319">
        <v>2015</v>
      </c>
      <c r="S5" s="1319">
        <v>2016</v>
      </c>
      <c r="T5" s="1123" t="s">
        <v>205</v>
      </c>
      <c r="V5" s="115"/>
      <c r="AD5" s="116"/>
    </row>
    <row r="6" spans="1:31" ht="4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</row>
    <row r="7" spans="1:31" ht="10" customHeight="1">
      <c r="A7" s="170" t="s">
        <v>485</v>
      </c>
      <c r="B7" s="192" t="s">
        <v>379</v>
      </c>
      <c r="C7" s="193">
        <v>88010358</v>
      </c>
      <c r="D7" s="193">
        <v>85621159</v>
      </c>
      <c r="E7" s="193">
        <v>90354182</v>
      </c>
      <c r="F7" s="193">
        <v>92846109</v>
      </c>
      <c r="G7" s="193">
        <v>97761003</v>
      </c>
      <c r="H7" s="193">
        <v>99278817.583333328</v>
      </c>
      <c r="I7" s="193">
        <v>117976702.25</v>
      </c>
      <c r="J7" s="194">
        <v>120227.617</v>
      </c>
      <c r="K7" s="194">
        <v>131179.09899999999</v>
      </c>
      <c r="L7" s="194">
        <v>137837.97700000001</v>
      </c>
      <c r="M7" s="194">
        <v>130779.04736666659</v>
      </c>
      <c r="N7" s="194">
        <v>128943.45626762396</v>
      </c>
      <c r="O7" s="194">
        <v>138554.11499999999</v>
      </c>
      <c r="P7" s="194">
        <v>138179.774</v>
      </c>
      <c r="Q7" s="194">
        <v>144703.73251</v>
      </c>
      <c r="R7" s="194">
        <v>151000.90545506001</v>
      </c>
      <c r="S7" s="194">
        <v>158263.24807629833</v>
      </c>
      <c r="T7" s="194">
        <v>156637.70107897936</v>
      </c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</row>
    <row r="8" spans="1:31" ht="10" customHeight="1">
      <c r="A8" s="169"/>
      <c r="B8" s="192" t="s">
        <v>378</v>
      </c>
      <c r="C8" s="195">
        <v>283733045.65315276</v>
      </c>
      <c r="D8" s="195">
        <v>287860593.56421518</v>
      </c>
      <c r="E8" s="195">
        <v>307094297.89619869</v>
      </c>
      <c r="F8" s="195">
        <v>310943488.53622323</v>
      </c>
      <c r="G8" s="195">
        <v>308485308.72697598</v>
      </c>
      <c r="H8" s="195">
        <v>342073628.29915166</v>
      </c>
      <c r="I8" s="195">
        <v>368545799.35704148</v>
      </c>
      <c r="J8" s="194">
        <v>394749.63065690995</v>
      </c>
      <c r="K8" s="194">
        <v>435909.3210111662</v>
      </c>
      <c r="L8" s="194">
        <v>476340.31300372171</v>
      </c>
      <c r="M8" s="194">
        <v>504986.7601564136</v>
      </c>
      <c r="N8" s="194">
        <v>535421.14154418837</v>
      </c>
      <c r="O8" s="194">
        <v>575566.44619497983</v>
      </c>
      <c r="P8" s="194">
        <v>594004.18509487284</v>
      </c>
      <c r="Q8" s="194">
        <v>621140.12300767808</v>
      </c>
      <c r="R8" s="194">
        <v>645016.17932804499</v>
      </c>
      <c r="S8" s="194">
        <v>690892.30764887889</v>
      </c>
      <c r="T8" s="194">
        <v>707599.54136409296</v>
      </c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</row>
    <row r="9" spans="1:31" ht="10" customHeight="1">
      <c r="A9" s="170"/>
      <c r="B9" s="192" t="s">
        <v>582</v>
      </c>
      <c r="C9" s="193">
        <v>510160.5989168238</v>
      </c>
      <c r="D9" s="193">
        <v>518010.013698</v>
      </c>
      <c r="E9" s="193">
        <v>556075.53799999994</v>
      </c>
      <c r="F9" s="193">
        <v>577989.19498590915</v>
      </c>
      <c r="G9" s="193">
        <v>578692.92560000008</v>
      </c>
      <c r="H9" s="193">
        <v>650295.8735196403</v>
      </c>
      <c r="I9" s="193">
        <v>710427.78791482863</v>
      </c>
      <c r="J9" s="193">
        <v>770444.49024199287</v>
      </c>
      <c r="K9" s="193">
        <v>877171.13494773838</v>
      </c>
      <c r="L9" s="193">
        <v>964406.747620743</v>
      </c>
      <c r="M9" s="193">
        <v>1019935.3988239376</v>
      </c>
      <c r="N9" s="193">
        <v>1108345.299463104</v>
      </c>
      <c r="O9" s="193">
        <v>1211139.6961708309</v>
      </c>
      <c r="P9" s="193">
        <v>1254348.1048072446</v>
      </c>
      <c r="Q9" s="193">
        <v>1317425.7973118713</v>
      </c>
      <c r="R9" s="193">
        <v>1423585.7895443162</v>
      </c>
      <c r="S9" s="193">
        <v>1513949.6440104202</v>
      </c>
      <c r="T9" s="193">
        <v>1569280.0814048066</v>
      </c>
    </row>
    <row r="10" spans="1:31" ht="10" customHeight="1">
      <c r="A10" s="170"/>
      <c r="B10" s="192" t="s">
        <v>373</v>
      </c>
      <c r="C10" s="196">
        <f>(C9/C8)*1000</f>
        <v>1.7980302496751317</v>
      </c>
      <c r="D10" s="196">
        <f t="shared" ref="D10:P10" si="0">(D9/D8)*1000</f>
        <v>1.7995169372929249</v>
      </c>
      <c r="E10" s="196">
        <f t="shared" si="0"/>
        <v>1.8107647774950211</v>
      </c>
      <c r="F10" s="196">
        <f t="shared" si="0"/>
        <v>1.858823922336539</v>
      </c>
      <c r="G10" s="196">
        <f t="shared" si="0"/>
        <v>1.8759172940458262</v>
      </c>
      <c r="H10" s="196">
        <f t="shared" si="0"/>
        <v>1.9010406524262689</v>
      </c>
      <c r="I10" s="196">
        <f t="shared" si="0"/>
        <v>1.9276512964039434</v>
      </c>
      <c r="J10" s="196">
        <f t="shared" si="0"/>
        <v>1951.729477136894</v>
      </c>
      <c r="K10" s="196">
        <f t="shared" si="0"/>
        <v>2012.2789136809231</v>
      </c>
      <c r="L10" s="196">
        <f t="shared" si="0"/>
        <v>2024.6171094345482</v>
      </c>
      <c r="M10" s="196">
        <f t="shared" si="0"/>
        <v>2019.7270092943129</v>
      </c>
      <c r="N10" s="196">
        <f t="shared" si="0"/>
        <v>2070.0439587920755</v>
      </c>
      <c r="O10" s="196">
        <f t="shared" si="0"/>
        <v>2104.2569527420701</v>
      </c>
      <c r="P10" s="196">
        <f t="shared" si="0"/>
        <v>2111.6822680414334</v>
      </c>
      <c r="Q10" s="196">
        <f>(Q9/Q8)*1000</f>
        <v>2120.9800309351231</v>
      </c>
      <c r="R10" s="196">
        <f>(R9/R8)*1000</f>
        <v>2207.0543889726264</v>
      </c>
      <c r="S10" s="196">
        <f>(S9/S8)*1000</f>
        <v>2191.2961358079419</v>
      </c>
      <c r="T10" s="196">
        <f>(T9/T8)*1000</f>
        <v>2217.7516938176459</v>
      </c>
    </row>
    <row r="11" spans="1:31" ht="10" customHeight="1">
      <c r="A11" s="171"/>
      <c r="B11" s="197" t="s">
        <v>380</v>
      </c>
      <c r="C11" s="198">
        <v>3.0623518954099884</v>
      </c>
      <c r="D11" s="198">
        <v>3.1873748159281003</v>
      </c>
      <c r="E11" s="198">
        <v>3.0703651684291358</v>
      </c>
      <c r="F11" s="198">
        <v>3.0858922634565977</v>
      </c>
      <c r="G11" s="198">
        <v>3.4803614520391073</v>
      </c>
      <c r="H11" s="198">
        <v>3.4599895595945127</v>
      </c>
      <c r="I11" s="198">
        <v>3.5960549156309902</v>
      </c>
      <c r="J11" s="198">
        <v>3.6294642988914929</v>
      </c>
      <c r="K11" s="198">
        <v>4.1812821247164411</v>
      </c>
      <c r="L11" s="198">
        <v>4.326227606967505</v>
      </c>
      <c r="M11" s="198">
        <v>4.6350228019925765</v>
      </c>
      <c r="N11" s="198">
        <v>4.6740949828142346</v>
      </c>
      <c r="O11" s="198">
        <v>4.6970698787275564</v>
      </c>
      <c r="P11" s="198">
        <v>4.7513646920478285</v>
      </c>
      <c r="Q11" s="198">
        <v>4.7752412931130888</v>
      </c>
      <c r="R11" s="198">
        <v>4.8227352647420227</v>
      </c>
      <c r="S11" s="198">
        <v>4.8421852749054706</v>
      </c>
      <c r="T11" s="198">
        <v>4.8364133126032511</v>
      </c>
    </row>
    <row r="12" spans="1:31" ht="4" customHeight="1">
      <c r="A12" s="172"/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</row>
    <row r="13" spans="1:31" ht="10" customHeight="1">
      <c r="A13" s="170" t="s">
        <v>609</v>
      </c>
      <c r="B13" s="192" t="s">
        <v>382</v>
      </c>
      <c r="C13" s="193">
        <v>14800991</v>
      </c>
      <c r="D13" s="193">
        <v>14727155</v>
      </c>
      <c r="E13" s="193">
        <v>14690547</v>
      </c>
      <c r="F13" s="193">
        <v>14721243</v>
      </c>
      <c r="G13" s="193">
        <v>14696522</v>
      </c>
      <c r="H13" s="193">
        <v>14813785.666666666</v>
      </c>
      <c r="I13" s="193">
        <v>14675255.416666666</v>
      </c>
      <c r="J13" s="193">
        <v>14580166</v>
      </c>
      <c r="K13" s="193">
        <v>14509628.01027183</v>
      </c>
      <c r="L13" s="193">
        <v>14137689.8231565</v>
      </c>
      <c r="M13" s="193">
        <v>14159719.816666668</v>
      </c>
      <c r="N13" s="193">
        <v>14050172.590214349</v>
      </c>
      <c r="O13" s="193">
        <v>12184143</v>
      </c>
      <c r="P13" s="193">
        <v>11830977</v>
      </c>
      <c r="Q13" s="193">
        <v>11652272.425000001</v>
      </c>
      <c r="R13" s="193">
        <v>11973040.317682046</v>
      </c>
      <c r="S13" s="193">
        <v>11441603.441077502</v>
      </c>
      <c r="T13" s="193">
        <v>11338423.960500194</v>
      </c>
    </row>
    <row r="14" spans="1:31" ht="10" customHeight="1">
      <c r="A14" s="170"/>
      <c r="B14" s="192" t="s">
        <v>489</v>
      </c>
      <c r="C14" s="195">
        <v>2521661</v>
      </c>
      <c r="D14" s="195">
        <v>2571321</v>
      </c>
      <c r="E14" s="195">
        <v>2517896.12</v>
      </c>
      <c r="F14" s="195">
        <v>2535935.1270000003</v>
      </c>
      <c r="G14" s="195">
        <v>2709847.14</v>
      </c>
      <c r="H14" s="195">
        <v>2685627</v>
      </c>
      <c r="I14" s="195">
        <v>2692775.7723000003</v>
      </c>
      <c r="J14" s="195">
        <v>2681207.591</v>
      </c>
      <c r="K14" s="195">
        <v>2678240.56</v>
      </c>
      <c r="L14" s="195">
        <v>2753680.5411373382</v>
      </c>
      <c r="M14" s="195">
        <v>2788507.3379486734</v>
      </c>
      <c r="N14" s="195">
        <v>2844228.4954150124</v>
      </c>
      <c r="O14" s="195">
        <v>2910165.9206668152</v>
      </c>
      <c r="P14" s="195">
        <v>2832370.7930999999</v>
      </c>
      <c r="Q14" s="195">
        <v>2788554.5508907042</v>
      </c>
      <c r="R14" s="195">
        <v>2698887.0337563688</v>
      </c>
      <c r="S14" s="195">
        <v>2745950.5881667119</v>
      </c>
      <c r="T14" s="195">
        <v>2699041.5666880822</v>
      </c>
    </row>
    <row r="15" spans="1:31" ht="10" customHeight="1">
      <c r="A15" s="170"/>
      <c r="B15" s="192" t="s">
        <v>582</v>
      </c>
      <c r="C15" s="193">
        <v>31067.800999999999</v>
      </c>
      <c r="D15" s="193">
        <v>31867.711000000003</v>
      </c>
      <c r="E15" s="193">
        <v>31437.151709999998</v>
      </c>
      <c r="F15" s="193">
        <v>31925.749233899998</v>
      </c>
      <c r="G15" s="193">
        <v>33698.084939265769</v>
      </c>
      <c r="H15" s="193">
        <v>33685.997167160684</v>
      </c>
      <c r="I15" s="193">
        <v>33903.630661033334</v>
      </c>
      <c r="J15" s="193">
        <v>33838.98921677866</v>
      </c>
      <c r="K15" s="193">
        <v>33349.534150800006</v>
      </c>
      <c r="L15" s="193">
        <v>33458.078457225223</v>
      </c>
      <c r="M15" s="193">
        <v>33669.167113703515</v>
      </c>
      <c r="N15" s="193">
        <v>34255.796531209475</v>
      </c>
      <c r="O15" s="193">
        <v>35304.478977682033</v>
      </c>
      <c r="P15" s="193">
        <v>34905.707856599998</v>
      </c>
      <c r="Q15" s="193">
        <v>34420.602197662498</v>
      </c>
      <c r="R15" s="193">
        <v>33163.497271699904</v>
      </c>
      <c r="S15" s="193">
        <v>33954.695195943452</v>
      </c>
      <c r="T15" s="193">
        <v>33448.791857896467</v>
      </c>
    </row>
    <row r="16" spans="1:31" ht="10" customHeight="1">
      <c r="A16" s="170"/>
      <c r="B16" s="192" t="s">
        <v>373</v>
      </c>
      <c r="C16" s="199">
        <f>(C15/C14)*1000</f>
        <v>12.32037177082883</v>
      </c>
      <c r="D16" s="199">
        <f t="shared" ref="D16:P16" si="1">(D15/D14)*1000</f>
        <v>12.393517184357769</v>
      </c>
      <c r="E16" s="199">
        <f t="shared" si="1"/>
        <v>12.485483996059376</v>
      </c>
      <c r="F16" s="199">
        <f t="shared" si="1"/>
        <v>12.589339882549762</v>
      </c>
      <c r="G16" s="199">
        <f t="shared" si="1"/>
        <v>12.43541912082383</v>
      </c>
      <c r="H16" s="199">
        <f t="shared" si="1"/>
        <v>12.543066169337992</v>
      </c>
      <c r="I16" s="199">
        <f t="shared" si="1"/>
        <v>12.590588124638012</v>
      </c>
      <c r="J16" s="199">
        <f t="shared" si="1"/>
        <v>12.620801660552459</v>
      </c>
      <c r="K16" s="199">
        <f t="shared" si="1"/>
        <v>12.45203087761467</v>
      </c>
      <c r="L16" s="199">
        <f t="shared" si="1"/>
        <v>12.150312266580571</v>
      </c>
      <c r="M16" s="199">
        <f t="shared" si="1"/>
        <v>12.074261614987096</v>
      </c>
      <c r="N16" s="199">
        <f t="shared" si="1"/>
        <v>12.043967840991298</v>
      </c>
      <c r="O16" s="199">
        <f t="shared" si="1"/>
        <v>12.131431657200016</v>
      </c>
      <c r="P16" s="199">
        <f t="shared" si="1"/>
        <v>12.323848255191217</v>
      </c>
      <c r="Q16" s="199">
        <f>(Q15/Q14)*1000</f>
        <v>12.343528365499633</v>
      </c>
      <c r="R16" s="199">
        <f>(R15/R14)*1000</f>
        <v>12.287841935178086</v>
      </c>
      <c r="S16" s="199">
        <f>(S15/S14)*1000</f>
        <v>12.365370062471786</v>
      </c>
      <c r="T16" s="199">
        <f>(T15/T14)*1000</f>
        <v>12.392840581162497</v>
      </c>
    </row>
    <row r="17" spans="1:105" ht="10" customHeight="1">
      <c r="A17" s="171"/>
      <c r="B17" s="197" t="s">
        <v>380</v>
      </c>
      <c r="C17" s="198">
        <v>2.9883566970473296</v>
      </c>
      <c r="D17" s="198">
        <v>3.1322603153978767</v>
      </c>
      <c r="E17" s="198">
        <v>3.2947699360190654</v>
      </c>
      <c r="F17" s="198">
        <v>3.2854616602194806</v>
      </c>
      <c r="G17" s="198">
        <v>3.2731932348031765</v>
      </c>
      <c r="H17" s="198">
        <v>3.3120259521640913</v>
      </c>
      <c r="I17" s="198">
        <v>3.3163458476947505</v>
      </c>
      <c r="J17" s="198">
        <v>3.4872157540515065</v>
      </c>
      <c r="K17" s="198">
        <v>3.8994542232485041</v>
      </c>
      <c r="L17" s="198">
        <v>4.1349664709286946</v>
      </c>
      <c r="M17" s="198">
        <v>4.4612302078684785</v>
      </c>
      <c r="N17" s="198">
        <v>4.523969331735703</v>
      </c>
      <c r="O17" s="198">
        <v>4.8957108014340598</v>
      </c>
      <c r="P17" s="198">
        <v>5.0375222934838666</v>
      </c>
      <c r="Q17" s="198">
        <v>5.7214854737227769</v>
      </c>
      <c r="R17" s="198">
        <v>5.7187460495007896</v>
      </c>
      <c r="S17" s="198">
        <v>5.8967419324049049</v>
      </c>
      <c r="T17" s="198">
        <v>5.5971560408866408</v>
      </c>
    </row>
    <row r="18" spans="1:105" ht="4" customHeight="1">
      <c r="A18" s="172"/>
      <c r="B18" s="168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</row>
    <row r="19" spans="1:105" ht="10" customHeight="1">
      <c r="A19" s="170" t="s">
        <v>397</v>
      </c>
      <c r="B19" s="192" t="s">
        <v>382</v>
      </c>
      <c r="C19" s="193">
        <v>2845573</v>
      </c>
      <c r="D19" s="193">
        <v>2809888</v>
      </c>
      <c r="E19" s="193">
        <v>2941036</v>
      </c>
      <c r="F19" s="193">
        <v>2990499</v>
      </c>
      <c r="G19" s="193">
        <v>3000199</v>
      </c>
      <c r="H19" s="193">
        <v>3010724.25</v>
      </c>
      <c r="I19" s="193">
        <v>3073854.6959800003</v>
      </c>
      <c r="J19" s="193">
        <v>3115772</v>
      </c>
      <c r="K19" s="193">
        <v>3151405.9152777316</v>
      </c>
      <c r="L19" s="193">
        <v>3256809</v>
      </c>
      <c r="M19" s="193">
        <v>3254413.1722515458</v>
      </c>
      <c r="N19" s="193">
        <v>3263254</v>
      </c>
      <c r="O19" s="193">
        <v>2987315</v>
      </c>
      <c r="P19" s="193">
        <v>3176115</v>
      </c>
      <c r="Q19" s="193">
        <v>3173014.8</v>
      </c>
      <c r="R19" s="193">
        <v>3200714.1120444932</v>
      </c>
      <c r="S19" s="193">
        <v>3104910.5463301665</v>
      </c>
      <c r="T19" s="193">
        <v>3187254</v>
      </c>
    </row>
    <row r="20" spans="1:105" ht="10" customHeight="1">
      <c r="A20" s="170"/>
      <c r="B20" s="192" t="s">
        <v>489</v>
      </c>
      <c r="C20" s="195">
        <v>1540534</v>
      </c>
      <c r="D20" s="195">
        <v>1650886</v>
      </c>
      <c r="E20" s="195">
        <v>1637129</v>
      </c>
      <c r="F20" s="195">
        <v>1670386.74</v>
      </c>
      <c r="G20" s="195">
        <v>1884572.929</v>
      </c>
      <c r="H20" s="195">
        <v>1991345.5</v>
      </c>
      <c r="I20" s="195">
        <v>2074714.8647666667</v>
      </c>
      <c r="J20" s="195">
        <v>2153140.67</v>
      </c>
      <c r="K20" s="195">
        <v>2131518</v>
      </c>
      <c r="L20" s="195">
        <v>2213056.5877939845</v>
      </c>
      <c r="M20" s="195">
        <v>2186978.3819941804</v>
      </c>
      <c r="N20" s="195">
        <v>2298432.4295992367</v>
      </c>
      <c r="O20" s="195">
        <v>2401633.5757726151</v>
      </c>
      <c r="P20" s="195">
        <v>2499030.6733743716</v>
      </c>
      <c r="Q20" s="195">
        <v>2629565.5573560782</v>
      </c>
      <c r="R20" s="195">
        <v>2764884.3543058098</v>
      </c>
      <c r="S20" s="195">
        <v>2876803.0903349798</v>
      </c>
      <c r="T20" s="195">
        <v>3072555.7862855522</v>
      </c>
      <c r="V20" s="119"/>
      <c r="W20" s="119"/>
    </row>
    <row r="21" spans="1:105" ht="10" customHeight="1">
      <c r="A21" s="170"/>
      <c r="B21" s="192" t="s">
        <v>582</v>
      </c>
      <c r="C21" s="193">
        <v>91553.744000000021</v>
      </c>
      <c r="D21" s="193">
        <v>93312.948000000004</v>
      </c>
      <c r="E21" s="193">
        <v>92529.532339999991</v>
      </c>
      <c r="F21" s="193">
        <v>92738.332783442587</v>
      </c>
      <c r="G21" s="193">
        <v>98880.295321049998</v>
      </c>
      <c r="H21" s="193">
        <v>104254.40442351288</v>
      </c>
      <c r="I21" s="193">
        <v>109010.43857928491</v>
      </c>
      <c r="J21" s="193">
        <v>114520.02477266664</v>
      </c>
      <c r="K21" s="193">
        <v>115196.03887050004</v>
      </c>
      <c r="L21" s="193">
        <v>114718.78448873258</v>
      </c>
      <c r="M21" s="193">
        <v>115655.28936482737</v>
      </c>
      <c r="N21" s="193">
        <v>117588.08718704627</v>
      </c>
      <c r="O21" s="193">
        <v>122352.93626785198</v>
      </c>
      <c r="P21" s="193">
        <v>127683.79960490001</v>
      </c>
      <c r="Q21" s="193">
        <v>135389.88062479536</v>
      </c>
      <c r="R21" s="193">
        <v>142925.30963489416</v>
      </c>
      <c r="S21" s="193">
        <v>149399.20002693497</v>
      </c>
      <c r="T21" s="193">
        <v>157740.8851583894</v>
      </c>
      <c r="V21" s="118"/>
      <c r="W21" s="118"/>
    </row>
    <row r="22" spans="1:105" ht="10" customHeight="1">
      <c r="A22" s="170"/>
      <c r="B22" s="192" t="s">
        <v>373</v>
      </c>
      <c r="C22" s="199">
        <f t="shared" ref="C22:P22" si="2">(C21/C20)*1000</f>
        <v>59.429875614559641</v>
      </c>
      <c r="D22" s="199">
        <f t="shared" si="2"/>
        <v>56.522950706469139</v>
      </c>
      <c r="E22" s="199">
        <f t="shared" si="2"/>
        <v>56.51938994422553</v>
      </c>
      <c r="F22" s="199">
        <f t="shared" si="2"/>
        <v>55.519078643693369</v>
      </c>
      <c r="G22" s="199">
        <f t="shared" si="2"/>
        <v>52.468277453989678</v>
      </c>
      <c r="H22" s="199">
        <f t="shared" si="2"/>
        <v>52.353749976341568</v>
      </c>
      <c r="I22" s="199">
        <f t="shared" si="2"/>
        <v>52.542371209908303</v>
      </c>
      <c r="J22" s="199">
        <f t="shared" si="2"/>
        <v>53.187432836270119</v>
      </c>
      <c r="K22" s="199">
        <f t="shared" si="2"/>
        <v>54.044131398608897</v>
      </c>
      <c r="L22" s="199">
        <f t="shared" si="2"/>
        <v>51.837257628864506</v>
      </c>
      <c r="M22" s="199">
        <f t="shared" si="2"/>
        <v>52.883599726929148</v>
      </c>
      <c r="N22" s="199">
        <f t="shared" si="2"/>
        <v>51.160123601088145</v>
      </c>
      <c r="O22" s="199">
        <f t="shared" si="2"/>
        <v>50.945713576847609</v>
      </c>
      <c r="P22" s="199">
        <f t="shared" si="2"/>
        <v>51.093330292137679</v>
      </c>
      <c r="Q22" s="199">
        <f>(Q21/Q20)*1000</f>
        <v>51.487547152437003</v>
      </c>
      <c r="R22" s="199">
        <f>(R21/R20)*1000</f>
        <v>51.693051614369949</v>
      </c>
      <c r="S22" s="199">
        <f>(S21/S20)*1000</f>
        <v>51.93236913880633</v>
      </c>
      <c r="T22" s="199">
        <f>(T21/T20)*1000</f>
        <v>51.338656197056117</v>
      </c>
    </row>
    <row r="23" spans="1:105" ht="10" customHeight="1">
      <c r="A23" s="171"/>
      <c r="B23" s="197" t="s">
        <v>380</v>
      </c>
      <c r="C23" s="198">
        <v>3.3056779681232906</v>
      </c>
      <c r="D23" s="198">
        <v>3.3422812012057506</v>
      </c>
      <c r="E23" s="198">
        <v>3.3510876228487967</v>
      </c>
      <c r="F23" s="198">
        <v>3.3920960503056756</v>
      </c>
      <c r="G23" s="198">
        <v>3.4214913301346006</v>
      </c>
      <c r="H23" s="198">
        <v>3.4321060662060758</v>
      </c>
      <c r="I23" s="198">
        <v>3.4669191318038997</v>
      </c>
      <c r="J23" s="198">
        <v>3.4954268339345478</v>
      </c>
      <c r="K23" s="198">
        <v>3.8031873598783954</v>
      </c>
      <c r="L23" s="198">
        <v>4.1160683298728156</v>
      </c>
      <c r="M23" s="198">
        <v>4.2507881787438047</v>
      </c>
      <c r="N23" s="198">
        <v>5.0540966891445063</v>
      </c>
      <c r="O23" s="198">
        <v>5.2362092593788176</v>
      </c>
      <c r="P23" s="198">
        <v>5.9095402529652841</v>
      </c>
      <c r="Q23" s="198">
        <v>6.069163771780187</v>
      </c>
      <c r="R23" s="198">
        <v>6.4175361737725041</v>
      </c>
      <c r="S23" s="198">
        <v>6.7727416699559697</v>
      </c>
      <c r="T23" s="198">
        <v>6.963749990719049</v>
      </c>
    </row>
    <row r="24" spans="1:105" ht="4" customHeight="1">
      <c r="A24" s="172"/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</row>
    <row r="25" spans="1:105" ht="10" customHeight="1">
      <c r="A25" s="170" t="s">
        <v>398</v>
      </c>
      <c r="B25" s="192" t="s">
        <v>382</v>
      </c>
      <c r="C25" s="193">
        <v>4980291</v>
      </c>
      <c r="D25" s="193">
        <v>5035612</v>
      </c>
      <c r="E25" s="193">
        <v>5163700</v>
      </c>
      <c r="F25" s="193">
        <v>5193414</v>
      </c>
      <c r="G25" s="193">
        <v>5184822</v>
      </c>
      <c r="H25" s="193">
        <v>5249783.083333333</v>
      </c>
      <c r="I25" s="193">
        <v>5241101.5109633338</v>
      </c>
      <c r="J25" s="193">
        <v>5420865</v>
      </c>
      <c r="K25" s="193">
        <v>5442988.6657708129</v>
      </c>
      <c r="L25" s="193">
        <v>5459435</v>
      </c>
      <c r="M25" s="193">
        <v>5520199.6520134974</v>
      </c>
      <c r="N25" s="193">
        <v>5589173.0613467805</v>
      </c>
      <c r="O25" s="193">
        <v>5660984</v>
      </c>
      <c r="P25" s="193">
        <v>5555988</v>
      </c>
      <c r="Q25" s="193">
        <v>5577958.75</v>
      </c>
      <c r="R25" s="193">
        <v>5553469.5145027731</v>
      </c>
      <c r="S25" s="193">
        <v>5525454.3049335051</v>
      </c>
      <c r="T25" s="193">
        <v>5535569</v>
      </c>
      <c r="U25" s="53"/>
      <c r="V25" s="53"/>
      <c r="W25" s="53"/>
      <c r="X25" s="53"/>
      <c r="Y25" s="53"/>
      <c r="Z25" s="53"/>
      <c r="AA25" s="53"/>
      <c r="AB25" s="53"/>
      <c r="AC25" s="53"/>
      <c r="AD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W25" s="53"/>
      <c r="AX25" s="53"/>
      <c r="AY25" s="53"/>
      <c r="AZ25" s="53"/>
      <c r="BA25" s="53"/>
      <c r="BB25" s="53"/>
      <c r="BC25" s="53"/>
      <c r="BD25" s="53"/>
      <c r="BE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</row>
    <row r="26" spans="1:105" ht="10" customHeight="1">
      <c r="A26" s="170"/>
      <c r="B26" s="192" t="s">
        <v>489</v>
      </c>
      <c r="C26" s="195">
        <v>875746</v>
      </c>
      <c r="D26" s="195">
        <v>920031</v>
      </c>
      <c r="E26" s="195">
        <v>951383.1</v>
      </c>
      <c r="F26" s="195">
        <v>986401.51099999994</v>
      </c>
      <c r="G26" s="195">
        <v>1020294</v>
      </c>
      <c r="H26" s="195">
        <v>1074578</v>
      </c>
      <c r="I26" s="195">
        <v>1127320.8070350066</v>
      </c>
      <c r="J26" s="195">
        <v>1138577.9099999999</v>
      </c>
      <c r="K26" s="195">
        <v>1151905.8585999999</v>
      </c>
      <c r="L26" s="195">
        <v>1168496.6918459432</v>
      </c>
      <c r="M26" s="195">
        <v>1218722.5244994676</v>
      </c>
      <c r="N26" s="195">
        <v>1266709.6705130686</v>
      </c>
      <c r="O26" s="195">
        <v>1319403.8722117776</v>
      </c>
      <c r="P26" s="195">
        <v>1375094.5982794007</v>
      </c>
      <c r="Q26" s="195">
        <v>1376390.7838422894</v>
      </c>
      <c r="R26" s="195">
        <v>1367797.102285021</v>
      </c>
      <c r="S26" s="195">
        <v>1364230.3703215951</v>
      </c>
      <c r="T26" s="195">
        <v>1330763.078149626</v>
      </c>
    </row>
    <row r="27" spans="1:105" ht="10" customHeight="1">
      <c r="A27" s="170"/>
      <c r="B27" s="192" t="s">
        <v>582</v>
      </c>
      <c r="C27" s="193">
        <v>130249.251</v>
      </c>
      <c r="D27" s="193">
        <v>130269.42099999999</v>
      </c>
      <c r="E27" s="193">
        <v>134137.39992999999</v>
      </c>
      <c r="F27" s="193">
        <v>137270.69554170556</v>
      </c>
      <c r="G27" s="193">
        <v>143554.15402279006</v>
      </c>
      <c r="H27" s="193">
        <v>152497.21592327513</v>
      </c>
      <c r="I27" s="193">
        <v>161578.26499168581</v>
      </c>
      <c r="J27" s="193">
        <v>163234.94700955861</v>
      </c>
      <c r="K27" s="193">
        <v>163317.89388869095</v>
      </c>
      <c r="L27" s="193">
        <v>164703.53099657103</v>
      </c>
      <c r="M27" s="193">
        <v>171871.63335369347</v>
      </c>
      <c r="N27" s="193">
        <v>179084.39350619423</v>
      </c>
      <c r="O27" s="193">
        <v>186616.87297995662</v>
      </c>
      <c r="P27" s="193">
        <v>193087.23640875632</v>
      </c>
      <c r="Q27" s="193">
        <v>196231.79538008888</v>
      </c>
      <c r="R27" s="193">
        <v>196014.92232806265</v>
      </c>
      <c r="S27" s="193">
        <v>192702.82096274456</v>
      </c>
      <c r="T27" s="193">
        <v>188680.22418414443</v>
      </c>
    </row>
    <row r="28" spans="1:105" ht="10" customHeight="1">
      <c r="A28" s="170"/>
      <c r="B28" s="192" t="s">
        <v>373</v>
      </c>
      <c r="C28" s="199">
        <f t="shared" ref="C28:P28" si="3">(C27/C26)*1000</f>
        <v>148.72948434820142</v>
      </c>
      <c r="D28" s="199">
        <f t="shared" si="3"/>
        <v>141.59242569000392</v>
      </c>
      <c r="E28" s="199">
        <f t="shared" si="3"/>
        <v>140.99199358281641</v>
      </c>
      <c r="F28" s="199">
        <f t="shared" si="3"/>
        <v>139.16310347349577</v>
      </c>
      <c r="G28" s="199">
        <f t="shared" si="3"/>
        <v>140.69881232545723</v>
      </c>
      <c r="H28" s="199">
        <f t="shared" si="3"/>
        <v>141.91358461021454</v>
      </c>
      <c r="I28" s="199">
        <f t="shared" si="3"/>
        <v>143.32944445215793</v>
      </c>
      <c r="J28" s="199">
        <f t="shared" si="3"/>
        <v>143.36739328585659</v>
      </c>
      <c r="K28" s="199">
        <f t="shared" si="3"/>
        <v>141.78059141671852</v>
      </c>
      <c r="L28" s="199">
        <f t="shared" si="3"/>
        <v>140.95335668976446</v>
      </c>
      <c r="M28" s="199">
        <f t="shared" si="3"/>
        <v>141.02605794069621</v>
      </c>
      <c r="N28" s="199">
        <f t="shared" si="3"/>
        <v>141.37761609861067</v>
      </c>
      <c r="O28" s="199">
        <f t="shared" si="3"/>
        <v>141.44029505319105</v>
      </c>
      <c r="P28" s="199">
        <f t="shared" si="3"/>
        <v>140.41742048173154</v>
      </c>
      <c r="Q28" s="199">
        <f>(Q27/Q26)*1000</f>
        <v>142.56982659553586</v>
      </c>
      <c r="R28" s="199">
        <f>(R27/R26)*1000</f>
        <v>143.30701680870877</v>
      </c>
      <c r="S28" s="199">
        <f>(S27/S26)*1000</f>
        <v>141.25387116057092</v>
      </c>
      <c r="T28" s="199">
        <f>(T27/T26)*1000</f>
        <v>141.7834829370957</v>
      </c>
    </row>
    <row r="29" spans="1:105" ht="10" customHeight="1">
      <c r="A29" s="171"/>
      <c r="B29" s="197" t="s">
        <v>380</v>
      </c>
      <c r="C29" s="198">
        <v>3.3390774676316566</v>
      </c>
      <c r="D29" s="198">
        <v>3.4125663738044882</v>
      </c>
      <c r="E29" s="198">
        <v>3.2942234899288256</v>
      </c>
      <c r="F29" s="198">
        <v>3.5184737091776803</v>
      </c>
      <c r="G29" s="198">
        <v>3.332509735714452</v>
      </c>
      <c r="H29" s="198">
        <v>3.3633941326128665</v>
      </c>
      <c r="I29" s="198">
        <v>3.3971701302090054</v>
      </c>
      <c r="J29" s="198">
        <v>3.5046243251573057</v>
      </c>
      <c r="K29" s="198">
        <v>3.7709001539868168</v>
      </c>
      <c r="L29" s="198">
        <v>4.0826892803935459</v>
      </c>
      <c r="M29" s="198">
        <v>4.0971722254318257</v>
      </c>
      <c r="N29" s="198">
        <v>4.2457162410483518</v>
      </c>
      <c r="O29" s="198">
        <v>4.6922639019803905</v>
      </c>
      <c r="P29" s="198">
        <v>4.8381644634507532</v>
      </c>
      <c r="Q29" s="198">
        <v>5.2315176249797206</v>
      </c>
      <c r="R29" s="198">
        <v>5.4142252255327987</v>
      </c>
      <c r="S29" s="198">
        <v>5.4510833814996937</v>
      </c>
      <c r="T29" s="198">
        <v>5.5319914752540997</v>
      </c>
    </row>
    <row r="30" spans="1:105" ht="4" customHeight="1">
      <c r="A30" s="172"/>
      <c r="B30" s="200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</row>
    <row r="31" spans="1:105" ht="10" customHeight="1">
      <c r="A31" s="170" t="s">
        <v>399</v>
      </c>
      <c r="B31" s="192" t="s">
        <v>382</v>
      </c>
      <c r="C31" s="193">
        <v>2034914</v>
      </c>
      <c r="D31" s="193">
        <v>2017808</v>
      </c>
      <c r="E31" s="193">
        <v>1983128</v>
      </c>
      <c r="F31" s="193">
        <v>1983302</v>
      </c>
      <c r="G31" s="193">
        <v>1971863</v>
      </c>
      <c r="H31" s="193">
        <v>1952956.1666666667</v>
      </c>
      <c r="I31" s="193">
        <v>1936854.9444444445</v>
      </c>
      <c r="J31" s="193">
        <v>1925912</v>
      </c>
      <c r="K31" s="193">
        <v>1904123.9766081872</v>
      </c>
      <c r="L31" s="193">
        <v>1928677.55</v>
      </c>
      <c r="M31" s="193">
        <v>1968305.5275438596</v>
      </c>
      <c r="N31" s="193">
        <v>1946117</v>
      </c>
      <c r="O31" s="193">
        <v>1949502</v>
      </c>
      <c r="P31" s="193">
        <v>1928630.88397368</v>
      </c>
      <c r="Q31" s="193">
        <v>1905153.325</v>
      </c>
      <c r="R31" s="193">
        <v>1882042.4166666667</v>
      </c>
      <c r="S31" s="193">
        <v>1864712.7526054601</v>
      </c>
      <c r="T31" s="193">
        <v>1814359</v>
      </c>
    </row>
    <row r="32" spans="1:105" ht="10" customHeight="1">
      <c r="A32" s="170"/>
      <c r="B32" s="192" t="s">
        <v>489</v>
      </c>
      <c r="C32" s="195">
        <v>451247</v>
      </c>
      <c r="D32" s="195">
        <v>468861</v>
      </c>
      <c r="E32" s="195">
        <v>476569.06989944843</v>
      </c>
      <c r="F32" s="195">
        <v>523992.55</v>
      </c>
      <c r="G32" s="195">
        <v>524448.18000000005</v>
      </c>
      <c r="H32" s="195">
        <v>527096.30000000005</v>
      </c>
      <c r="I32" s="195">
        <v>518662.9705</v>
      </c>
      <c r="J32" s="195">
        <v>506927</v>
      </c>
      <c r="K32" s="195">
        <v>496705.92</v>
      </c>
      <c r="L32" s="195">
        <v>505880.14750604134</v>
      </c>
      <c r="M32" s="195">
        <v>499447.49911768525</v>
      </c>
      <c r="N32" s="195">
        <v>489915.18191635364</v>
      </c>
      <c r="O32" s="195">
        <v>496625.69301297789</v>
      </c>
      <c r="P32" s="195">
        <v>505261.546294956</v>
      </c>
      <c r="Q32" s="195">
        <v>489955.68616564403</v>
      </c>
      <c r="R32" s="195">
        <v>464017.76949994103</v>
      </c>
      <c r="S32" s="195">
        <v>458811.95028150035</v>
      </c>
      <c r="T32" s="195">
        <v>444799.26375054766</v>
      </c>
    </row>
    <row r="33" spans="1:20" ht="10" customHeight="1">
      <c r="A33" s="170"/>
      <c r="B33" s="192" t="s">
        <v>582</v>
      </c>
      <c r="C33" s="193">
        <v>6267.6550000000016</v>
      </c>
      <c r="D33" s="193">
        <v>5912.0090000000009</v>
      </c>
      <c r="E33" s="193">
        <v>5793.3729356202466</v>
      </c>
      <c r="F33" s="193">
        <v>6293.5236259436824</v>
      </c>
      <c r="G33" s="193">
        <v>6475.6421769827994</v>
      </c>
      <c r="H33" s="193">
        <v>6617.968220092308</v>
      </c>
      <c r="I33" s="193">
        <v>6771.9679898388895</v>
      </c>
      <c r="J33" s="193">
        <v>6685.5586498933135</v>
      </c>
      <c r="K33" s="193">
        <v>6419.3579054666652</v>
      </c>
      <c r="L33" s="193">
        <v>6153.1451731523603</v>
      </c>
      <c r="M33" s="193">
        <v>6131.052223048735</v>
      </c>
      <c r="N33" s="193">
        <v>6150.0225256962231</v>
      </c>
      <c r="O33" s="193">
        <v>6246.7435162632837</v>
      </c>
      <c r="P33" s="193">
        <v>6439.1138177395633</v>
      </c>
      <c r="Q33" s="193">
        <v>6167.3048232536094</v>
      </c>
      <c r="R33" s="193">
        <v>5900.8247124236641</v>
      </c>
      <c r="S33" s="193">
        <v>5827.0338135371449</v>
      </c>
      <c r="T33" s="193">
        <v>5547.0975465893553</v>
      </c>
    </row>
    <row r="34" spans="1:20" ht="10" customHeight="1">
      <c r="A34" s="170"/>
      <c r="B34" s="192" t="s">
        <v>373</v>
      </c>
      <c r="C34" s="199">
        <f t="shared" ref="C34:P34" si="4">(C33/C32)*1000</f>
        <v>13.889632507252131</v>
      </c>
      <c r="D34" s="199">
        <f t="shared" si="4"/>
        <v>12.609299984430356</v>
      </c>
      <c r="E34" s="199">
        <f t="shared" si="4"/>
        <v>12.156418243514196</v>
      </c>
      <c r="F34" s="199">
        <f t="shared" si="4"/>
        <v>12.010712033870867</v>
      </c>
      <c r="G34" s="199">
        <f t="shared" si="4"/>
        <v>12.34753484506858</v>
      </c>
      <c r="H34" s="199">
        <f t="shared" si="4"/>
        <v>12.555520158446013</v>
      </c>
      <c r="I34" s="199">
        <f t="shared" si="4"/>
        <v>13.056586598635713</v>
      </c>
      <c r="J34" s="199">
        <f t="shared" si="4"/>
        <v>13.188405135045704</v>
      </c>
      <c r="K34" s="199">
        <f t="shared" si="4"/>
        <v>12.923860270211124</v>
      </c>
      <c r="L34" s="199">
        <f t="shared" si="4"/>
        <v>12.163246973590475</v>
      </c>
      <c r="M34" s="199">
        <f t="shared" si="4"/>
        <v>12.275669082095193</v>
      </c>
      <c r="N34" s="199">
        <f t="shared" si="4"/>
        <v>12.553239321222456</v>
      </c>
      <c r="O34" s="199">
        <f t="shared" si="4"/>
        <v>12.578373620512709</v>
      </c>
      <c r="P34" s="199">
        <f t="shared" si="4"/>
        <v>12.744120079901368</v>
      </c>
      <c r="Q34" s="199">
        <f>(Q33/Q32)*1000</f>
        <v>12.587474739845288</v>
      </c>
      <c r="R34" s="199">
        <f>(R33/R32)*1000</f>
        <v>12.716807631705178</v>
      </c>
      <c r="S34" s="199">
        <f>(S33/S32)*1000</f>
        <v>12.700266002143177</v>
      </c>
      <c r="T34" s="199">
        <f>(T33/T32)*1000</f>
        <v>12.47101332816117</v>
      </c>
    </row>
    <row r="35" spans="1:20" ht="10" customHeight="1">
      <c r="A35" s="171"/>
      <c r="B35" s="197" t="s">
        <v>380</v>
      </c>
      <c r="C35" s="202">
        <v>3.331564535167725</v>
      </c>
      <c r="D35" s="202">
        <v>3.2776518256222573</v>
      </c>
      <c r="E35" s="202">
        <v>3.3131776060432494</v>
      </c>
      <c r="F35" s="202">
        <v>3.215613603628606</v>
      </c>
      <c r="G35" s="202">
        <v>3.2673527249909742</v>
      </c>
      <c r="H35" s="202">
        <v>3.0527813997062045</v>
      </c>
      <c r="I35" s="202">
        <v>3.0056297036241864</v>
      </c>
      <c r="J35" s="202">
        <v>3.170241818083797</v>
      </c>
      <c r="K35" s="202">
        <v>3.4120634033722861</v>
      </c>
      <c r="L35" s="202">
        <v>3.6114162158186844</v>
      </c>
      <c r="M35" s="202">
        <v>3.3793338197037834</v>
      </c>
      <c r="N35" s="202">
        <v>3.5334883085856728</v>
      </c>
      <c r="O35" s="202">
        <v>3.6803788679474936</v>
      </c>
      <c r="P35" s="202">
        <v>3.9319270973309304</v>
      </c>
      <c r="Q35" s="202">
        <v>4.037321237922102</v>
      </c>
      <c r="R35" s="202">
        <v>4.2799913923777195</v>
      </c>
      <c r="S35" s="202">
        <v>4.6632557015559426</v>
      </c>
      <c r="T35" s="202">
        <v>4.7398271928635962</v>
      </c>
    </row>
    <row r="36" spans="1:20" ht="4" customHeight="1">
      <c r="A36" s="172"/>
      <c r="B36" s="200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</row>
    <row r="37" spans="1:20" ht="10" customHeight="1">
      <c r="A37" s="170" t="s">
        <v>400</v>
      </c>
      <c r="B37" s="192" t="s">
        <v>382</v>
      </c>
      <c r="C37" s="193">
        <v>3078524</v>
      </c>
      <c r="D37" s="193">
        <v>3190373</v>
      </c>
      <c r="E37" s="193">
        <v>3335721</v>
      </c>
      <c r="F37" s="193">
        <v>3422557</v>
      </c>
      <c r="G37" s="193">
        <v>3429019</v>
      </c>
      <c r="H37" s="193">
        <v>3594514.8204999999</v>
      </c>
      <c r="I37" s="193">
        <v>3625627</v>
      </c>
      <c r="J37" s="193">
        <v>3687340</v>
      </c>
      <c r="K37" s="193">
        <v>3780806.1428571427</v>
      </c>
      <c r="L37" s="193">
        <v>4105581.8204999999</v>
      </c>
      <c r="M37" s="193">
        <v>4177498.6490714285</v>
      </c>
      <c r="N37" s="193">
        <v>4322258.4359999998</v>
      </c>
      <c r="O37" s="193">
        <v>3927361</v>
      </c>
      <c r="P37" s="193">
        <v>4005315</v>
      </c>
      <c r="Q37" s="193">
        <v>4315792.5</v>
      </c>
      <c r="R37" s="193">
        <v>4318457.1093643317</v>
      </c>
      <c r="S37" s="193">
        <v>4319227.75</v>
      </c>
      <c r="T37" s="193">
        <v>4330710</v>
      </c>
    </row>
    <row r="38" spans="1:20" ht="10" customHeight="1">
      <c r="A38" s="170"/>
      <c r="B38" s="192" t="s">
        <v>489</v>
      </c>
      <c r="C38" s="195">
        <v>269643</v>
      </c>
      <c r="D38" s="195">
        <v>288318</v>
      </c>
      <c r="E38" s="195">
        <v>313415</v>
      </c>
      <c r="F38" s="195">
        <v>304890</v>
      </c>
      <c r="G38" s="195">
        <v>312092</v>
      </c>
      <c r="H38" s="195">
        <v>321478</v>
      </c>
      <c r="I38" s="195">
        <v>330071.5</v>
      </c>
      <c r="J38" s="195">
        <v>355174</v>
      </c>
      <c r="K38" s="195">
        <v>365555</v>
      </c>
      <c r="L38" s="195">
        <v>387980</v>
      </c>
      <c r="M38" s="195">
        <v>410085</v>
      </c>
      <c r="N38" s="195">
        <v>424100.05</v>
      </c>
      <c r="O38" s="195">
        <v>455558</v>
      </c>
      <c r="P38" s="195">
        <v>463354</v>
      </c>
      <c r="Q38" s="195">
        <v>481847</v>
      </c>
      <c r="R38" s="195">
        <v>446198.97200000001</v>
      </c>
      <c r="S38" s="195">
        <v>474135</v>
      </c>
      <c r="T38" s="195">
        <v>479063</v>
      </c>
    </row>
    <row r="39" spans="1:20" ht="10" customHeight="1">
      <c r="A39" s="170"/>
      <c r="B39" s="192" t="s">
        <v>582</v>
      </c>
      <c r="C39" s="193">
        <v>7306.77</v>
      </c>
      <c r="D39" s="193">
        <v>7712.8549999999996</v>
      </c>
      <c r="E39" s="193">
        <v>8277.0321000000004</v>
      </c>
      <c r="F39" s="193">
        <v>8203.7175790450001</v>
      </c>
      <c r="G39" s="193">
        <v>8322.5566453749998</v>
      </c>
      <c r="H39" s="193">
        <v>8671.2269470605661</v>
      </c>
      <c r="I39" s="193">
        <v>8792.657490900001</v>
      </c>
      <c r="J39" s="193">
        <v>9366.4560248125017</v>
      </c>
      <c r="K39" s="193">
        <v>9527.218076000001</v>
      </c>
      <c r="L39" s="193">
        <v>10188.546535500001</v>
      </c>
      <c r="M39" s="193">
        <v>10760.82107413889</v>
      </c>
      <c r="N39" s="193">
        <v>11318.372513749999</v>
      </c>
      <c r="O39" s="193">
        <v>11999.256514601298</v>
      </c>
      <c r="P39" s="193">
        <v>12169.054165400001</v>
      </c>
      <c r="Q39" s="193">
        <v>12594.164453249999</v>
      </c>
      <c r="R39" s="193">
        <v>11917.398719875</v>
      </c>
      <c r="S39" s="193">
        <v>12444.510293312502</v>
      </c>
      <c r="T39" s="193">
        <v>12748.883827644446</v>
      </c>
    </row>
    <row r="40" spans="1:20" ht="10" customHeight="1">
      <c r="A40" s="170"/>
      <c r="B40" s="192" t="s">
        <v>373</v>
      </c>
      <c r="C40" s="199">
        <f t="shared" ref="C40:P40" si="5">(C39/C38)*1000</f>
        <v>27.097940610362592</v>
      </c>
      <c r="D40" s="199">
        <f t="shared" si="5"/>
        <v>26.751208734799768</v>
      </c>
      <c r="E40" s="199">
        <f t="shared" si="5"/>
        <v>26.409176650766558</v>
      </c>
      <c r="F40" s="199">
        <f t="shared" si="5"/>
        <v>26.907138899422741</v>
      </c>
      <c r="G40" s="199">
        <f t="shared" si="5"/>
        <v>26.666997697393718</v>
      </c>
      <c r="H40" s="199">
        <f t="shared" si="5"/>
        <v>26.973002653558147</v>
      </c>
      <c r="I40" s="199">
        <f t="shared" si="5"/>
        <v>26.638644932688827</v>
      </c>
      <c r="J40" s="199">
        <f t="shared" si="5"/>
        <v>26.371457440050513</v>
      </c>
      <c r="K40" s="199">
        <f t="shared" si="5"/>
        <v>26.062338296562764</v>
      </c>
      <c r="L40" s="199">
        <f t="shared" si="5"/>
        <v>26.260494189133464</v>
      </c>
      <c r="M40" s="199">
        <f t="shared" si="5"/>
        <v>26.240464962480679</v>
      </c>
      <c r="N40" s="199">
        <f t="shared" si="5"/>
        <v>26.687977315140611</v>
      </c>
      <c r="O40" s="199">
        <f t="shared" si="5"/>
        <v>26.339690038592888</v>
      </c>
      <c r="P40" s="199">
        <f t="shared" si="5"/>
        <v>26.262974238703023</v>
      </c>
      <c r="Q40" s="199">
        <f>(Q39/Q38)*1000</f>
        <v>26.137268579549108</v>
      </c>
      <c r="R40" s="199">
        <f>(R39/R38)*1000</f>
        <v>26.708709494460692</v>
      </c>
      <c r="S40" s="199">
        <f>(S39/S38)*1000</f>
        <v>26.246765780447557</v>
      </c>
      <c r="T40" s="199">
        <f>(T39/T38)*1000</f>
        <v>26.612123724112372</v>
      </c>
    </row>
    <row r="41" spans="1:20" ht="10" customHeight="1">
      <c r="A41" s="171"/>
      <c r="B41" s="197" t="s">
        <v>380</v>
      </c>
      <c r="C41" s="202">
        <v>2.4034134799508622</v>
      </c>
      <c r="D41" s="202">
        <v>2.5716503746018815</v>
      </c>
      <c r="E41" s="202">
        <v>2.4840720685377065</v>
      </c>
      <c r="F41" s="202">
        <v>2.5308060117424436</v>
      </c>
      <c r="G41" s="202">
        <v>2.6582433231891511</v>
      </c>
      <c r="H41" s="202">
        <v>2.6149933949703072</v>
      </c>
      <c r="I41" s="202">
        <v>2.5076534085740594</v>
      </c>
      <c r="J41" s="202">
        <v>2.495629418197193</v>
      </c>
      <c r="K41" s="202">
        <v>2.9148448558153905</v>
      </c>
      <c r="L41" s="202">
        <v>3.1337590921093645</v>
      </c>
      <c r="M41" s="202">
        <v>3.4254102761342309</v>
      </c>
      <c r="N41" s="202">
        <v>3.6541767033784667</v>
      </c>
      <c r="O41" s="202">
        <v>4.0305761284801287</v>
      </c>
      <c r="P41" s="202">
        <v>4.4273199097432672</v>
      </c>
      <c r="Q41" s="202">
        <v>4.7714252065942153</v>
      </c>
      <c r="R41" s="202">
        <v>4.6321369293349619</v>
      </c>
      <c r="S41" s="202">
        <v>4.8140746870240312</v>
      </c>
      <c r="T41" s="202">
        <v>4.9143384529512604</v>
      </c>
    </row>
    <row r="42" spans="1:20" ht="4" customHeight="1">
      <c r="A42" s="172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</row>
    <row r="43" spans="1:20" ht="10" customHeight="1">
      <c r="A43" s="170" t="s">
        <v>298</v>
      </c>
      <c r="B43" s="192" t="s">
        <v>382</v>
      </c>
      <c r="C43" s="193">
        <v>1183908</v>
      </c>
      <c r="D43" s="193">
        <v>1179088</v>
      </c>
      <c r="E43" s="193">
        <v>1207275</v>
      </c>
      <c r="F43" s="193">
        <v>1230543</v>
      </c>
      <c r="G43" s="193">
        <v>1236984</v>
      </c>
      <c r="H43" s="193">
        <v>1269979</v>
      </c>
      <c r="I43" s="193">
        <v>1256101</v>
      </c>
      <c r="J43" s="193">
        <v>1274425</v>
      </c>
      <c r="K43" s="193">
        <v>1262782.1845582565</v>
      </c>
      <c r="L43" s="193">
        <v>1237593</v>
      </c>
      <c r="M43" s="193">
        <v>1245169.2369116512</v>
      </c>
      <c r="N43" s="193">
        <v>1226612</v>
      </c>
      <c r="O43" s="193">
        <v>1194404</v>
      </c>
      <c r="P43" s="193">
        <v>1234089</v>
      </c>
      <c r="Q43" s="193">
        <v>1211917.25</v>
      </c>
      <c r="R43" s="193">
        <v>1194708</v>
      </c>
      <c r="S43" s="193">
        <v>1105017.5</v>
      </c>
      <c r="T43" s="193">
        <v>1106201</v>
      </c>
    </row>
    <row r="44" spans="1:20" ht="10" customHeight="1">
      <c r="A44" s="170"/>
      <c r="B44" s="192" t="s">
        <v>489</v>
      </c>
      <c r="C44" s="195">
        <v>91890</v>
      </c>
      <c r="D44" s="195">
        <v>95157</v>
      </c>
      <c r="E44" s="195">
        <v>97389</v>
      </c>
      <c r="F44" s="195">
        <v>101826</v>
      </c>
      <c r="G44" s="195">
        <v>109330</v>
      </c>
      <c r="H44" s="195">
        <v>112106</v>
      </c>
      <c r="I44" s="195">
        <v>113801</v>
      </c>
      <c r="J44" s="195">
        <v>118399</v>
      </c>
      <c r="K44" s="195">
        <v>119237</v>
      </c>
      <c r="L44" s="195">
        <v>127316</v>
      </c>
      <c r="M44" s="195">
        <v>123384</v>
      </c>
      <c r="N44" s="195">
        <v>128346</v>
      </c>
      <c r="O44" s="195">
        <v>130530</v>
      </c>
      <c r="P44" s="195">
        <v>125729</v>
      </c>
      <c r="Q44" s="195">
        <v>123360</v>
      </c>
      <c r="R44" s="195">
        <v>119806</v>
      </c>
      <c r="S44" s="195">
        <v>119195.306</v>
      </c>
      <c r="T44" s="195">
        <v>120748</v>
      </c>
    </row>
    <row r="45" spans="1:20" ht="10" customHeight="1">
      <c r="A45" s="170"/>
      <c r="B45" s="192" t="s">
        <v>582</v>
      </c>
      <c r="C45" s="193">
        <v>3193.64</v>
      </c>
      <c r="D45" s="193">
        <v>3232.26</v>
      </c>
      <c r="E45" s="193">
        <v>3242.2636000000002</v>
      </c>
      <c r="F45" s="193">
        <v>3496.2053121927997</v>
      </c>
      <c r="G45" s="193">
        <v>3699.0343629999998</v>
      </c>
      <c r="H45" s="193">
        <v>3862.8935339999998</v>
      </c>
      <c r="I45" s="193">
        <v>3839.0999959999999</v>
      </c>
      <c r="J45" s="193">
        <v>4053.0061076666666</v>
      </c>
      <c r="K45" s="193">
        <v>3971.473938277778</v>
      </c>
      <c r="L45" s="193">
        <v>4175.4554327000005</v>
      </c>
      <c r="M45" s="193">
        <v>4075.1121170000001</v>
      </c>
      <c r="N45" s="193">
        <v>4234.6904565900004</v>
      </c>
      <c r="O45" s="193">
        <v>4350.1081971036047</v>
      </c>
      <c r="P45" s="193">
        <v>4178.7036899999994</v>
      </c>
      <c r="Q45" s="193">
        <v>4170.0466744999994</v>
      </c>
      <c r="R45" s="193">
        <v>3980.0155535000004</v>
      </c>
      <c r="S45" s="193">
        <v>3976.7823242000004</v>
      </c>
      <c r="T45" s="193">
        <v>4008.8485710000004</v>
      </c>
    </row>
    <row r="46" spans="1:20" ht="10" customHeight="1">
      <c r="A46" s="170"/>
      <c r="B46" s="192" t="s">
        <v>373</v>
      </c>
      <c r="C46" s="199">
        <f t="shared" ref="C46:P46" si="6">(C45/C44)*1000</f>
        <v>34.75503319185983</v>
      </c>
      <c r="D46" s="199">
        <f t="shared" si="6"/>
        <v>33.967653456918569</v>
      </c>
      <c r="E46" s="199">
        <f t="shared" si="6"/>
        <v>33.291887174116177</v>
      </c>
      <c r="F46" s="199">
        <f t="shared" si="6"/>
        <v>34.335094300009821</v>
      </c>
      <c r="G46" s="199">
        <f t="shared" si="6"/>
        <v>33.833662883014725</v>
      </c>
      <c r="H46" s="199">
        <f t="shared" si="6"/>
        <v>34.457509268014199</v>
      </c>
      <c r="I46" s="199">
        <f t="shared" si="6"/>
        <v>33.735204400664315</v>
      </c>
      <c r="J46" s="199">
        <f t="shared" si="6"/>
        <v>34.231759623532859</v>
      </c>
      <c r="K46" s="199">
        <f t="shared" si="6"/>
        <v>33.307395676491176</v>
      </c>
      <c r="L46" s="199">
        <f t="shared" si="6"/>
        <v>32.795999188633012</v>
      </c>
      <c r="M46" s="199">
        <f t="shared" si="6"/>
        <v>33.027881386565518</v>
      </c>
      <c r="N46" s="199">
        <f t="shared" si="6"/>
        <v>32.994331390070599</v>
      </c>
      <c r="O46" s="199">
        <f t="shared" si="6"/>
        <v>33.32650116527698</v>
      </c>
      <c r="P46" s="199">
        <f t="shared" si="6"/>
        <v>33.23579834405745</v>
      </c>
      <c r="Q46" s="199">
        <f>(Q45/Q44)*1000</f>
        <v>33.803880305609596</v>
      </c>
      <c r="R46" s="199">
        <f>(R45/R44)*1000</f>
        <v>33.220502758626452</v>
      </c>
      <c r="S46" s="199">
        <f>(S45/S44)*1000</f>
        <v>33.363581651445244</v>
      </c>
      <c r="T46" s="199">
        <f>(T45/T44)*1000</f>
        <v>33.200123985490443</v>
      </c>
    </row>
    <row r="47" spans="1:20" ht="10" customHeight="1">
      <c r="A47" s="171"/>
      <c r="B47" s="197" t="s">
        <v>380</v>
      </c>
      <c r="C47" s="202">
        <v>1.9254906905794684</v>
      </c>
      <c r="D47" s="202">
        <v>2.1765939954878673</v>
      </c>
      <c r="E47" s="202">
        <v>2.3888563105671565</v>
      </c>
      <c r="F47" s="202">
        <v>2.4045970175333933</v>
      </c>
      <c r="G47" s="202">
        <v>2.4543536749374431</v>
      </c>
      <c r="H47" s="202">
        <v>2.4866737648557349</v>
      </c>
      <c r="I47" s="202">
        <v>2.3899286310319425</v>
      </c>
      <c r="J47" s="202">
        <v>2.3057937598605704</v>
      </c>
      <c r="K47" s="202">
        <v>2.7041353001378541</v>
      </c>
      <c r="L47" s="202">
        <v>2.8765650558034004</v>
      </c>
      <c r="M47" s="202">
        <v>3.024742637426737</v>
      </c>
      <c r="N47" s="202">
        <v>3.3952692231575252</v>
      </c>
      <c r="O47" s="202">
        <v>3.6145208537722304</v>
      </c>
      <c r="P47" s="202">
        <v>3.874349699314918</v>
      </c>
      <c r="Q47" s="202">
        <v>4.2451014199836701</v>
      </c>
      <c r="R47" s="202">
        <v>4.0899610886258797</v>
      </c>
      <c r="S47" s="202">
        <v>4.3180238572787051</v>
      </c>
      <c r="T47" s="202">
        <v>4.2514853078726</v>
      </c>
    </row>
    <row r="48" spans="1:20" ht="4" customHeight="1">
      <c r="A48" s="172"/>
      <c r="B48" s="200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</row>
    <row r="49" spans="1:20" ht="10" customHeight="1">
      <c r="A49" s="170" t="s">
        <v>708</v>
      </c>
      <c r="B49" s="192" t="s">
        <v>377</v>
      </c>
      <c r="C49" s="195">
        <v>11899785.33888522</v>
      </c>
      <c r="D49" s="195">
        <v>12705401.699543979</v>
      </c>
      <c r="E49" s="195">
        <v>12651365.832686391</v>
      </c>
      <c r="F49" s="195">
        <v>13059117.653662512</v>
      </c>
      <c r="G49" s="195">
        <v>13362490.818941208</v>
      </c>
      <c r="H49" s="195">
        <v>13654721.25068998</v>
      </c>
      <c r="I49" s="195">
        <v>15842743.316903301</v>
      </c>
      <c r="J49" s="195">
        <v>16572272.514339596</v>
      </c>
      <c r="K49" s="195">
        <v>17048710.070468124</v>
      </c>
      <c r="L49" s="195">
        <v>17206413.324997365</v>
      </c>
      <c r="M49" s="195">
        <v>18156674.295570586</v>
      </c>
      <c r="N49" s="195">
        <v>19950695.300989471</v>
      </c>
      <c r="O49" s="195">
        <v>19846405.006451618</v>
      </c>
      <c r="P49" s="195">
        <v>21805630.434198506</v>
      </c>
      <c r="Q49" s="195">
        <v>22353253.191421475</v>
      </c>
      <c r="R49" s="195">
        <v>23883310.694784224</v>
      </c>
      <c r="S49" s="195">
        <v>24752077.630367611</v>
      </c>
      <c r="T49" s="195">
        <v>25559764.632633753</v>
      </c>
    </row>
    <row r="50" spans="1:20" ht="10" customHeight="1">
      <c r="A50" s="170" t="s">
        <v>641</v>
      </c>
      <c r="B50" s="192" t="s">
        <v>225</v>
      </c>
      <c r="C50" s="193">
        <v>178685.59750390961</v>
      </c>
      <c r="D50" s="193">
        <v>188391.17038662513</v>
      </c>
      <c r="E50" s="193">
        <v>190914.81409465047</v>
      </c>
      <c r="F50" s="193">
        <v>197839.00855365882</v>
      </c>
      <c r="G50" s="193">
        <v>202356.52381050299</v>
      </c>
      <c r="H50" s="193">
        <v>207086.02872529023</v>
      </c>
      <c r="I50" s="193">
        <v>245451.07213411629</v>
      </c>
      <c r="J50" s="193">
        <v>257621.11603780417</v>
      </c>
      <c r="K50" s="193">
        <v>266540.52276983205</v>
      </c>
      <c r="L50" s="193">
        <v>268706.93766327272</v>
      </c>
      <c r="M50" s="193">
        <v>285101.64329036983</v>
      </c>
      <c r="N50" s="193">
        <v>317654.41124675988</v>
      </c>
      <c r="O50" s="193">
        <v>314023.90941851976</v>
      </c>
      <c r="P50" s="193">
        <v>349790.78303424112</v>
      </c>
      <c r="Q50" s="193">
        <v>358629.93572390609</v>
      </c>
      <c r="R50" s="193">
        <v>386254.63577305683</v>
      </c>
      <c r="S50" s="193">
        <v>400979.60333937354</v>
      </c>
      <c r="T50" s="193">
        <v>415336.49121304502</v>
      </c>
    </row>
    <row r="51" spans="1:20" ht="10" customHeight="1">
      <c r="A51" s="170"/>
      <c r="B51" s="192" t="s">
        <v>374</v>
      </c>
      <c r="C51" s="196">
        <f t="shared" ref="C51:P51" si="7">(C50/C49)*1000</f>
        <v>15.015867296363265</v>
      </c>
      <c r="D51" s="196">
        <f t="shared" si="7"/>
        <v>14.827643772442618</v>
      </c>
      <c r="E51" s="196">
        <f t="shared" si="7"/>
        <v>15.090450835070953</v>
      </c>
      <c r="F51" s="199">
        <f t="shared" si="7"/>
        <v>15.149492775890078</v>
      </c>
      <c r="G51" s="199">
        <f t="shared" si="7"/>
        <v>15.143623037979152</v>
      </c>
      <c r="H51" s="199">
        <f t="shared" si="7"/>
        <v>15.165892069369491</v>
      </c>
      <c r="I51" s="199">
        <f t="shared" si="7"/>
        <v>15.49296527907727</v>
      </c>
      <c r="J51" s="199">
        <f t="shared" si="7"/>
        <v>15.54531014469444</v>
      </c>
      <c r="K51" s="199">
        <f t="shared" si="7"/>
        <v>15.634058041231819</v>
      </c>
      <c r="L51" s="199">
        <f t="shared" si="7"/>
        <v>15.616673422165038</v>
      </c>
      <c r="M51" s="199">
        <f t="shared" si="7"/>
        <v>15.702305314796654</v>
      </c>
      <c r="N51" s="199">
        <f t="shared" si="7"/>
        <v>15.921971964105209</v>
      </c>
      <c r="O51" s="199">
        <f t="shared" si="7"/>
        <v>15.822709922348036</v>
      </c>
      <c r="P51" s="199">
        <f t="shared" si="7"/>
        <v>16.041305665973887</v>
      </c>
      <c r="Q51" s="199">
        <f>(Q50/Q49)*1000</f>
        <v>16.043746861040244</v>
      </c>
      <c r="R51" s="199">
        <f>(R50/R49)*1000</f>
        <v>16.172575096860811</v>
      </c>
      <c r="S51" s="199">
        <f>(S50/S49)*1000</f>
        <v>16.199836204756533</v>
      </c>
      <c r="T51" s="199">
        <f>(T50/T49)*1000</f>
        <v>16.249621120640484</v>
      </c>
    </row>
    <row r="52" spans="1:20" ht="10" customHeight="1">
      <c r="A52" s="171"/>
      <c r="B52" s="197" t="s">
        <v>381</v>
      </c>
      <c r="C52" s="203">
        <v>2.7448064968433354</v>
      </c>
      <c r="D52" s="203">
        <v>2.7316086547690261</v>
      </c>
      <c r="E52" s="203">
        <v>2.9136215415096429</v>
      </c>
      <c r="F52" s="203">
        <v>2.7817412708621054</v>
      </c>
      <c r="G52" s="203">
        <v>3.0661555765521737</v>
      </c>
      <c r="H52" s="203">
        <v>3.1982877781091492</v>
      </c>
      <c r="I52" s="203">
        <v>3.0667068427083612</v>
      </c>
      <c r="J52" s="203">
        <v>3.0886856654081596</v>
      </c>
      <c r="K52" s="203">
        <v>3.8148350483690816</v>
      </c>
      <c r="L52" s="203">
        <v>3.7947221580203143</v>
      </c>
      <c r="M52" s="203">
        <v>3.7333231679463905</v>
      </c>
      <c r="N52" s="203">
        <v>3.8760763295693108</v>
      </c>
      <c r="O52" s="203">
        <v>4.1487034550741742</v>
      </c>
      <c r="P52" s="203">
        <v>4.325485393696245</v>
      </c>
      <c r="Q52" s="203">
        <v>4.6292739292180425</v>
      </c>
      <c r="R52" s="203">
        <v>4.660472400316757</v>
      </c>
      <c r="S52" s="203">
        <v>4.7182869964665617</v>
      </c>
      <c r="T52" s="203">
        <v>4.75310584837404</v>
      </c>
    </row>
    <row r="53" spans="1:20" ht="4" customHeight="1">
      <c r="A53" s="172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</row>
    <row r="54" spans="1:20" ht="10" customHeight="1">
      <c r="A54" s="170" t="s">
        <v>642</v>
      </c>
      <c r="B54" s="192" t="s">
        <v>376</v>
      </c>
      <c r="C54" s="195">
        <v>553872.12788085942</v>
      </c>
      <c r="D54" s="195">
        <v>570398.53154296882</v>
      </c>
      <c r="E54" s="195">
        <v>635516.05278645828</v>
      </c>
      <c r="F54" s="195">
        <v>649791.37708333344</v>
      </c>
      <c r="G54" s="195">
        <v>674829.71640625002</v>
      </c>
      <c r="H54" s="195">
        <v>708119.70298298413</v>
      </c>
      <c r="I54" s="195">
        <v>743670.99200833344</v>
      </c>
      <c r="J54" s="195">
        <v>753189.41968384117</v>
      </c>
      <c r="K54" s="195">
        <v>769580.51</v>
      </c>
      <c r="L54" s="195">
        <v>787006.7048358334</v>
      </c>
      <c r="M54" s="195">
        <v>787603.7409107734</v>
      </c>
      <c r="N54" s="195">
        <v>815393.09319999989</v>
      </c>
      <c r="O54" s="195">
        <v>859630.24718933576</v>
      </c>
      <c r="P54" s="195">
        <v>859467.67933333339</v>
      </c>
      <c r="Q54" s="195">
        <v>874940.93441779993</v>
      </c>
      <c r="R54" s="195">
        <v>886143.02843150834</v>
      </c>
      <c r="S54" s="195">
        <v>895716.22038113803</v>
      </c>
      <c r="T54" s="195">
        <v>889113.9431910516</v>
      </c>
    </row>
    <row r="55" spans="1:20" ht="10" customHeight="1">
      <c r="A55" s="170" t="s">
        <v>631</v>
      </c>
      <c r="B55" s="192" t="s">
        <v>225</v>
      </c>
      <c r="C55" s="193">
        <v>903216.03385173157</v>
      </c>
      <c r="D55" s="193">
        <v>989705.9378985865</v>
      </c>
      <c r="E55" s="193">
        <v>1051481.9556502334</v>
      </c>
      <c r="F55" s="193">
        <v>1104820.2384960901</v>
      </c>
      <c r="G55" s="193">
        <v>1164973.0465819982</v>
      </c>
      <c r="H55" s="193">
        <v>1236835.6167550376</v>
      </c>
      <c r="I55" s="193">
        <v>1346991.4726837154</v>
      </c>
      <c r="J55" s="193">
        <v>1455814.9253722292</v>
      </c>
      <c r="K55" s="193">
        <v>1565528.2071279394</v>
      </c>
      <c r="L55" s="193">
        <v>1652112.3218322685</v>
      </c>
      <c r="M55" s="193">
        <v>1678372.0905932232</v>
      </c>
      <c r="N55" s="193">
        <v>1755528.6562142714</v>
      </c>
      <c r="O55" s="193">
        <v>1790669.6513017665</v>
      </c>
      <c r="P55" s="193">
        <v>1807805.9137818054</v>
      </c>
      <c r="Q55" s="193">
        <v>1840225.9962872302</v>
      </c>
      <c r="R55" s="193">
        <v>1903176.7256046487</v>
      </c>
      <c r="S55" s="193">
        <v>1954231.7411687609</v>
      </c>
      <c r="T55" s="193">
        <v>2010984.8306655267</v>
      </c>
    </row>
    <row r="56" spans="1:20" ht="10" customHeight="1">
      <c r="A56" s="170"/>
      <c r="B56" s="192" t="s">
        <v>375</v>
      </c>
      <c r="C56" s="195">
        <f t="shared" ref="C56:P56" si="8">(C55/C54)*1000</f>
        <v>1630.7302505137391</v>
      </c>
      <c r="D56" s="195">
        <f t="shared" si="8"/>
        <v>1735.1130537123952</v>
      </c>
      <c r="E56" s="195">
        <f t="shared" si="8"/>
        <v>1654.5324874799742</v>
      </c>
      <c r="F56" s="195">
        <f t="shared" si="8"/>
        <v>1700.2691593957559</v>
      </c>
      <c r="G56" s="195">
        <f t="shared" si="8"/>
        <v>1726.3214974971256</v>
      </c>
      <c r="H56" s="195">
        <f t="shared" si="8"/>
        <v>1746.6476522893167</v>
      </c>
      <c r="I56" s="195">
        <f t="shared" si="8"/>
        <v>1811.2733818567731</v>
      </c>
      <c r="J56" s="195">
        <f t="shared" si="8"/>
        <v>1932.8669353631151</v>
      </c>
      <c r="K56" s="195">
        <f t="shared" si="8"/>
        <v>2034.2617657091387</v>
      </c>
      <c r="L56" s="195">
        <f t="shared" si="8"/>
        <v>2099.2353834862092</v>
      </c>
      <c r="M56" s="195">
        <f t="shared" si="8"/>
        <v>2130.9854225074887</v>
      </c>
      <c r="N56" s="195">
        <f t="shared" si="8"/>
        <v>2152.984457256955</v>
      </c>
      <c r="O56" s="195">
        <f t="shared" si="8"/>
        <v>2083.0696187768822</v>
      </c>
      <c r="P56" s="195">
        <f t="shared" si="8"/>
        <v>2103.4018582107396</v>
      </c>
      <c r="Q56" s="195">
        <f>(Q55/Q54)*1000</f>
        <v>2103.2574016116264</v>
      </c>
      <c r="R56" s="195">
        <f>(R55/R54)*1000</f>
        <v>2147.7082869718124</v>
      </c>
      <c r="S56" s="195">
        <f>(S55/S54)*1000</f>
        <v>2181.7532123480046</v>
      </c>
      <c r="T56" s="195">
        <f>(T55/T54)*1000</f>
        <v>2261.7852819269183</v>
      </c>
    </row>
    <row r="57" spans="1:20" ht="10" customHeight="1">
      <c r="A57" s="171"/>
      <c r="B57" s="197" t="s">
        <v>492</v>
      </c>
      <c r="C57" s="203">
        <v>0.78324472242603005</v>
      </c>
      <c r="D57" s="203">
        <v>0.7862904801191628</v>
      </c>
      <c r="E57" s="203">
        <v>0.7955636828898297</v>
      </c>
      <c r="F57" s="203">
        <v>0.80234634969322982</v>
      </c>
      <c r="G57" s="203">
        <v>0.83204686489592217</v>
      </c>
      <c r="H57" s="203">
        <v>0.86075365426401662</v>
      </c>
      <c r="I57" s="203">
        <v>0.86435499811266892</v>
      </c>
      <c r="J57" s="203">
        <v>0.85807905024498554</v>
      </c>
      <c r="K57" s="203">
        <v>0.92079926704747761</v>
      </c>
      <c r="L57" s="203">
        <v>0.9698004953543321</v>
      </c>
      <c r="M57" s="203">
        <v>0.98148876795458107</v>
      </c>
      <c r="N57" s="203">
        <v>1.0095443021470933</v>
      </c>
      <c r="O57" s="203">
        <v>1.066754461250361</v>
      </c>
      <c r="P57" s="203">
        <v>1.1354868913373037</v>
      </c>
      <c r="Q57" s="203">
        <v>1.1467966642800989</v>
      </c>
      <c r="R57" s="203">
        <v>1.2128973915069021</v>
      </c>
      <c r="S57" s="203">
        <v>1.2409919446619442</v>
      </c>
      <c r="T57" s="203">
        <v>1.2850421783477748</v>
      </c>
    </row>
    <row r="58" spans="1:20" ht="6" customHeight="1">
      <c r="A58" s="172"/>
      <c r="B58" s="200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</row>
    <row r="59" spans="1:20" ht="10" customHeight="1">
      <c r="A59" s="170" t="s">
        <v>632</v>
      </c>
      <c r="B59" s="192" t="s">
        <v>491</v>
      </c>
      <c r="C59" s="195">
        <v>1825696</v>
      </c>
      <c r="D59" s="195">
        <v>1936439</v>
      </c>
      <c r="E59" s="195">
        <v>1784548.748625</v>
      </c>
      <c r="F59" s="195">
        <v>1774369.07</v>
      </c>
      <c r="G59" s="195">
        <v>1831357.15</v>
      </c>
      <c r="H59" s="195">
        <v>1995906</v>
      </c>
      <c r="I59" s="195">
        <v>1980553</v>
      </c>
      <c r="J59" s="195">
        <v>2208305</v>
      </c>
      <c r="K59" s="195">
        <v>2325284</v>
      </c>
      <c r="L59" s="195">
        <v>2513105.9193099998</v>
      </c>
      <c r="M59" s="195">
        <v>2481124</v>
      </c>
      <c r="N59" s="195">
        <v>2573193</v>
      </c>
      <c r="O59" s="195">
        <v>2636389</v>
      </c>
      <c r="P59" s="195">
        <v>2391039</v>
      </c>
      <c r="Q59" s="195">
        <v>2894758</v>
      </c>
      <c r="R59" s="195">
        <v>2372976.2017585025</v>
      </c>
      <c r="S59" s="195">
        <v>2420549.1328066625</v>
      </c>
      <c r="T59" s="195">
        <v>2296839.3583385772</v>
      </c>
    </row>
    <row r="60" spans="1:20" ht="10" customHeight="1">
      <c r="A60" s="170" t="s">
        <v>633</v>
      </c>
      <c r="B60" s="192" t="s">
        <v>225</v>
      </c>
      <c r="C60" s="193">
        <v>3110.34</v>
      </c>
      <c r="D60" s="193">
        <v>3398.66</v>
      </c>
      <c r="E60" s="193">
        <v>3165.4137610330959</v>
      </c>
      <c r="F60" s="193">
        <v>3102.7619710649997</v>
      </c>
      <c r="G60" s="193">
        <v>3248.4790284999999</v>
      </c>
      <c r="H60" s="193">
        <v>3597.2864276333335</v>
      </c>
      <c r="I60" s="193">
        <v>3509.5458512999999</v>
      </c>
      <c r="J60" s="193">
        <v>3894.7965421000004</v>
      </c>
      <c r="K60" s="193">
        <v>4019.1725913375799</v>
      </c>
      <c r="L60" s="193">
        <v>4386.5017065679995</v>
      </c>
      <c r="M60" s="193">
        <v>4351.7826225239996</v>
      </c>
      <c r="N60" s="193">
        <v>4661.4143952800005</v>
      </c>
      <c r="O60" s="193">
        <v>4797.3932921199994</v>
      </c>
      <c r="P60" s="193">
        <v>4420.2621337382716</v>
      </c>
      <c r="Q60" s="193">
        <v>4484.9348427279992</v>
      </c>
      <c r="R60" s="193">
        <v>4438.0008303373625</v>
      </c>
      <c r="S60" s="193">
        <v>4508.4825524774942</v>
      </c>
      <c r="T60" s="193">
        <v>4314.2295304220524</v>
      </c>
    </row>
    <row r="61" spans="1:20" ht="10" customHeight="1">
      <c r="A61" s="170"/>
      <c r="B61" s="192" t="s">
        <v>493</v>
      </c>
      <c r="C61" s="196">
        <f t="shared" ref="C61:P61" si="9">(C60/C59)*1000</f>
        <v>1.7036461711040611</v>
      </c>
      <c r="D61" s="196">
        <f t="shared" si="9"/>
        <v>1.7551082166802052</v>
      </c>
      <c r="E61" s="196">
        <f t="shared" si="9"/>
        <v>1.7737894599248445</v>
      </c>
      <c r="F61" s="196">
        <f t="shared" si="9"/>
        <v>1.7486564793788923</v>
      </c>
      <c r="G61" s="196">
        <f t="shared" si="9"/>
        <v>1.7738096736073572</v>
      </c>
      <c r="H61" s="196">
        <f t="shared" si="9"/>
        <v>1.8023325886255832</v>
      </c>
      <c r="I61" s="196">
        <f t="shared" si="9"/>
        <v>1.7720029967892803</v>
      </c>
      <c r="J61" s="196">
        <f t="shared" si="9"/>
        <v>1.7637040816825578</v>
      </c>
      <c r="K61" s="196">
        <f t="shared" si="9"/>
        <v>1.728465250411382</v>
      </c>
      <c r="L61" s="196">
        <f t="shared" si="9"/>
        <v>1.7454503898396614</v>
      </c>
      <c r="M61" s="196">
        <f t="shared" si="9"/>
        <v>1.7539561192927076</v>
      </c>
      <c r="N61" s="196">
        <f t="shared" si="9"/>
        <v>1.8115292538414338</v>
      </c>
      <c r="O61" s="196">
        <f t="shared" si="9"/>
        <v>1.8196833972983499</v>
      </c>
      <c r="P61" s="196">
        <f t="shared" si="9"/>
        <v>1.8486783920037573</v>
      </c>
      <c r="Q61" s="196">
        <f>(Q60/Q59)*1000</f>
        <v>1.5493298032954739</v>
      </c>
      <c r="R61" s="196">
        <f>(R60/R59)*1000</f>
        <v>1.8702255956248386</v>
      </c>
      <c r="S61" s="196">
        <f>(S60/S59)*1000</f>
        <v>1.8625866715003805</v>
      </c>
      <c r="T61" s="196">
        <f>(T60/T59)*1000</f>
        <v>1.8783331602009632</v>
      </c>
    </row>
    <row r="62" spans="1:20" ht="10" customHeight="1">
      <c r="A62" s="171"/>
      <c r="B62" s="197" t="s">
        <v>494</v>
      </c>
      <c r="C62" s="202">
        <v>5.693310618774797</v>
      </c>
      <c r="D62" s="202">
        <v>4.9478340287054312</v>
      </c>
      <c r="E62" s="202">
        <v>5.0458149373730032</v>
      </c>
      <c r="F62" s="202">
        <v>4.7798940230299651</v>
      </c>
      <c r="G62" s="202">
        <v>4.5768500457967498</v>
      </c>
      <c r="H62" s="202">
        <v>5.2072246120139418</v>
      </c>
      <c r="I62" s="202">
        <v>7.6803793060570653</v>
      </c>
      <c r="J62" s="202">
        <v>8.3276028357541989</v>
      </c>
      <c r="K62" s="202">
        <v>8.4702598020880977</v>
      </c>
      <c r="L62" s="202">
        <v>5.5128476472163079</v>
      </c>
      <c r="M62" s="202">
        <v>5.825457325045786</v>
      </c>
      <c r="N62" s="202">
        <v>6.6542031620862447</v>
      </c>
      <c r="O62" s="202">
        <v>6.7061750091942169</v>
      </c>
      <c r="P62" s="202">
        <v>7.2779555825211952</v>
      </c>
      <c r="Q62" s="202">
        <v>7.7472409654198016</v>
      </c>
      <c r="R62" s="202">
        <v>8.0882698131189752</v>
      </c>
      <c r="S62" s="202">
        <v>7.5886793915444688</v>
      </c>
      <c r="T62" s="202">
        <v>7.8753530904801341</v>
      </c>
    </row>
    <row r="63" spans="1:20" ht="4" customHeight="1">
      <c r="A63" s="172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</row>
    <row r="64" spans="1:20" ht="10" customHeight="1">
      <c r="A64" s="170" t="s">
        <v>634</v>
      </c>
      <c r="B64" s="192" t="s">
        <v>490</v>
      </c>
      <c r="C64" s="195">
        <v>484051</v>
      </c>
      <c r="D64" s="195">
        <v>519736</v>
      </c>
      <c r="E64" s="195">
        <v>402772</v>
      </c>
      <c r="F64" s="195">
        <v>413808.19</v>
      </c>
      <c r="G64" s="195">
        <v>399255</v>
      </c>
      <c r="H64" s="195">
        <v>388716</v>
      </c>
      <c r="I64" s="195">
        <v>400609.02399999998</v>
      </c>
      <c r="J64" s="195">
        <v>452090.261</v>
      </c>
      <c r="K64" s="195">
        <v>444255.42</v>
      </c>
      <c r="L64" s="195">
        <v>447983.43858800002</v>
      </c>
      <c r="M64" s="195">
        <v>403510.24144000001</v>
      </c>
      <c r="N64" s="195">
        <v>434702.10675699997</v>
      </c>
      <c r="O64" s="195">
        <v>449117.07654500002</v>
      </c>
      <c r="P64" s="195">
        <v>415601.68973500002</v>
      </c>
      <c r="Q64" s="195">
        <v>485140.8</v>
      </c>
      <c r="R64" s="195">
        <v>365636</v>
      </c>
      <c r="S64" s="195">
        <v>374407.76</v>
      </c>
      <c r="T64" s="195">
        <v>373971</v>
      </c>
    </row>
    <row r="65" spans="1:20" ht="10" customHeight="1">
      <c r="A65" s="170" t="s">
        <v>635</v>
      </c>
      <c r="B65" s="192" t="s">
        <v>225</v>
      </c>
      <c r="C65" s="193">
        <v>742.38</v>
      </c>
      <c r="D65" s="193">
        <v>759.596</v>
      </c>
      <c r="E65" s="193">
        <v>627.58799999999997</v>
      </c>
      <c r="F65" s="193">
        <v>633.59697400000005</v>
      </c>
      <c r="G65" s="193">
        <v>621.74763099999996</v>
      </c>
      <c r="H65" s="193">
        <v>603.799305</v>
      </c>
      <c r="I65" s="193">
        <v>623.30949720000001</v>
      </c>
      <c r="J65" s="193">
        <v>740.07281593983748</v>
      </c>
      <c r="K65" s="193">
        <v>703.87043717612005</v>
      </c>
      <c r="L65" s="193">
        <v>695.81126594</v>
      </c>
      <c r="M65" s="193">
        <v>632.04508984990002</v>
      </c>
      <c r="N65" s="193">
        <v>677.35958049999999</v>
      </c>
      <c r="O65" s="193">
        <v>745.39273636000007</v>
      </c>
      <c r="P65" s="193">
        <v>725.85134915899994</v>
      </c>
      <c r="Q65" s="193">
        <v>744.82293857599984</v>
      </c>
      <c r="R65" s="193">
        <v>655.99278945600008</v>
      </c>
      <c r="S65" s="193">
        <v>669.55003707360004</v>
      </c>
      <c r="T65" s="193">
        <v>680.54649144799998</v>
      </c>
    </row>
    <row r="66" spans="1:20" ht="10" customHeight="1">
      <c r="A66" s="170"/>
      <c r="B66" s="192" t="s">
        <v>495</v>
      </c>
      <c r="C66" s="196">
        <f t="shared" ref="C66:P66" si="10">(C65/C64)*1000</f>
        <v>1.533681368285573</v>
      </c>
      <c r="D66" s="196">
        <f t="shared" si="10"/>
        <v>1.4615035325626857</v>
      </c>
      <c r="E66" s="196">
        <f t="shared" si="10"/>
        <v>1.5581718689481889</v>
      </c>
      <c r="F66" s="196">
        <f t="shared" si="10"/>
        <v>1.5311368631925821</v>
      </c>
      <c r="G66" s="196">
        <f t="shared" si="10"/>
        <v>1.5572694919287171</v>
      </c>
      <c r="H66" s="196">
        <f t="shared" si="10"/>
        <v>1.5533173447967152</v>
      </c>
      <c r="I66" s="196">
        <f t="shared" si="10"/>
        <v>1.5559047846111427</v>
      </c>
      <c r="J66" s="196">
        <f t="shared" si="10"/>
        <v>1.6370023417510371</v>
      </c>
      <c r="K66" s="196">
        <f t="shared" si="10"/>
        <v>1.5843823293728641</v>
      </c>
      <c r="L66" s="196">
        <f t="shared" si="10"/>
        <v>1.5532075652910944</v>
      </c>
      <c r="M66" s="196">
        <f t="shared" si="10"/>
        <v>1.5663669095345181</v>
      </c>
      <c r="N66" s="196">
        <f t="shared" si="10"/>
        <v>1.558215545706215</v>
      </c>
      <c r="O66" s="196">
        <f t="shared" si="10"/>
        <v>1.6596846908922072</v>
      </c>
      <c r="P66" s="196">
        <f t="shared" si="10"/>
        <v>1.7465072137262587</v>
      </c>
      <c r="Q66" s="196">
        <f>(Q65/Q64)*1000</f>
        <v>1.5352716955077781</v>
      </c>
      <c r="R66" s="196">
        <f>(R65/R64)*1000</f>
        <v>1.7941143362688576</v>
      </c>
      <c r="S66" s="196">
        <f>(S65/S64)*1000</f>
        <v>1.788291025468062</v>
      </c>
      <c r="T66" s="196">
        <f>(T65/T64)*1000</f>
        <v>1.8197841315182193</v>
      </c>
    </row>
    <row r="67" spans="1:20" ht="10" customHeight="1">
      <c r="A67" s="171"/>
      <c r="B67" s="197" t="s">
        <v>494</v>
      </c>
      <c r="C67" s="202">
        <v>2.6770058460626633</v>
      </c>
      <c r="D67" s="202">
        <v>3.1555902743037088</v>
      </c>
      <c r="E67" s="202">
        <v>2.8573242796229379</v>
      </c>
      <c r="F67" s="202">
        <v>2.3594707453416595</v>
      </c>
      <c r="G67" s="202">
        <v>1.9762412525005124</v>
      </c>
      <c r="H67" s="202">
        <v>2.2263901222829876</v>
      </c>
      <c r="I67" s="202">
        <v>2.3810804240168411</v>
      </c>
      <c r="J67" s="202">
        <v>2.7942464082303369</v>
      </c>
      <c r="K67" s="202">
        <v>2.9221677267647421</v>
      </c>
      <c r="L67" s="202">
        <v>2.3039849675504382</v>
      </c>
      <c r="M67" s="202">
        <v>2.5941368890130123</v>
      </c>
      <c r="N67" s="202">
        <v>2.8174396370215655</v>
      </c>
      <c r="O67" s="202">
        <v>2.840504367720428</v>
      </c>
      <c r="P67" s="202">
        <v>2.7507846063948276</v>
      </c>
      <c r="Q67" s="202">
        <v>2.8386536615145643</v>
      </c>
      <c r="R67" s="202">
        <v>3.0011457802574673</v>
      </c>
      <c r="S67" s="202">
        <v>3.1214061860864937</v>
      </c>
      <c r="T67" s="202">
        <v>3.0963513342605711</v>
      </c>
    </row>
    <row r="68" spans="1:20" ht="4" customHeight="1">
      <c r="A68" s="172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</row>
    <row r="69" spans="1:20" ht="10" customHeight="1">
      <c r="A69" s="170" t="s">
        <v>636</v>
      </c>
      <c r="B69" s="192" t="s">
        <v>490</v>
      </c>
      <c r="C69" s="195">
        <v>7371783</v>
      </c>
      <c r="D69" s="195">
        <v>7431849</v>
      </c>
      <c r="E69" s="195">
        <v>6658608.5</v>
      </c>
      <c r="F69" s="195">
        <v>6683557</v>
      </c>
      <c r="G69" s="195">
        <v>6645652</v>
      </c>
      <c r="H69" s="195">
        <v>6333239.7999999998</v>
      </c>
      <c r="I69" s="195">
        <v>6054838.5800000001</v>
      </c>
      <c r="J69" s="195">
        <v>6468169</v>
      </c>
      <c r="K69" s="195">
        <v>5869896</v>
      </c>
      <c r="L69" s="195">
        <v>6035366.9763414999</v>
      </c>
      <c r="M69" s="195">
        <v>6004149.1104771132</v>
      </c>
      <c r="N69" s="195">
        <v>5985892.6663756538</v>
      </c>
      <c r="O69" s="195">
        <v>6618656.4488002295</v>
      </c>
      <c r="P69" s="195">
        <v>6104258.3100000005</v>
      </c>
      <c r="Q69" s="195">
        <v>5741016.5319116432</v>
      </c>
      <c r="R69" s="195">
        <v>5162592.4032247905</v>
      </c>
      <c r="S69" s="195">
        <v>5575610.277773425</v>
      </c>
      <c r="T69" s="195">
        <v>4574331.1500060763</v>
      </c>
    </row>
    <row r="70" spans="1:20" ht="10" customHeight="1">
      <c r="A70" s="170" t="s">
        <v>637</v>
      </c>
      <c r="B70" s="192" t="s">
        <v>225</v>
      </c>
      <c r="C70" s="193">
        <v>12361.006000000001</v>
      </c>
      <c r="D70" s="193">
        <v>12577.379000000001</v>
      </c>
      <c r="E70" s="193">
        <v>11306.868480000001</v>
      </c>
      <c r="F70" s="193">
        <v>11318.978071568001</v>
      </c>
      <c r="G70" s="193">
        <v>11236.738379999999</v>
      </c>
      <c r="H70" s="193">
        <v>10911.877836017842</v>
      </c>
      <c r="I70" s="193">
        <v>10374.241419586173</v>
      </c>
      <c r="J70" s="193">
        <v>10894.517391099998</v>
      </c>
      <c r="K70" s="193">
        <v>10085.339362678285</v>
      </c>
      <c r="L70" s="193">
        <v>10279.006247604</v>
      </c>
      <c r="M70" s="193">
        <v>10218.058699485209</v>
      </c>
      <c r="N70" s="193">
        <v>10291.861265359201</v>
      </c>
      <c r="O70" s="193">
        <v>11029.406458315983</v>
      </c>
      <c r="P70" s="193">
        <v>10403.074148514932</v>
      </c>
      <c r="Q70" s="193">
        <v>9974.7705018306315</v>
      </c>
      <c r="R70" s="193">
        <v>8954.2333575703451</v>
      </c>
      <c r="S70" s="193">
        <v>9352.238776893344</v>
      </c>
      <c r="T70" s="193">
        <v>8138.3729286775197</v>
      </c>
    </row>
    <row r="71" spans="1:20" ht="10" customHeight="1">
      <c r="A71" s="170"/>
      <c r="B71" s="192" t="s">
        <v>506</v>
      </c>
      <c r="C71" s="196">
        <f t="shared" ref="C71:P71" si="11">(C70/C69)*1000</f>
        <v>1.6768000360292754</v>
      </c>
      <c r="D71" s="196">
        <f t="shared" si="11"/>
        <v>1.6923620218871509</v>
      </c>
      <c r="E71" s="196">
        <f t="shared" si="11"/>
        <v>1.6980827871168578</v>
      </c>
      <c r="F71" s="196">
        <f t="shared" si="11"/>
        <v>1.6935560019265192</v>
      </c>
      <c r="G71" s="196">
        <f t="shared" si="11"/>
        <v>1.6908406248175498</v>
      </c>
      <c r="H71" s="196">
        <f t="shared" si="11"/>
        <v>1.7229535246743448</v>
      </c>
      <c r="I71" s="196">
        <f t="shared" si="11"/>
        <v>1.7133803457376684</v>
      </c>
      <c r="J71" s="196">
        <f t="shared" si="11"/>
        <v>1.6843278818317826</v>
      </c>
      <c r="K71" s="196">
        <f t="shared" si="11"/>
        <v>1.7181461754481315</v>
      </c>
      <c r="L71" s="196">
        <f t="shared" si="11"/>
        <v>1.7031286229814142</v>
      </c>
      <c r="M71" s="196">
        <f t="shared" si="11"/>
        <v>1.7018329344377729</v>
      </c>
      <c r="N71" s="196">
        <f t="shared" si="11"/>
        <v>1.7193527914677311</v>
      </c>
      <c r="O71" s="196">
        <f t="shared" si="11"/>
        <v>1.6664116869693841</v>
      </c>
      <c r="P71" s="196">
        <f t="shared" si="11"/>
        <v>1.7042322949329665</v>
      </c>
      <c r="Q71" s="196">
        <f>(Q70/Q69)*1000</f>
        <v>1.7374571988053888</v>
      </c>
      <c r="R71" s="196">
        <f>(R70/R69)*1000</f>
        <v>1.7344451504591227</v>
      </c>
      <c r="S71" s="196">
        <f>(S70/S69)*1000</f>
        <v>1.6773480051457408</v>
      </c>
      <c r="T71" s="196">
        <f>(T70/T69)*1000</f>
        <v>1.7791394330221826</v>
      </c>
    </row>
    <row r="72" spans="1:20" ht="10" customHeight="1">
      <c r="A72" s="171"/>
      <c r="B72" s="197" t="s">
        <v>494</v>
      </c>
      <c r="C72" s="202">
        <v>1.4857802002523095</v>
      </c>
      <c r="D72" s="202">
        <v>1.3756273012048059</v>
      </c>
      <c r="E72" s="202">
        <v>1.3831178652614873</v>
      </c>
      <c r="F72" s="202">
        <v>1.0708187518715953</v>
      </c>
      <c r="G72" s="202">
        <v>1.6256670816705014</v>
      </c>
      <c r="H72" s="202">
        <v>1.7130863969970884</v>
      </c>
      <c r="I72" s="202">
        <v>1.7177298712937432</v>
      </c>
      <c r="J72" s="202">
        <v>1.9635215170414357</v>
      </c>
      <c r="K72" s="202">
        <v>2.0784850684641651</v>
      </c>
      <c r="L72" s="202">
        <v>1.8263581547264565</v>
      </c>
      <c r="M72" s="202">
        <v>2.0313386873002361</v>
      </c>
      <c r="N72" s="202">
        <v>2.2105292029018941</v>
      </c>
      <c r="O72" s="202">
        <v>2.3372430340721464</v>
      </c>
      <c r="P72" s="202">
        <v>2.5479493052505924</v>
      </c>
      <c r="Q72" s="202">
        <v>2.4959751948061135</v>
      </c>
      <c r="R72" s="202">
        <v>2.4697340484140078</v>
      </c>
      <c r="S72" s="202">
        <v>2.6421119438874197</v>
      </c>
      <c r="T72" s="202">
        <v>2.7996927484095564</v>
      </c>
    </row>
    <row r="73" spans="1:20" ht="9" customHeight="1">
      <c r="A73" s="76" t="s">
        <v>745</v>
      </c>
      <c r="B73" s="120"/>
      <c r="C73" s="52"/>
      <c r="D73" s="52"/>
      <c r="E73" s="52"/>
      <c r="F73" s="121"/>
      <c r="G73" s="52"/>
      <c r="H73" s="121" t="s">
        <v>499</v>
      </c>
      <c r="I73" s="52"/>
      <c r="J73" s="52"/>
      <c r="K73" s="52"/>
      <c r="L73" s="52"/>
      <c r="M73" s="117"/>
      <c r="N73" s="117"/>
      <c r="O73" s="117"/>
      <c r="P73" s="117"/>
      <c r="Q73" s="117"/>
      <c r="R73" s="117"/>
      <c r="S73" s="117"/>
      <c r="T73" s="117"/>
    </row>
    <row r="74" spans="1:20" ht="9" customHeight="1">
      <c r="A74" s="76" t="s">
        <v>151</v>
      </c>
      <c r="B74" s="120"/>
      <c r="C74" s="121"/>
      <c r="D74" s="121"/>
      <c r="E74" s="121"/>
      <c r="F74" s="121"/>
      <c r="G74" s="121"/>
      <c r="H74" s="121"/>
      <c r="I74" s="121"/>
      <c r="J74" s="121"/>
      <c r="K74" s="121"/>
      <c r="L74" s="121"/>
    </row>
    <row r="75" spans="1:20" ht="9" customHeight="1">
      <c r="A75" s="77" t="s">
        <v>318</v>
      </c>
      <c r="B75" s="122"/>
      <c r="C75" s="121"/>
      <c r="D75" s="121"/>
      <c r="E75" s="121"/>
      <c r="F75" s="121"/>
      <c r="G75" s="121"/>
      <c r="H75" s="121"/>
      <c r="I75" s="121"/>
      <c r="J75" s="121"/>
      <c r="K75" s="121"/>
      <c r="L75" s="121"/>
    </row>
    <row r="76" spans="1:20" ht="13" customHeight="1">
      <c r="A76" s="89"/>
    </row>
    <row r="79" spans="1:20" ht="13" customHeight="1">
      <c r="M79" s="123"/>
      <c r="N79" s="123"/>
      <c r="O79" s="123"/>
      <c r="P79" s="123"/>
      <c r="Q79" s="123"/>
      <c r="R79" s="123"/>
      <c r="S79" s="123"/>
      <c r="T79" s="123"/>
    </row>
  </sheetData>
  <sheetCalcPr fullCalcOnLoad="1"/>
  <mergeCells count="1">
    <mergeCell ref="A4:T4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R92"/>
  <sheetViews>
    <sheetView showGridLines="0" zoomScale="150" workbookViewId="0">
      <selection activeCell="A5" sqref="A5:O5"/>
    </sheetView>
  </sheetViews>
  <sheetFormatPr baseColWidth="10" defaultColWidth="11" defaultRowHeight="13" customHeight="1"/>
  <cols>
    <col min="1" max="1" width="5.33203125" style="86" customWidth="1"/>
    <col min="2" max="2" width="11.1640625" style="86" customWidth="1"/>
    <col min="3" max="3" width="6.6640625" style="86" customWidth="1"/>
    <col min="4" max="15" width="5.33203125" style="86" customWidth="1"/>
    <col min="16" max="16384" width="11" style="86"/>
  </cols>
  <sheetData>
    <row r="2" spans="1:17" ht="14" customHeight="1">
      <c r="A2" s="174" t="s">
        <v>507</v>
      </c>
    </row>
    <row r="3" spans="1:17" ht="12" customHeight="1">
      <c r="A3" s="174" t="s">
        <v>666</v>
      </c>
      <c r="B3" s="175"/>
      <c r="C3" s="175"/>
      <c r="D3" s="175"/>
      <c r="E3" s="175"/>
      <c r="F3" s="175"/>
      <c r="G3" s="87"/>
      <c r="H3" s="87"/>
      <c r="I3" s="87"/>
      <c r="J3" s="87"/>
      <c r="K3" s="87"/>
      <c r="L3" s="87"/>
      <c r="M3" s="87"/>
      <c r="N3" s="87"/>
      <c r="O3" s="87"/>
    </row>
    <row r="4" spans="1:17" ht="3" customHeight="1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</row>
    <row r="5" spans="1:17" ht="19" customHeight="1">
      <c r="A5" s="1320" t="s">
        <v>667</v>
      </c>
      <c r="B5" s="1321" t="s">
        <v>541</v>
      </c>
      <c r="C5" s="1321" t="s">
        <v>668</v>
      </c>
      <c r="D5" s="1321" t="s">
        <v>543</v>
      </c>
      <c r="E5" s="1321" t="s">
        <v>677</v>
      </c>
      <c r="F5" s="1321" t="s">
        <v>678</v>
      </c>
      <c r="G5" s="1321" t="s">
        <v>546</v>
      </c>
      <c r="H5" s="1321" t="s">
        <v>547</v>
      </c>
      <c r="I5" s="1321" t="s">
        <v>548</v>
      </c>
      <c r="J5" s="1321" t="s">
        <v>549</v>
      </c>
      <c r="K5" s="1321" t="s">
        <v>550</v>
      </c>
      <c r="L5" s="1321" t="s">
        <v>551</v>
      </c>
      <c r="M5" s="1321" t="s">
        <v>552</v>
      </c>
      <c r="N5" s="1321" t="s">
        <v>553</v>
      </c>
      <c r="O5" s="1322" t="s">
        <v>554</v>
      </c>
    </row>
    <row r="6" spans="1:17" ht="4" customHeight="1">
      <c r="A6" s="126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</row>
    <row r="7" spans="1:17" ht="9" customHeight="1">
      <c r="A7" s="170" t="s">
        <v>485</v>
      </c>
      <c r="B7" s="204" t="s">
        <v>730</v>
      </c>
      <c r="C7" s="205">
        <v>156637701.07897934</v>
      </c>
      <c r="D7" s="206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Q7" s="109"/>
    </row>
    <row r="8" spans="1:17" ht="9" customHeight="1">
      <c r="A8" s="169"/>
      <c r="B8" s="204" t="s">
        <v>489</v>
      </c>
      <c r="C8" s="205">
        <f>SUM(D8:O8)</f>
        <v>709232950.69467974</v>
      </c>
      <c r="D8" s="204">
        <v>58872047.4629931</v>
      </c>
      <c r="E8" s="204">
        <v>53666131.870636344</v>
      </c>
      <c r="F8" s="204">
        <v>58753071.782851815</v>
      </c>
      <c r="G8" s="204">
        <v>56127883.572687611</v>
      </c>
      <c r="H8" s="204">
        <v>57657420.494367316</v>
      </c>
      <c r="I8" s="204">
        <v>58647509.914961562</v>
      </c>
      <c r="J8" s="204">
        <v>62191076.829942599</v>
      </c>
      <c r="K8" s="204">
        <v>61989534.862636007</v>
      </c>
      <c r="L8" s="204">
        <v>59951958.540236987</v>
      </c>
      <c r="M8" s="204">
        <v>61255284.660315819</v>
      </c>
      <c r="N8" s="204">
        <v>58709005.03950955</v>
      </c>
      <c r="O8" s="204">
        <v>61412025.663540952</v>
      </c>
    </row>
    <row r="9" spans="1:17" ht="9" customHeight="1">
      <c r="A9" s="170"/>
      <c r="B9" s="204" t="s">
        <v>582</v>
      </c>
      <c r="C9" s="205">
        <f>SUM(D9:O9)</f>
        <v>1569280.0814048066</v>
      </c>
      <c r="D9" s="204">
        <v>130327.08855708104</v>
      </c>
      <c r="E9" s="204">
        <v>116051.85301905345</v>
      </c>
      <c r="F9" s="204">
        <v>122369.13799404712</v>
      </c>
      <c r="G9" s="204">
        <v>125228.11370025238</v>
      </c>
      <c r="H9" s="204">
        <v>122838.15552692825</v>
      </c>
      <c r="I9" s="204">
        <v>127477.74380563309</v>
      </c>
      <c r="J9" s="204">
        <v>141940.39013351986</v>
      </c>
      <c r="K9" s="204">
        <v>139782.71591668268</v>
      </c>
      <c r="L9" s="204">
        <v>136754.46170452924</v>
      </c>
      <c r="M9" s="204">
        <v>136370.21387725536</v>
      </c>
      <c r="N9" s="204">
        <v>132364.07422729445</v>
      </c>
      <c r="O9" s="204">
        <v>137776.13294252963</v>
      </c>
    </row>
    <row r="10" spans="1:17" ht="9" customHeight="1">
      <c r="A10" s="170"/>
      <c r="B10" s="204" t="s">
        <v>373</v>
      </c>
      <c r="C10" s="207">
        <f>(C9/C8)*1000</f>
        <v>2.2126440683103166</v>
      </c>
      <c r="D10" s="208">
        <f>D9/D8*1000</f>
        <v>2.2137346019603696</v>
      </c>
      <c r="E10" s="208">
        <f t="shared" ref="E10:O10" si="0">E9/E8*1000</f>
        <v>2.1624784379615725</v>
      </c>
      <c r="F10" s="208">
        <f t="shared" si="0"/>
        <v>2.082770045561479</v>
      </c>
      <c r="G10" s="208">
        <f t="shared" si="0"/>
        <v>2.2311212489969892</v>
      </c>
      <c r="H10" s="208">
        <f t="shared" si="0"/>
        <v>2.1304830232377214</v>
      </c>
      <c r="I10" s="208">
        <f t="shared" si="0"/>
        <v>2.1736258536888409</v>
      </c>
      <c r="J10" s="208">
        <f t="shared" si="0"/>
        <v>2.2823272625049813</v>
      </c>
      <c r="K10" s="208">
        <f t="shared" si="0"/>
        <v>2.2549405512790233</v>
      </c>
      <c r="L10" s="208">
        <f t="shared" si="0"/>
        <v>2.2810674585842925</v>
      </c>
      <c r="M10" s="208">
        <f t="shared" si="0"/>
        <v>2.2262603893440507</v>
      </c>
      <c r="N10" s="208">
        <f t="shared" si="0"/>
        <v>2.2545787335046312</v>
      </c>
      <c r="O10" s="208">
        <f t="shared" si="0"/>
        <v>2.2434715587687326</v>
      </c>
    </row>
    <row r="11" spans="1:17" ht="9" customHeight="1">
      <c r="A11" s="171"/>
      <c r="B11" s="209" t="s">
        <v>482</v>
      </c>
      <c r="C11" s="210">
        <v>4.8378666278769158</v>
      </c>
      <c r="D11" s="211">
        <v>4.7755039223418612</v>
      </c>
      <c r="E11" s="211">
        <v>4.7804653775153652</v>
      </c>
      <c r="F11" s="211">
        <v>4.8321220746587121</v>
      </c>
      <c r="G11" s="211">
        <v>4.8200110060017138</v>
      </c>
      <c r="H11" s="211">
        <v>4.8036072648574653</v>
      </c>
      <c r="I11" s="211">
        <v>4.8248216813865481</v>
      </c>
      <c r="J11" s="211">
        <v>4.8261244798997476</v>
      </c>
      <c r="K11" s="211">
        <v>4.8501430689128968</v>
      </c>
      <c r="L11" s="211">
        <v>4.8785483260980413</v>
      </c>
      <c r="M11" s="211">
        <v>4.8506302960561998</v>
      </c>
      <c r="N11" s="211">
        <v>4.8718005493924794</v>
      </c>
      <c r="O11" s="211">
        <v>4.9231817041179742</v>
      </c>
    </row>
    <row r="12" spans="1:17" ht="4" customHeight="1">
      <c r="A12" s="172"/>
      <c r="B12" s="212"/>
      <c r="C12" s="213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</row>
    <row r="13" spans="1:17" ht="9" customHeight="1">
      <c r="A13" s="170" t="s">
        <v>609</v>
      </c>
      <c r="B13" s="204" t="s">
        <v>730</v>
      </c>
      <c r="C13" s="205">
        <v>11338423.960500194</v>
      </c>
      <c r="D13" s="206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</row>
    <row r="14" spans="1:17" ht="9" customHeight="1">
      <c r="A14" s="170"/>
      <c r="B14" s="204" t="s">
        <v>489</v>
      </c>
      <c r="C14" s="205">
        <f>SUM(D14:O14)</f>
        <v>2699041.5666880817</v>
      </c>
      <c r="D14" s="204">
        <v>194010.14304533025</v>
      </c>
      <c r="E14" s="204">
        <v>205440.4519395314</v>
      </c>
      <c r="F14" s="204">
        <v>212969.52885916692</v>
      </c>
      <c r="G14" s="204">
        <v>241307.57075377012</v>
      </c>
      <c r="H14" s="204">
        <v>251694.61264837335</v>
      </c>
      <c r="I14" s="204">
        <v>251067.59250582973</v>
      </c>
      <c r="J14" s="204">
        <v>254406.86841755395</v>
      </c>
      <c r="K14" s="204">
        <v>241231.79149791843</v>
      </c>
      <c r="L14" s="204">
        <v>222990.67336085741</v>
      </c>
      <c r="M14" s="204">
        <v>207911.2668975931</v>
      </c>
      <c r="N14" s="204">
        <v>204200.06676215754</v>
      </c>
      <c r="O14" s="204">
        <v>211811</v>
      </c>
    </row>
    <row r="15" spans="1:17" ht="9" customHeight="1">
      <c r="A15" s="170"/>
      <c r="B15" s="204" t="s">
        <v>582</v>
      </c>
      <c r="C15" s="205">
        <f>SUM(D15:O15)</f>
        <v>33448.791857896475</v>
      </c>
      <c r="D15" s="204">
        <v>2353.4566927021842</v>
      </c>
      <c r="E15" s="204">
        <v>2513.867353978093</v>
      </c>
      <c r="F15" s="204">
        <v>2638.5037679006132</v>
      </c>
      <c r="G15" s="204">
        <v>3043.5180394897866</v>
      </c>
      <c r="H15" s="204">
        <v>3177.3600621717533</v>
      </c>
      <c r="I15" s="204">
        <v>3144.7926153877479</v>
      </c>
      <c r="J15" s="204">
        <v>3184.0548105945568</v>
      </c>
      <c r="K15" s="204">
        <v>2961.4003852538444</v>
      </c>
      <c r="L15" s="204">
        <v>2819.0868257652978</v>
      </c>
      <c r="M15" s="204">
        <v>2538.8592909258546</v>
      </c>
      <c r="N15" s="204">
        <v>2487.0870177163233</v>
      </c>
      <c r="O15" s="204">
        <v>2586.8049960104154</v>
      </c>
    </row>
    <row r="16" spans="1:17" ht="9" customHeight="1">
      <c r="A16" s="170"/>
      <c r="B16" s="204" t="s">
        <v>373</v>
      </c>
      <c r="C16" s="214">
        <f>(C15/C14)*1000</f>
        <v>12.392840581162501</v>
      </c>
      <c r="D16" s="206">
        <f>D15/D14*1000</f>
        <v>12.130585833093798</v>
      </c>
      <c r="E16" s="206">
        <f t="shared" ref="E16:O16" si="1">E15/E14*1000</f>
        <v>12.236476946215129</v>
      </c>
      <c r="F16" s="206">
        <f t="shared" si="1"/>
        <v>12.389113982805542</v>
      </c>
      <c r="G16" s="206">
        <f t="shared" si="1"/>
        <v>12.61260900345057</v>
      </c>
      <c r="H16" s="206">
        <f t="shared" si="1"/>
        <v>12.623869969798053</v>
      </c>
      <c r="I16" s="206">
        <f t="shared" si="1"/>
        <v>12.525681168168793</v>
      </c>
      <c r="J16" s="206">
        <f t="shared" si="1"/>
        <v>12.515600818483479</v>
      </c>
      <c r="K16" s="206">
        <f t="shared" si="1"/>
        <v>12.27616130886048</v>
      </c>
      <c r="L16" s="206">
        <f t="shared" si="1"/>
        <v>12.642173698463504</v>
      </c>
      <c r="M16" s="206">
        <f t="shared" si="1"/>
        <v>12.211263626113983</v>
      </c>
      <c r="N16" s="206">
        <f t="shared" si="1"/>
        <v>12.179658200666324</v>
      </c>
      <c r="O16" s="206">
        <f t="shared" si="1"/>
        <v>12.212798183335215</v>
      </c>
    </row>
    <row r="17" spans="1:15" ht="9" customHeight="1">
      <c r="A17" s="171"/>
      <c r="B17" s="209" t="s">
        <v>482</v>
      </c>
      <c r="C17" s="210">
        <v>5.5958880226676824</v>
      </c>
      <c r="D17" s="211">
        <v>5.6613324956254729</v>
      </c>
      <c r="E17" s="211">
        <v>5.676548836265396</v>
      </c>
      <c r="F17" s="211">
        <v>5.7177700356431282</v>
      </c>
      <c r="G17" s="211">
        <v>5.7109238338470405</v>
      </c>
      <c r="H17" s="211">
        <v>5.7151464253914712</v>
      </c>
      <c r="I17" s="211">
        <v>5.5091694380364409</v>
      </c>
      <c r="J17" s="211">
        <v>5.4749557427371824</v>
      </c>
      <c r="K17" s="211">
        <v>5.5287884908934339</v>
      </c>
      <c r="L17" s="211">
        <v>5.5253173606851078</v>
      </c>
      <c r="M17" s="211">
        <v>5.5048067548165536</v>
      </c>
      <c r="N17" s="211">
        <v>5.4925947467494405</v>
      </c>
      <c r="O17" s="211">
        <v>5.6485183299490238</v>
      </c>
    </row>
    <row r="18" spans="1:15" ht="4" customHeight="1">
      <c r="A18" s="172"/>
      <c r="B18" s="212"/>
      <c r="C18" s="213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</row>
    <row r="19" spans="1:15" ht="9" customHeight="1">
      <c r="A19" s="170" t="s">
        <v>397</v>
      </c>
      <c r="B19" s="204" t="s">
        <v>730</v>
      </c>
      <c r="C19" s="205">
        <v>3187254</v>
      </c>
      <c r="D19" s="206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</row>
    <row r="20" spans="1:15" ht="9" customHeight="1">
      <c r="A20" s="170"/>
      <c r="B20" s="204" t="s">
        <v>489</v>
      </c>
      <c r="C20" s="205">
        <f>SUM(D20:O20)</f>
        <v>3072555.7862855522</v>
      </c>
      <c r="D20" s="204">
        <v>243902.20473093999</v>
      </c>
      <c r="E20" s="204">
        <v>240067.65056971001</v>
      </c>
      <c r="F20" s="204">
        <v>247258.54975539999</v>
      </c>
      <c r="G20" s="204">
        <v>252028.43343090199</v>
      </c>
      <c r="H20" s="204">
        <v>260171.85970648</v>
      </c>
      <c r="I20" s="204">
        <v>258102.51468202</v>
      </c>
      <c r="J20" s="204">
        <v>273496.04567712802</v>
      </c>
      <c r="K20" s="204">
        <v>259211.73572604801</v>
      </c>
      <c r="L20" s="204">
        <v>252002.425774968</v>
      </c>
      <c r="M20" s="204">
        <v>250090.01876029201</v>
      </c>
      <c r="N20" s="204">
        <v>248358.48776518399</v>
      </c>
      <c r="O20" s="204">
        <v>287865.85970648</v>
      </c>
    </row>
    <row r="21" spans="1:15" ht="9" customHeight="1">
      <c r="A21" s="170"/>
      <c r="B21" s="204" t="s">
        <v>582</v>
      </c>
      <c r="C21" s="205">
        <f>SUM(D21:O21)</f>
        <v>157740.88515838946</v>
      </c>
      <c r="D21" s="204">
        <v>12652.517166811049</v>
      </c>
      <c r="E21" s="204">
        <v>12271.042616113751</v>
      </c>
      <c r="F21" s="204">
        <v>12651.949891357794</v>
      </c>
      <c r="G21" s="204">
        <v>12879.991769527447</v>
      </c>
      <c r="H21" s="204">
        <v>13336.126386697992</v>
      </c>
      <c r="I21" s="204">
        <v>13256.582395156911</v>
      </c>
      <c r="J21" s="204">
        <v>14132.599955990043</v>
      </c>
      <c r="K21" s="204">
        <v>13257.596323639327</v>
      </c>
      <c r="L21" s="204">
        <v>12901.375250118792</v>
      </c>
      <c r="M21" s="204">
        <v>12805.043868856525</v>
      </c>
      <c r="N21" s="204">
        <v>12660.919621787565</v>
      </c>
      <c r="O21" s="204">
        <v>14935.139912332255</v>
      </c>
    </row>
    <row r="22" spans="1:15" ht="9" customHeight="1">
      <c r="A22" s="170"/>
      <c r="B22" s="204" t="s">
        <v>373</v>
      </c>
      <c r="C22" s="214">
        <f>(C21/C20)*1000</f>
        <v>51.338656197056139</v>
      </c>
      <c r="D22" s="206">
        <f>D21/D20*1000</f>
        <v>51.875370215569127</v>
      </c>
      <c r="E22" s="206">
        <f t="shared" ref="E22:O22" si="2">E21/E20*1000</f>
        <v>51.114936089860755</v>
      </c>
      <c r="F22" s="206">
        <f t="shared" si="2"/>
        <v>51.168907622703884</v>
      </c>
      <c r="G22" s="206">
        <f t="shared" si="2"/>
        <v>51.105312183193497</v>
      </c>
      <c r="H22" s="206">
        <f t="shared" si="2"/>
        <v>51.258911712217866</v>
      </c>
      <c r="I22" s="206">
        <f t="shared" si="2"/>
        <v>51.361694059776603</v>
      </c>
      <c r="J22" s="206">
        <f t="shared" si="2"/>
        <v>51.673873093851192</v>
      </c>
      <c r="K22" s="206">
        <f t="shared" si="2"/>
        <v>51.145818249721636</v>
      </c>
      <c r="L22" s="206">
        <f t="shared" si="2"/>
        <v>51.195440720238963</v>
      </c>
      <c r="M22" s="206">
        <f t="shared" si="2"/>
        <v>51.201739007145228</v>
      </c>
      <c r="N22" s="206">
        <f t="shared" si="2"/>
        <v>50.978405190476565</v>
      </c>
      <c r="O22" s="206">
        <f t="shared" si="2"/>
        <v>51.882289645464539</v>
      </c>
    </row>
    <row r="23" spans="1:15" ht="9" customHeight="1">
      <c r="A23" s="171"/>
      <c r="B23" s="209" t="s">
        <v>482</v>
      </c>
      <c r="C23" s="210">
        <v>6.9675639917841288</v>
      </c>
      <c r="D23" s="211">
        <v>6.8940904713360212</v>
      </c>
      <c r="E23" s="211">
        <v>6.8068747697883891</v>
      </c>
      <c r="F23" s="211">
        <v>6.8800104304547851</v>
      </c>
      <c r="G23" s="211">
        <v>6.9139755759792667</v>
      </c>
      <c r="H23" s="211">
        <v>7.0623846230687679</v>
      </c>
      <c r="I23" s="211">
        <v>6.9178101373021832</v>
      </c>
      <c r="J23" s="211">
        <v>6.9817207081333805</v>
      </c>
      <c r="K23" s="211">
        <v>7.022342460508554</v>
      </c>
      <c r="L23" s="211">
        <v>6.9871790479388718</v>
      </c>
      <c r="M23" s="211">
        <v>7.0343974584085434</v>
      </c>
      <c r="N23" s="211">
        <v>6.9098178054229873</v>
      </c>
      <c r="O23" s="211">
        <v>7.1543964002868385</v>
      </c>
    </row>
    <row r="24" spans="1:15" ht="4" customHeight="1">
      <c r="A24" s="172"/>
      <c r="B24" s="212"/>
      <c r="C24" s="213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</row>
    <row r="25" spans="1:15" ht="9" customHeight="1">
      <c r="A25" s="170" t="s">
        <v>398</v>
      </c>
      <c r="B25" s="204" t="s">
        <v>730</v>
      </c>
      <c r="C25" s="205">
        <v>5535569</v>
      </c>
      <c r="D25" s="206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</row>
    <row r="26" spans="1:15" ht="9" customHeight="1">
      <c r="A26" s="170"/>
      <c r="B26" s="204" t="s">
        <v>489</v>
      </c>
      <c r="C26" s="205">
        <f>SUM(D26:O26)</f>
        <v>1330763.0781496265</v>
      </c>
      <c r="D26" s="204">
        <v>101326.7122329944</v>
      </c>
      <c r="E26" s="204">
        <v>103395.98830826746</v>
      </c>
      <c r="F26" s="204">
        <v>108642.43967041516</v>
      </c>
      <c r="G26" s="204">
        <v>116585.31996963546</v>
      </c>
      <c r="H26" s="204">
        <v>118444.44293147381</v>
      </c>
      <c r="I26" s="204">
        <v>115668.56589331216</v>
      </c>
      <c r="J26" s="204">
        <v>118008.19374673846</v>
      </c>
      <c r="K26" s="204">
        <v>114142.44619253244</v>
      </c>
      <c r="L26" s="204">
        <v>109149.94782306175</v>
      </c>
      <c r="M26" s="204">
        <v>106539</v>
      </c>
      <c r="N26" s="204">
        <v>106252.93803988583</v>
      </c>
      <c r="O26" s="204">
        <v>112607.08334130926</v>
      </c>
    </row>
    <row r="27" spans="1:15" ht="9" customHeight="1">
      <c r="A27" s="170"/>
      <c r="B27" s="204" t="s">
        <v>582</v>
      </c>
      <c r="C27" s="205">
        <f>SUM(D27:O27)</f>
        <v>188680.22418414449</v>
      </c>
      <c r="D27" s="204">
        <v>14419.350788097818</v>
      </c>
      <c r="E27" s="204">
        <v>14690.408324715279</v>
      </c>
      <c r="F27" s="204">
        <v>15371.430608683149</v>
      </c>
      <c r="G27" s="204">
        <v>16572.878943350712</v>
      </c>
      <c r="H27" s="204">
        <v>17020.946798095261</v>
      </c>
      <c r="I27" s="204">
        <v>16625.222097765898</v>
      </c>
      <c r="J27" s="204">
        <v>16796.88353579483</v>
      </c>
      <c r="K27" s="204">
        <v>16045.331858447906</v>
      </c>
      <c r="L27" s="204">
        <v>15322.94803675004</v>
      </c>
      <c r="M27" s="204">
        <v>15005.441512482408</v>
      </c>
      <c r="N27" s="204">
        <v>14895.506999118339</v>
      </c>
      <c r="O27" s="204">
        <v>15913.874680842826</v>
      </c>
    </row>
    <row r="28" spans="1:15" ht="9" customHeight="1">
      <c r="A28" s="170"/>
      <c r="B28" s="204" t="s">
        <v>373</v>
      </c>
      <c r="C28" s="214">
        <f>(C27/C26)*1000</f>
        <v>141.78348293709567</v>
      </c>
      <c r="D28" s="206">
        <f>D27/D26*1000</f>
        <v>142.30552309781282</v>
      </c>
      <c r="E28" s="206">
        <f t="shared" ref="E28:O28" si="3">E27/E26*1000</f>
        <v>142.07909383212157</v>
      </c>
      <c r="F28" s="206">
        <f t="shared" si="3"/>
        <v>141.48642699220426</v>
      </c>
      <c r="G28" s="206">
        <f t="shared" si="3"/>
        <v>142.15236487464378</v>
      </c>
      <c r="H28" s="206">
        <f t="shared" si="3"/>
        <v>143.70405547808394</v>
      </c>
      <c r="I28" s="206">
        <f t="shared" si="3"/>
        <v>143.73154857906951</v>
      </c>
      <c r="J28" s="206">
        <f t="shared" si="3"/>
        <v>142.33658699872328</v>
      </c>
      <c r="K28" s="206">
        <f t="shared" si="3"/>
        <v>140.57287532968294</v>
      </c>
      <c r="L28" s="206">
        <f t="shared" si="3"/>
        <v>140.38438260721304</v>
      </c>
      <c r="M28" s="206">
        <f t="shared" si="3"/>
        <v>140.84458754524078</v>
      </c>
      <c r="N28" s="206">
        <f t="shared" si="3"/>
        <v>140.18913052104762</v>
      </c>
      <c r="O28" s="206">
        <f t="shared" si="3"/>
        <v>141.32214607324715</v>
      </c>
    </row>
    <row r="29" spans="1:15" ht="9" customHeight="1">
      <c r="A29" s="171"/>
      <c r="B29" s="209" t="s">
        <v>482</v>
      </c>
      <c r="C29" s="210">
        <v>5.5319245289811878</v>
      </c>
      <c r="D29" s="211">
        <v>5.5475454814493093</v>
      </c>
      <c r="E29" s="211">
        <v>5.5578436636466746</v>
      </c>
      <c r="F29" s="211">
        <v>5.5796273624327233</v>
      </c>
      <c r="G29" s="211">
        <v>5.5922305108622385</v>
      </c>
      <c r="H29" s="211">
        <v>5.5798770508870437</v>
      </c>
      <c r="I29" s="211">
        <v>5.4661523603504483</v>
      </c>
      <c r="J29" s="211">
        <v>5.4985309571734229</v>
      </c>
      <c r="K29" s="211">
        <v>5.5076821063995975</v>
      </c>
      <c r="L29" s="211">
        <v>5.5020442000421035</v>
      </c>
      <c r="M29" s="211">
        <v>5.5109983841792438</v>
      </c>
      <c r="N29" s="211">
        <v>5.5141378915602948</v>
      </c>
      <c r="O29" s="211">
        <v>5.5272277340660949</v>
      </c>
    </row>
    <row r="30" spans="1:15" ht="4" customHeight="1">
      <c r="A30" s="172"/>
      <c r="B30" s="212"/>
      <c r="C30" s="213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</row>
    <row r="31" spans="1:15" ht="9" customHeight="1">
      <c r="A31" s="170" t="s">
        <v>399</v>
      </c>
      <c r="B31" s="204" t="s">
        <v>730</v>
      </c>
      <c r="C31" s="205">
        <v>1885990</v>
      </c>
      <c r="D31" s="206"/>
      <c r="E31" s="204"/>
      <c r="F31" s="204"/>
      <c r="G31" s="204"/>
      <c r="H31" s="204"/>
      <c r="I31" s="204"/>
      <c r="J31" s="204"/>
      <c r="K31" s="204"/>
      <c r="L31" s="204"/>
      <c r="M31" s="204"/>
      <c r="N31" s="204"/>
      <c r="O31" s="204"/>
    </row>
    <row r="32" spans="1:15" ht="9" customHeight="1">
      <c r="A32" s="170"/>
      <c r="B32" s="204" t="s">
        <v>489</v>
      </c>
      <c r="C32" s="205">
        <f>SUM(D32:O32)</f>
        <v>444799.2637505476</v>
      </c>
      <c r="D32" s="204">
        <v>34357.128791122086</v>
      </c>
      <c r="E32" s="204">
        <v>35244.306245845495</v>
      </c>
      <c r="F32" s="204">
        <v>33522.798495679323</v>
      </c>
      <c r="G32" s="204">
        <v>35899.290745513143</v>
      </c>
      <c r="H32" s="204">
        <v>38826.782995346963</v>
      </c>
      <c r="I32" s="204">
        <v>39177.259744848416</v>
      </c>
      <c r="J32" s="204">
        <v>39728.767495014603</v>
      </c>
      <c r="K32" s="204">
        <v>38468.275245180776</v>
      </c>
      <c r="L32" s="204">
        <v>37402.653991996842</v>
      </c>
      <c r="M32" s="204">
        <v>36735</v>
      </c>
      <c r="N32" s="204">
        <v>36530</v>
      </c>
      <c r="O32" s="204">
        <v>38907</v>
      </c>
    </row>
    <row r="33" spans="1:16" ht="9" customHeight="1">
      <c r="A33" s="170"/>
      <c r="B33" s="204" t="s">
        <v>582</v>
      </c>
      <c r="C33" s="205">
        <f>SUM(D33:O33)</f>
        <v>5547.0975465893571</v>
      </c>
      <c r="D33" s="204">
        <v>430.05728100234313</v>
      </c>
      <c r="E33" s="204">
        <v>424.58485415294643</v>
      </c>
      <c r="F33" s="204">
        <v>414.07835488447307</v>
      </c>
      <c r="G33" s="204">
        <v>448.96573507617779</v>
      </c>
      <c r="H33" s="204">
        <v>475.96517139424463</v>
      </c>
      <c r="I33" s="204">
        <v>475.38384803831576</v>
      </c>
      <c r="J33" s="204">
        <v>496.37980018807787</v>
      </c>
      <c r="K33" s="204">
        <v>489.29941299288475</v>
      </c>
      <c r="L33" s="204">
        <v>475.12018980981071</v>
      </c>
      <c r="M33" s="204">
        <v>503.31963558446654</v>
      </c>
      <c r="N33" s="204">
        <v>436.10077499231232</v>
      </c>
      <c r="O33" s="204">
        <v>477.84248847330446</v>
      </c>
    </row>
    <row r="34" spans="1:16" ht="9" customHeight="1">
      <c r="A34" s="170"/>
      <c r="B34" s="204" t="s">
        <v>373</v>
      </c>
      <c r="C34" s="214">
        <f>(C33/C32)*1000</f>
        <v>12.471013328161176</v>
      </c>
      <c r="D34" s="206">
        <f>D33/D32*1000</f>
        <v>12.517264862757401</v>
      </c>
      <c r="E34" s="206">
        <f t="shared" ref="E34:O34" si="4">E33/E32*1000</f>
        <v>12.046906277322323</v>
      </c>
      <c r="F34" s="206">
        <f t="shared" si="4"/>
        <v>12.352141630951326</v>
      </c>
      <c r="G34" s="206">
        <f t="shared" si="4"/>
        <v>12.506256412107295</v>
      </c>
      <c r="H34" s="206">
        <f t="shared" si="4"/>
        <v>12.258681628382261</v>
      </c>
      <c r="I34" s="206">
        <f t="shared" si="4"/>
        <v>12.134178121041913</v>
      </c>
      <c r="J34" s="206">
        <f t="shared" si="4"/>
        <v>12.494215941895668</v>
      </c>
      <c r="K34" s="206">
        <f t="shared" si="4"/>
        <v>12.719556826353507</v>
      </c>
      <c r="L34" s="206">
        <f t="shared" si="4"/>
        <v>12.702846966727911</v>
      </c>
      <c r="M34" s="206">
        <f t="shared" si="4"/>
        <v>13.701364790648334</v>
      </c>
      <c r="N34" s="206">
        <f t="shared" si="4"/>
        <v>11.938154256564806</v>
      </c>
      <c r="O34" s="206">
        <f t="shared" si="4"/>
        <v>12.281658531197586</v>
      </c>
    </row>
    <row r="35" spans="1:16" ht="9" customHeight="1">
      <c r="A35" s="171"/>
      <c r="B35" s="209" t="s">
        <v>482</v>
      </c>
      <c r="C35" s="210">
        <v>4.7411779015043356</v>
      </c>
      <c r="D35" s="211">
        <v>4.6869494030461105</v>
      </c>
      <c r="E35" s="211">
        <v>4.7381074723132501</v>
      </c>
      <c r="F35" s="211">
        <v>4.7105545103400113</v>
      </c>
      <c r="G35" s="211">
        <v>4.7558179301194858</v>
      </c>
      <c r="H35" s="211">
        <v>4.7593451809472427</v>
      </c>
      <c r="I35" s="211">
        <v>4.7659946754137081</v>
      </c>
      <c r="J35" s="211">
        <v>4.7685370514222623</v>
      </c>
      <c r="K35" s="211">
        <v>4.7776329199434011</v>
      </c>
      <c r="L35" s="211">
        <v>4.7303703248077076</v>
      </c>
      <c r="M35" s="211">
        <v>4.8079669763564388</v>
      </c>
      <c r="N35" s="211">
        <v>4.7196256566602646</v>
      </c>
      <c r="O35" s="211">
        <v>4.6570242129932735</v>
      </c>
    </row>
    <row r="36" spans="1:16" ht="4" customHeight="1">
      <c r="A36" s="172"/>
      <c r="B36" s="212"/>
      <c r="C36" s="213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</row>
    <row r="37" spans="1:16" ht="9" customHeight="1">
      <c r="A37" s="170" t="s">
        <v>400</v>
      </c>
      <c r="B37" s="204" t="s">
        <v>730</v>
      </c>
      <c r="C37" s="205">
        <v>4330710</v>
      </c>
      <c r="D37" s="206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</row>
    <row r="38" spans="1:16" ht="9" customHeight="1">
      <c r="A38" s="170"/>
      <c r="B38" s="204" t="s">
        <v>489</v>
      </c>
      <c r="C38" s="205">
        <f>SUM(D38:O38)</f>
        <v>479063</v>
      </c>
      <c r="D38" s="204">
        <v>34327</v>
      </c>
      <c r="E38" s="204">
        <v>37327</v>
      </c>
      <c r="F38" s="204">
        <v>40917</v>
      </c>
      <c r="G38" s="204">
        <v>49129</v>
      </c>
      <c r="H38" s="204">
        <v>46726</v>
      </c>
      <c r="I38" s="204">
        <v>46896</v>
      </c>
      <c r="J38" s="204">
        <v>46273</v>
      </c>
      <c r="K38" s="204">
        <v>41934</v>
      </c>
      <c r="L38" s="204">
        <v>36717</v>
      </c>
      <c r="M38" s="204">
        <v>34904</v>
      </c>
      <c r="N38" s="204">
        <v>32844</v>
      </c>
      <c r="O38" s="204">
        <v>31069</v>
      </c>
    </row>
    <row r="39" spans="1:16" ht="9" customHeight="1">
      <c r="A39" s="170"/>
      <c r="B39" s="204" t="s">
        <v>582</v>
      </c>
      <c r="C39" s="205">
        <f>SUM(D39:O39)</f>
        <v>12748.883827644446</v>
      </c>
      <c r="D39" s="204">
        <v>880.07213300000001</v>
      </c>
      <c r="E39" s="204">
        <v>989.16847100000007</v>
      </c>
      <c r="F39" s="204">
        <v>1092.3799490000001</v>
      </c>
      <c r="G39" s="204">
        <v>1326.5953819444444</v>
      </c>
      <c r="H39" s="204">
        <v>1261.7389104999997</v>
      </c>
      <c r="I39" s="204">
        <v>1264.4701924999999</v>
      </c>
      <c r="J39" s="204">
        <v>1240.8573210000002</v>
      </c>
      <c r="K39" s="204">
        <v>1120.4726019999998</v>
      </c>
      <c r="L39" s="204">
        <v>973.41241450000018</v>
      </c>
      <c r="M39" s="204">
        <v>922.10936449999986</v>
      </c>
      <c r="N39" s="204">
        <v>862.60913800000014</v>
      </c>
      <c r="O39" s="204">
        <v>814.99794970000016</v>
      </c>
    </row>
    <row r="40" spans="1:16" ht="9" customHeight="1">
      <c r="A40" s="170"/>
      <c r="B40" s="204" t="s">
        <v>373</v>
      </c>
      <c r="C40" s="214">
        <f>(C39/C38)*1000</f>
        <v>26.612123724112372</v>
      </c>
      <c r="D40" s="206">
        <f>D39/D38*1000</f>
        <v>25.637898243365282</v>
      </c>
      <c r="E40" s="206">
        <f t="shared" ref="E40:O40" si="5">E39/E38*1000</f>
        <v>26.500079593859677</v>
      </c>
      <c r="F40" s="206">
        <f t="shared" si="5"/>
        <v>26.697459466725324</v>
      </c>
      <c r="G40" s="206">
        <f t="shared" si="5"/>
        <v>27.002287486910877</v>
      </c>
      <c r="H40" s="206">
        <f t="shared" si="5"/>
        <v>27.002930071052514</v>
      </c>
      <c r="I40" s="206">
        <f t="shared" si="5"/>
        <v>26.963284555185943</v>
      </c>
      <c r="J40" s="206">
        <f t="shared" si="5"/>
        <v>26.816011950813653</v>
      </c>
      <c r="K40" s="206">
        <f t="shared" si="5"/>
        <v>26.71990752134306</v>
      </c>
      <c r="L40" s="206">
        <f t="shared" si="5"/>
        <v>26.511218631696494</v>
      </c>
      <c r="M40" s="206">
        <f t="shared" si="5"/>
        <v>26.418443860302542</v>
      </c>
      <c r="N40" s="206">
        <f t="shared" si="5"/>
        <v>26.263827122153213</v>
      </c>
      <c r="O40" s="206">
        <f t="shared" si="5"/>
        <v>26.231869377836432</v>
      </c>
    </row>
    <row r="41" spans="1:16" ht="9" customHeight="1">
      <c r="A41" s="171"/>
      <c r="B41" s="209" t="s">
        <v>482</v>
      </c>
      <c r="C41" s="210">
        <v>4.9215836078541475</v>
      </c>
      <c r="D41" s="211">
        <v>4.8521257277312246</v>
      </c>
      <c r="E41" s="211">
        <v>4.9150338805795082</v>
      </c>
      <c r="F41" s="211">
        <v>4.9250595808476518</v>
      </c>
      <c r="G41" s="211">
        <v>5.0082894148306707</v>
      </c>
      <c r="H41" s="211">
        <v>4.9524051222088179</v>
      </c>
      <c r="I41" s="211">
        <v>4.949455520750111</v>
      </c>
      <c r="J41" s="211">
        <v>4.9633129685111568</v>
      </c>
      <c r="K41" s="211">
        <v>4.9265866122400732</v>
      </c>
      <c r="L41" s="211">
        <v>4.8816971463983956</v>
      </c>
      <c r="M41" s="211">
        <v>4.8551886362986831</v>
      </c>
      <c r="N41" s="211">
        <v>4.901204316224157</v>
      </c>
      <c r="O41" s="211">
        <v>4.8417025087946657</v>
      </c>
      <c r="P41" s="97"/>
    </row>
    <row r="42" spans="1:16" ht="4" customHeight="1">
      <c r="A42" s="172"/>
      <c r="B42" s="212"/>
      <c r="C42" s="213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</row>
    <row r="43" spans="1:16" ht="9" customHeight="1">
      <c r="A43" s="170" t="s">
        <v>298</v>
      </c>
      <c r="B43" s="204" t="s">
        <v>730</v>
      </c>
      <c r="C43" s="205">
        <v>1106201</v>
      </c>
      <c r="D43" s="206"/>
      <c r="E43" s="204"/>
      <c r="F43" s="204"/>
      <c r="G43" s="204"/>
      <c r="H43" s="204"/>
      <c r="I43" s="204"/>
      <c r="J43" s="204"/>
      <c r="K43" s="204"/>
      <c r="L43" s="204"/>
      <c r="M43" s="204"/>
      <c r="N43" s="204"/>
      <c r="O43" s="204"/>
    </row>
    <row r="44" spans="1:16" ht="9" customHeight="1">
      <c r="A44" s="170"/>
      <c r="B44" s="204" t="s">
        <v>489</v>
      </c>
      <c r="C44" s="205">
        <f>SUM(D44:O44)</f>
        <v>120765</v>
      </c>
      <c r="D44" s="204">
        <v>8531</v>
      </c>
      <c r="E44" s="204">
        <v>9230</v>
      </c>
      <c r="F44" s="204">
        <v>9826</v>
      </c>
      <c r="G44" s="204">
        <v>11524</v>
      </c>
      <c r="H44" s="204">
        <v>11412</v>
      </c>
      <c r="I44" s="204">
        <v>11831</v>
      </c>
      <c r="J44" s="204">
        <v>11140</v>
      </c>
      <c r="K44" s="204">
        <v>10491</v>
      </c>
      <c r="L44" s="204">
        <v>9684</v>
      </c>
      <c r="M44" s="204">
        <v>8785</v>
      </c>
      <c r="N44" s="204">
        <v>8748</v>
      </c>
      <c r="O44" s="204">
        <v>9563</v>
      </c>
    </row>
    <row r="45" spans="1:16" ht="9" customHeight="1">
      <c r="A45" s="170"/>
      <c r="B45" s="204" t="s">
        <v>582</v>
      </c>
      <c r="C45" s="205">
        <f>SUM(D45:O45)</f>
        <v>4008.8485709999995</v>
      </c>
      <c r="D45" s="204">
        <v>281.25289600000002</v>
      </c>
      <c r="E45" s="204">
        <v>309.17064799999997</v>
      </c>
      <c r="F45" s="204">
        <v>326.05546200000003</v>
      </c>
      <c r="G45" s="204">
        <v>392.81078749999995</v>
      </c>
      <c r="H45" s="204">
        <v>385.96920999999998</v>
      </c>
      <c r="I45" s="204">
        <v>397.02864199999999</v>
      </c>
      <c r="J45" s="204">
        <v>364.92154399999998</v>
      </c>
      <c r="K45" s="204">
        <v>340.89842900000002</v>
      </c>
      <c r="L45" s="204">
        <v>314.46535599999999</v>
      </c>
      <c r="M45" s="204">
        <v>291.22506799999996</v>
      </c>
      <c r="N45" s="204">
        <v>287.23548549999998</v>
      </c>
      <c r="O45" s="204">
        <v>317.815043</v>
      </c>
    </row>
    <row r="46" spans="1:16" ht="9" customHeight="1">
      <c r="A46" s="170"/>
      <c r="B46" s="204" t="s">
        <v>373</v>
      </c>
      <c r="C46" s="214">
        <f>(C45/C44)*1000</f>
        <v>33.195450428518193</v>
      </c>
      <c r="D46" s="206">
        <f>D45/D44*1000</f>
        <v>32.968338530066816</v>
      </c>
      <c r="E46" s="206">
        <f t="shared" ref="E46:O46" si="6">E45/E44*1000</f>
        <v>33.496278223185257</v>
      </c>
      <c r="F46" s="206">
        <f t="shared" si="6"/>
        <v>33.182929167514757</v>
      </c>
      <c r="G46" s="206">
        <f t="shared" si="6"/>
        <v>34.08632310829573</v>
      </c>
      <c r="H46" s="206">
        <f t="shared" si="6"/>
        <v>33.821346827900449</v>
      </c>
      <c r="I46" s="206">
        <f t="shared" si="6"/>
        <v>33.558333361507906</v>
      </c>
      <c r="J46" s="206">
        <f t="shared" si="6"/>
        <v>32.757768761220824</v>
      </c>
      <c r="K46" s="206">
        <f t="shared" si="6"/>
        <v>32.494369364216951</v>
      </c>
      <c r="L46" s="206">
        <f t="shared" si="6"/>
        <v>32.472672036348612</v>
      </c>
      <c r="M46" s="206">
        <f t="shared" si="6"/>
        <v>33.150263858850309</v>
      </c>
      <c r="N46" s="206">
        <f t="shared" si="6"/>
        <v>32.834417638317326</v>
      </c>
      <c r="O46" s="206">
        <f t="shared" si="6"/>
        <v>33.233822336087002</v>
      </c>
    </row>
    <row r="47" spans="1:16" ht="9" customHeight="1">
      <c r="A47" s="171"/>
      <c r="B47" s="209" t="s">
        <v>482</v>
      </c>
      <c r="C47" s="210">
        <v>4.2540549254982629</v>
      </c>
      <c r="D47" s="211">
        <v>4.2701158865773952</v>
      </c>
      <c r="E47" s="211">
        <v>4.2726111544064826</v>
      </c>
      <c r="F47" s="211">
        <v>4.2782448662685786</v>
      </c>
      <c r="G47" s="211">
        <v>4.3119106659147253</v>
      </c>
      <c r="H47" s="211">
        <v>4.3339400943671507</v>
      </c>
      <c r="I47" s="211">
        <v>4.284698790628485</v>
      </c>
      <c r="J47" s="211">
        <v>4.169266191645927</v>
      </c>
      <c r="K47" s="211">
        <v>4.1680491493123224</v>
      </c>
      <c r="L47" s="211">
        <v>4.1868443042279821</v>
      </c>
      <c r="M47" s="211">
        <v>4.1860439522671866</v>
      </c>
      <c r="N47" s="211">
        <v>4.1859289837640894</v>
      </c>
      <c r="O47" s="211">
        <v>4.3701696550908702</v>
      </c>
    </row>
    <row r="48" spans="1:16" ht="4" customHeight="1">
      <c r="A48" s="172"/>
      <c r="B48" s="212"/>
      <c r="C48" s="213"/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</row>
    <row r="49" spans="1:17" ht="9" customHeight="1">
      <c r="A49" s="170" t="s">
        <v>708</v>
      </c>
      <c r="B49" s="204" t="s">
        <v>483</v>
      </c>
      <c r="C49" s="205">
        <f>AVERAGE(D49:O49)</f>
        <v>25559764.632633757</v>
      </c>
      <c r="D49" s="204">
        <v>25410815.029543292</v>
      </c>
      <c r="E49" s="204">
        <v>25468568.0466782</v>
      </c>
      <c r="F49" s="204">
        <v>25744534.603980154</v>
      </c>
      <c r="G49" s="204">
        <v>25538764.594981018</v>
      </c>
      <c r="H49" s="204">
        <v>25542275.367528852</v>
      </c>
      <c r="I49" s="204">
        <v>25558564.393655561</v>
      </c>
      <c r="J49" s="204">
        <v>25411768.851648193</v>
      </c>
      <c r="K49" s="204">
        <v>25426574.727492306</v>
      </c>
      <c r="L49" s="204">
        <v>25517110.347467918</v>
      </c>
      <c r="M49" s="204">
        <v>25646001.76506174</v>
      </c>
      <c r="N49" s="204">
        <v>25667608.343018293</v>
      </c>
      <c r="O49" s="204">
        <v>25784589.520549528</v>
      </c>
    </row>
    <row r="50" spans="1:17" ht="9" customHeight="1">
      <c r="A50" s="170" t="s">
        <v>641</v>
      </c>
      <c r="B50" s="204" t="s">
        <v>368</v>
      </c>
      <c r="C50" s="205">
        <f>SUM(D50:O50)</f>
        <v>415336.49121304502</v>
      </c>
      <c r="D50" s="204">
        <v>34513.370423837274</v>
      </c>
      <c r="E50" s="204">
        <v>34585.256826661585</v>
      </c>
      <c r="F50" s="204">
        <v>34774.230544335878</v>
      </c>
      <c r="G50" s="204">
        <v>34581.329053634363</v>
      </c>
      <c r="H50" s="204">
        <v>34510.133370927208</v>
      </c>
      <c r="I50" s="204">
        <v>34490.31180026033</v>
      </c>
      <c r="J50" s="204">
        <v>34487.699145232276</v>
      </c>
      <c r="K50" s="204">
        <v>34374.815982262837</v>
      </c>
      <c r="L50" s="204">
        <v>34414.115275377822</v>
      </c>
      <c r="M50" s="204">
        <v>34726.144250196172</v>
      </c>
      <c r="N50" s="204">
        <v>34886.883684844084</v>
      </c>
      <c r="O50" s="204">
        <v>34992.20085547521</v>
      </c>
    </row>
    <row r="51" spans="1:17" ht="9" customHeight="1">
      <c r="A51" s="170"/>
      <c r="B51" s="204" t="s">
        <v>212</v>
      </c>
      <c r="C51" s="214">
        <f>(C50/C49)*1000</f>
        <v>16.24962112064048</v>
      </c>
      <c r="D51" s="208">
        <f>D50/D49*1000</f>
        <v>1.3582157984193388</v>
      </c>
      <c r="E51" s="208">
        <f t="shared" ref="E51:O51" si="7">E50/E49*1000</f>
        <v>1.3579584357971963</v>
      </c>
      <c r="F51" s="208">
        <f t="shared" si="7"/>
        <v>1.3507422479860915</v>
      </c>
      <c r="G51" s="208">
        <f t="shared" si="7"/>
        <v>1.3540721175068282</v>
      </c>
      <c r="H51" s="208">
        <f t="shared" si="7"/>
        <v>1.3510986344935787</v>
      </c>
      <c r="I51" s="208">
        <f t="shared" si="7"/>
        <v>1.3494620147296656</v>
      </c>
      <c r="J51" s="208">
        <f t="shared" si="7"/>
        <v>1.3571546060633801</v>
      </c>
      <c r="K51" s="208">
        <f t="shared" si="7"/>
        <v>1.3519247618160424</v>
      </c>
      <c r="L51" s="208">
        <f t="shared" si="7"/>
        <v>1.3486681997592553</v>
      </c>
      <c r="M51" s="208">
        <f t="shared" si="7"/>
        <v>1.3540568455198565</v>
      </c>
      <c r="N51" s="208">
        <f t="shared" si="7"/>
        <v>1.359179367965285</v>
      </c>
      <c r="O51" s="208">
        <f t="shared" si="7"/>
        <v>1.3570974565093425</v>
      </c>
    </row>
    <row r="52" spans="1:17" ht="9" customHeight="1">
      <c r="A52" s="171"/>
      <c r="B52" s="209" t="s">
        <v>482</v>
      </c>
      <c r="C52" s="210">
        <v>4.7530020366639576</v>
      </c>
      <c r="D52" s="211">
        <v>4.6592087232402406</v>
      </c>
      <c r="E52" s="211">
        <v>4.7096820901737431</v>
      </c>
      <c r="F52" s="211">
        <v>4.7445036968581142</v>
      </c>
      <c r="G52" s="211">
        <v>4.7934614595191478</v>
      </c>
      <c r="H52" s="211">
        <v>4.7798434718147478</v>
      </c>
      <c r="I52" s="211">
        <v>4.7873585606573297</v>
      </c>
      <c r="J52" s="211">
        <v>4.8255320776973756</v>
      </c>
      <c r="K52" s="211">
        <v>4.8076840992148444</v>
      </c>
      <c r="L52" s="211">
        <v>4.7587832727643109</v>
      </c>
      <c r="M52" s="211">
        <v>4.7213735223863882</v>
      </c>
      <c r="N52" s="211">
        <v>4.7140607137673767</v>
      </c>
      <c r="O52" s="211">
        <v>4.7357784923948705</v>
      </c>
    </row>
    <row r="53" spans="1:17" ht="4" customHeight="1">
      <c r="A53" s="172"/>
      <c r="B53" s="212"/>
      <c r="C53" s="213"/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</row>
    <row r="54" spans="1:17" ht="9" customHeight="1">
      <c r="A54" s="170" t="s">
        <v>642</v>
      </c>
      <c r="B54" s="204" t="s">
        <v>484</v>
      </c>
      <c r="C54" s="205">
        <f>AVERAGE(D54:O54)</f>
        <v>889113.94319105148</v>
      </c>
      <c r="D54" s="204">
        <v>885689.6683691045</v>
      </c>
      <c r="E54" s="204">
        <v>913432.06781122857</v>
      </c>
      <c r="F54" s="204">
        <v>932205.31981122843</v>
      </c>
      <c r="G54" s="204">
        <v>939601.73881122842</v>
      </c>
      <c r="H54" s="204">
        <v>935882.71981122857</v>
      </c>
      <c r="I54" s="204">
        <v>916417.7648112285</v>
      </c>
      <c r="J54" s="204">
        <v>886690.33481122856</v>
      </c>
      <c r="K54" s="204">
        <v>866362.43881122849</v>
      </c>
      <c r="L54" s="204">
        <v>848192.25381122855</v>
      </c>
      <c r="M54" s="204">
        <v>846305.25381122855</v>
      </c>
      <c r="N54" s="204">
        <v>839520.92881122848</v>
      </c>
      <c r="O54" s="204">
        <v>859066.82881122851</v>
      </c>
    </row>
    <row r="55" spans="1:17" ht="9" customHeight="1">
      <c r="A55" s="170" t="s">
        <v>631</v>
      </c>
      <c r="B55" s="204" t="s">
        <v>369</v>
      </c>
      <c r="C55" s="205">
        <f>SUM(D55:O55)</f>
        <v>2012536.5836659265</v>
      </c>
      <c r="D55" s="204">
        <v>163428.8373881889</v>
      </c>
      <c r="E55" s="204">
        <v>160589.77976974123</v>
      </c>
      <c r="F55" s="204">
        <v>175840.53640505928</v>
      </c>
      <c r="G55" s="204">
        <v>178005.00730703174</v>
      </c>
      <c r="H55" s="204">
        <v>183218.39295947121</v>
      </c>
      <c r="I55" s="204">
        <v>175455.85542815947</v>
      </c>
      <c r="J55" s="204">
        <v>169759.64043173473</v>
      </c>
      <c r="K55" s="204">
        <v>165158.29888063221</v>
      </c>
      <c r="L55" s="204">
        <v>159633.35518313173</v>
      </c>
      <c r="M55" s="204">
        <v>160016.46892009192</v>
      </c>
      <c r="N55" s="204">
        <v>159111.87309469952</v>
      </c>
      <c r="O55" s="204">
        <v>162318.5378979845</v>
      </c>
    </row>
    <row r="56" spans="1:17" ht="9" customHeight="1">
      <c r="A56" s="170"/>
      <c r="B56" s="204" t="s">
        <v>213</v>
      </c>
      <c r="C56" s="214">
        <f>(C55/C54)*1000/305</f>
        <v>7.4214116792514329</v>
      </c>
      <c r="D56" s="206">
        <f>(D55/D54)*1000/31</f>
        <v>5.9523083180723457</v>
      </c>
      <c r="E56" s="206">
        <f>(E55/E54)*1000/28</f>
        <v>6.2789007301154172</v>
      </c>
      <c r="F56" s="206">
        <f>(F55/F54)*1000/31</f>
        <v>6.0847918879649523</v>
      </c>
      <c r="G56" s="206">
        <f>(G55/G54)*1000/30</f>
        <v>6.3149098160191901</v>
      </c>
      <c r="H56" s="206">
        <f>(H55/H54)*1000/31</f>
        <v>6.3151831052294991</v>
      </c>
      <c r="I56" s="206">
        <f>(I55/I54)*1000/30</f>
        <v>6.3819458099185935</v>
      </c>
      <c r="J56" s="206">
        <f>(J55/J54)*1000/31</f>
        <v>6.1759074372312863</v>
      </c>
      <c r="K56" s="206">
        <f>(K55/K54)*1000/31</f>
        <v>6.1494898924471997</v>
      </c>
      <c r="L56" s="206">
        <f>(L55/L54)*1000/30</f>
        <v>6.273473750235377</v>
      </c>
      <c r="M56" s="206">
        <f>(M55/M54)*1000/31</f>
        <v>6.0992432161112928</v>
      </c>
      <c r="N56" s="206">
        <f>(N55/N54)*1000/30</f>
        <v>6.3175662704047104</v>
      </c>
      <c r="O56" s="206">
        <f>(O55/O54)*1000/31</f>
        <v>6.0950809553694176</v>
      </c>
    </row>
    <row r="57" spans="1:17" ht="9" customHeight="1">
      <c r="A57" s="171"/>
      <c r="B57" s="209" t="s">
        <v>223</v>
      </c>
      <c r="C57" s="210">
        <v>1.2850421783477748</v>
      </c>
      <c r="D57" s="211">
        <v>1.2417305347760748</v>
      </c>
      <c r="E57" s="211">
        <v>1.2567053360776053</v>
      </c>
      <c r="F57" s="211">
        <v>1.267908061811031</v>
      </c>
      <c r="G57" s="211">
        <v>1.2737978765264006</v>
      </c>
      <c r="H57" s="211">
        <v>1.2918025292789599</v>
      </c>
      <c r="I57" s="211">
        <v>1.2910874580200937</v>
      </c>
      <c r="J57" s="211">
        <v>1.2955573222938939</v>
      </c>
      <c r="K57" s="211">
        <v>1.2922751366624603</v>
      </c>
      <c r="L57" s="211">
        <v>1.2941661464588663</v>
      </c>
      <c r="M57" s="211">
        <v>1.3016751567521032</v>
      </c>
      <c r="N57" s="211">
        <v>1.3060877329470706</v>
      </c>
      <c r="O57" s="211">
        <v>1.3091520730963362</v>
      </c>
    </row>
    <row r="58" spans="1:17" ht="4" customHeight="1">
      <c r="A58" s="172"/>
      <c r="B58" s="212"/>
      <c r="C58" s="213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</row>
    <row r="59" spans="1:17" ht="9" customHeight="1">
      <c r="A59" s="170" t="s">
        <v>632</v>
      </c>
      <c r="B59" s="204" t="s">
        <v>256</v>
      </c>
      <c r="C59" s="205">
        <f>SUM(D59:O59)</f>
        <v>2296839.3583385772</v>
      </c>
      <c r="D59" s="204">
        <v>185856</v>
      </c>
      <c r="E59" s="204">
        <v>357564</v>
      </c>
      <c r="F59" s="204">
        <v>325171</v>
      </c>
      <c r="G59" s="204">
        <v>38058.388208748001</v>
      </c>
      <c r="H59" s="204">
        <v>39463.806925248799</v>
      </c>
      <c r="I59" s="204">
        <v>10910</v>
      </c>
      <c r="J59" s="204">
        <v>3493</v>
      </c>
      <c r="K59" s="204">
        <v>4611</v>
      </c>
      <c r="L59" s="204">
        <v>9455</v>
      </c>
      <c r="M59" s="204">
        <v>39244</v>
      </c>
      <c r="N59" s="204">
        <v>877069.10880305362</v>
      </c>
      <c r="O59" s="204">
        <v>405944.05440152681</v>
      </c>
    </row>
    <row r="60" spans="1:17" ht="9" customHeight="1">
      <c r="A60" s="170" t="s">
        <v>633</v>
      </c>
      <c r="B60" s="204" t="s">
        <v>370</v>
      </c>
      <c r="C60" s="205">
        <f>SUM(D60:O60)</f>
        <v>4314.2295304220524</v>
      </c>
      <c r="D60" s="204">
        <v>350.85362323200002</v>
      </c>
      <c r="E60" s="204">
        <v>657.59807250400002</v>
      </c>
      <c r="F60" s="204">
        <v>589.61413822400004</v>
      </c>
      <c r="G60" s="204">
        <v>75.462564713121992</v>
      </c>
      <c r="H60" s="204">
        <v>80.23050324282346</v>
      </c>
      <c r="I60" s="204">
        <v>22.266744599999999</v>
      </c>
      <c r="J60" s="204">
        <v>5.8023573600000002</v>
      </c>
      <c r="K60" s="204">
        <v>4.9737393599999997</v>
      </c>
      <c r="L60" s="204">
        <v>21.416270400000002</v>
      </c>
      <c r="M60" s="204">
        <v>97.943781050000027</v>
      </c>
      <c r="N60" s="204">
        <v>1652.741215954275</v>
      </c>
      <c r="O60" s="204">
        <v>755.32651978183219</v>
      </c>
    </row>
    <row r="61" spans="1:17" ht="9" customHeight="1">
      <c r="A61" s="170"/>
      <c r="B61" s="204" t="s">
        <v>214</v>
      </c>
      <c r="C61" s="207">
        <f>C60/C59*1000</f>
        <v>1.8783331602009632</v>
      </c>
      <c r="D61" s="208">
        <f>D60/D59*1000</f>
        <v>1.8877713026859504</v>
      </c>
      <c r="E61" s="208">
        <f t="shared" ref="E61:O61" si="8">E60/E59*1000</f>
        <v>1.8391059292993703</v>
      </c>
      <c r="F61" s="208">
        <f t="shared" si="8"/>
        <v>1.8132433034434192</v>
      </c>
      <c r="G61" s="208">
        <f t="shared" si="8"/>
        <v>1.9828103150142431</v>
      </c>
      <c r="H61" s="208">
        <f t="shared" si="8"/>
        <v>2.033014792384165</v>
      </c>
      <c r="I61" s="208">
        <f t="shared" si="8"/>
        <v>2.0409481759853341</v>
      </c>
      <c r="J61" s="208">
        <f t="shared" si="8"/>
        <v>1.661138665903235</v>
      </c>
      <c r="K61" s="208">
        <f t="shared" si="8"/>
        <v>1.0786682628497071</v>
      </c>
      <c r="L61" s="208">
        <f t="shared" si="8"/>
        <v>2.2650735483870967</v>
      </c>
      <c r="M61" s="208">
        <f t="shared" si="8"/>
        <v>2.4957644748241776</v>
      </c>
      <c r="N61" s="208">
        <f t="shared" si="8"/>
        <v>1.8843910922935025</v>
      </c>
      <c r="O61" s="208">
        <f t="shared" si="8"/>
        <v>1.8606665415888186</v>
      </c>
      <c r="P61" s="88"/>
      <c r="Q61" s="88"/>
    </row>
    <row r="62" spans="1:17" ht="9" customHeight="1">
      <c r="A62" s="171"/>
      <c r="B62" s="209" t="s">
        <v>372</v>
      </c>
      <c r="C62" s="210">
        <v>7.8754804859882164</v>
      </c>
      <c r="D62" s="211">
        <v>6.9562094421187135</v>
      </c>
      <c r="E62" s="211">
        <v>7.2169055641080471</v>
      </c>
      <c r="F62" s="211">
        <v>7.250826009090396</v>
      </c>
      <c r="G62" s="211">
        <v>6.7004469770268358</v>
      </c>
      <c r="H62" s="211">
        <v>7.0606375590861852</v>
      </c>
      <c r="I62" s="211">
        <v>6.8017633431380986</v>
      </c>
      <c r="J62" s="211">
        <v>5.3422957609767083</v>
      </c>
      <c r="K62" s="211">
        <v>6.213193322458296</v>
      </c>
      <c r="L62" s="211">
        <v>7.433409581903673</v>
      </c>
      <c r="M62" s="211">
        <v>7.1973286359716235</v>
      </c>
      <c r="N62" s="211">
        <v>8.8550268825491223</v>
      </c>
      <c r="O62" s="211">
        <v>7.586578359712381</v>
      </c>
      <c r="P62" s="97"/>
    </row>
    <row r="63" spans="1:17" ht="4" customHeight="1">
      <c r="A63" s="172"/>
      <c r="B63" s="212"/>
      <c r="C63" s="213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</row>
    <row r="64" spans="1:17" ht="9" customHeight="1">
      <c r="A64" s="170" t="s">
        <v>634</v>
      </c>
      <c r="B64" s="204" t="s">
        <v>498</v>
      </c>
      <c r="C64" s="205">
        <f>SUM(D64:O64)</f>
        <v>373971</v>
      </c>
      <c r="D64" s="204">
        <v>19578</v>
      </c>
      <c r="E64" s="204">
        <v>63898</v>
      </c>
      <c r="F64" s="204">
        <v>54293</v>
      </c>
      <c r="G64" s="204">
        <v>15284</v>
      </c>
      <c r="H64" s="204">
        <v>11407</v>
      </c>
      <c r="I64" s="204">
        <v>1702</v>
      </c>
      <c r="J64" s="204">
        <v>168</v>
      </c>
      <c r="K64" s="204">
        <v>21</v>
      </c>
      <c r="L64" s="204">
        <v>1717</v>
      </c>
      <c r="M64" s="204">
        <v>16067</v>
      </c>
      <c r="N64" s="204">
        <v>158730</v>
      </c>
      <c r="O64" s="204">
        <v>31106</v>
      </c>
    </row>
    <row r="65" spans="1:18" ht="9" customHeight="1">
      <c r="A65" s="170" t="s">
        <v>635</v>
      </c>
      <c r="B65" s="204" t="s">
        <v>370</v>
      </c>
      <c r="C65" s="205">
        <f>SUM(D65:O65)</f>
        <v>680.54649144799998</v>
      </c>
      <c r="D65" s="204">
        <v>34.008093720000005</v>
      </c>
      <c r="E65" s="204">
        <v>113.02612515999999</v>
      </c>
      <c r="F65" s="204">
        <v>95.664628695999994</v>
      </c>
      <c r="G65" s="204">
        <v>25.396315040000001</v>
      </c>
      <c r="H65" s="204">
        <v>19.194999392000003</v>
      </c>
      <c r="I65" s="204">
        <v>3.7628478720000005</v>
      </c>
      <c r="J65" s="204">
        <v>0.35038331999999994</v>
      </c>
      <c r="K65" s="204">
        <v>2.7216000000000001E-2</v>
      </c>
      <c r="L65" s="204">
        <v>3.9362392000000002</v>
      </c>
      <c r="M65" s="204">
        <v>33.694327767999994</v>
      </c>
      <c r="N65" s="204">
        <v>292.33101328000004</v>
      </c>
      <c r="O65" s="204">
        <v>59.154302000000001</v>
      </c>
    </row>
    <row r="66" spans="1:18" ht="9" customHeight="1">
      <c r="A66" s="170"/>
      <c r="B66" s="204" t="s">
        <v>478</v>
      </c>
      <c r="C66" s="207">
        <f>C65/C64*1000</f>
        <v>1.8197841315182193</v>
      </c>
      <c r="D66" s="208">
        <f>D65/D64*1000</f>
        <v>1.7370565798345083</v>
      </c>
      <c r="E66" s="208">
        <f t="shared" ref="E66:O66" si="9">E65/E64*1000</f>
        <v>1.768852314000438</v>
      </c>
      <c r="F66" s="208">
        <f t="shared" si="9"/>
        <v>1.7620066803455325</v>
      </c>
      <c r="G66" s="208">
        <f t="shared" si="9"/>
        <v>1.6616275215912066</v>
      </c>
      <c r="H66" s="208">
        <f t="shared" si="9"/>
        <v>1.6827386159375823</v>
      </c>
      <c r="I66" s="208">
        <f t="shared" si="9"/>
        <v>2.2108389377203292</v>
      </c>
      <c r="J66" s="208">
        <f t="shared" si="9"/>
        <v>2.0856149999999998</v>
      </c>
      <c r="K66" s="208">
        <v>0</v>
      </c>
      <c r="L66" s="208">
        <f t="shared" si="9"/>
        <v>2.2925097262667444</v>
      </c>
      <c r="M66" s="208">
        <f t="shared" si="9"/>
        <v>2.0971138213730001</v>
      </c>
      <c r="N66" s="208">
        <f t="shared" si="9"/>
        <v>1.8416872253512255</v>
      </c>
      <c r="O66" s="208">
        <f t="shared" si="9"/>
        <v>1.901700700829422</v>
      </c>
      <c r="P66" s="110"/>
    </row>
    <row r="67" spans="1:18" ht="9" customHeight="1">
      <c r="A67" s="171"/>
      <c r="B67" s="209" t="s">
        <v>496</v>
      </c>
      <c r="C67" s="210">
        <v>3.0963513342605711</v>
      </c>
      <c r="D67" s="211">
        <v>2.4688974986746182</v>
      </c>
      <c r="E67" s="211">
        <v>2.9501733034360367</v>
      </c>
      <c r="F67" s="211">
        <v>2.9695230871941982</v>
      </c>
      <c r="G67" s="211">
        <v>2.4682071412514657</v>
      </c>
      <c r="H67" s="211">
        <v>2.5072618134105329</v>
      </c>
      <c r="I67" s="211">
        <v>2.5379784269099472</v>
      </c>
      <c r="J67" s="211">
        <v>2.7211314648197296</v>
      </c>
      <c r="K67" s="211">
        <v>2.54</v>
      </c>
      <c r="L67" s="211">
        <v>2.5914795218745859</v>
      </c>
      <c r="M67" s="211">
        <v>3.5523212054010549</v>
      </c>
      <c r="N67" s="211">
        <v>3.2735486895172712</v>
      </c>
      <c r="O67" s="211">
        <v>3.3385085909051888</v>
      </c>
      <c r="P67" s="97"/>
    </row>
    <row r="68" spans="1:18" ht="4" customHeight="1">
      <c r="A68" s="172"/>
      <c r="B68" s="212"/>
      <c r="C68" s="213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</row>
    <row r="69" spans="1:18" ht="9" customHeight="1">
      <c r="A69" s="170" t="s">
        <v>636</v>
      </c>
      <c r="B69" s="204" t="s">
        <v>354</v>
      </c>
      <c r="C69" s="205">
        <f>SUM(D69:O69)</f>
        <v>4574331.1500060763</v>
      </c>
      <c r="D69" s="204">
        <v>352048</v>
      </c>
      <c r="E69" s="204">
        <v>1473575</v>
      </c>
      <c r="F69" s="204">
        <v>1174558</v>
      </c>
      <c r="G69" s="204">
        <v>283224.49738755182</v>
      </c>
      <c r="H69" s="204">
        <v>213268.93541852484</v>
      </c>
      <c r="I69" s="204">
        <v>136902</v>
      </c>
      <c r="J69" s="204">
        <v>114928</v>
      </c>
      <c r="K69" s="204">
        <v>86720</v>
      </c>
      <c r="L69" s="204">
        <v>102246</v>
      </c>
      <c r="M69" s="204">
        <v>30757</v>
      </c>
      <c r="N69" s="204">
        <v>313599</v>
      </c>
      <c r="O69" s="204">
        <v>292504.71720000001</v>
      </c>
    </row>
    <row r="70" spans="1:18" ht="9" customHeight="1">
      <c r="A70" s="170" t="s">
        <v>637</v>
      </c>
      <c r="B70" s="204" t="s">
        <v>371</v>
      </c>
      <c r="C70" s="205">
        <f>SUM(D70:O70)</f>
        <v>8138.3729286775197</v>
      </c>
      <c r="D70" s="204">
        <v>606.04166280000004</v>
      </c>
      <c r="E70" s="204">
        <v>2535.4644065520001</v>
      </c>
      <c r="F70" s="204">
        <v>1995.2309739720001</v>
      </c>
      <c r="G70" s="204">
        <v>464.19089632932776</v>
      </c>
      <c r="H70" s="204">
        <v>532.17618335178724</v>
      </c>
      <c r="I70" s="204">
        <v>300.56601240000003</v>
      </c>
      <c r="J70" s="204">
        <v>260.62989589446022</v>
      </c>
      <c r="K70" s="204">
        <v>192.75459908416832</v>
      </c>
      <c r="L70" s="204">
        <v>157.34434469377589</v>
      </c>
      <c r="M70" s="204">
        <v>44.019221200000004</v>
      </c>
      <c r="N70" s="204">
        <v>567.36007119999988</v>
      </c>
      <c r="O70" s="204">
        <v>482.59466120000008</v>
      </c>
    </row>
    <row r="71" spans="1:18" ht="9" customHeight="1">
      <c r="A71" s="170"/>
      <c r="B71" s="204" t="s">
        <v>479</v>
      </c>
      <c r="C71" s="207">
        <f>C70/C69*1000</f>
        <v>1.7791394330221826</v>
      </c>
      <c r="D71" s="208">
        <f>D70/D69*1000</f>
        <v>1.7214745227923467</v>
      </c>
      <c r="E71" s="208">
        <f t="shared" ref="E71:O71" si="10">E70/E69*1000</f>
        <v>1.7206212147681661</v>
      </c>
      <c r="F71" s="208">
        <f t="shared" si="10"/>
        <v>1.6987079173374156</v>
      </c>
      <c r="G71" s="208">
        <f t="shared" si="10"/>
        <v>1.6389503754477479</v>
      </c>
      <c r="H71" s="208">
        <f t="shared" si="10"/>
        <v>2.4953291125471697</v>
      </c>
      <c r="I71" s="208">
        <f t="shared" si="10"/>
        <v>2.1954829907525095</v>
      </c>
      <c r="J71" s="208">
        <f t="shared" si="10"/>
        <v>2.2677667399977399</v>
      </c>
      <c r="K71" s="208">
        <f t="shared" si="10"/>
        <v>2.2227236979262952</v>
      </c>
      <c r="L71" s="208">
        <f t="shared" si="10"/>
        <v>1.5388801976974738</v>
      </c>
      <c r="M71" s="208">
        <f t="shared" si="10"/>
        <v>1.4311935884514098</v>
      </c>
      <c r="N71" s="208">
        <f t="shared" si="10"/>
        <v>1.8091896696099155</v>
      </c>
      <c r="O71" s="208">
        <f t="shared" si="10"/>
        <v>1.6498696698625415</v>
      </c>
    </row>
    <row r="72" spans="1:18" ht="9" customHeight="1">
      <c r="A72" s="171"/>
      <c r="B72" s="209" t="s">
        <v>496</v>
      </c>
      <c r="C72" s="210">
        <v>2.7996927484095564</v>
      </c>
      <c r="D72" s="211">
        <v>2.6074266502722026</v>
      </c>
      <c r="E72" s="211">
        <v>2.6689437126252544</v>
      </c>
      <c r="F72" s="211">
        <v>2.678827654293181</v>
      </c>
      <c r="G72" s="211">
        <v>2.7347688874454197</v>
      </c>
      <c r="H72" s="211">
        <v>3.2405861901473094</v>
      </c>
      <c r="I72" s="211">
        <v>3.3308861187821215</v>
      </c>
      <c r="J72" s="211">
        <v>3.156691920868703</v>
      </c>
      <c r="K72" s="211">
        <v>3.1391386811337245</v>
      </c>
      <c r="L72" s="211">
        <v>3.1567164730065604</v>
      </c>
      <c r="M72" s="211">
        <v>3.2066115677548215</v>
      </c>
      <c r="N72" s="211">
        <v>3.0131219900708262</v>
      </c>
      <c r="O72" s="211">
        <v>2.7403808813118555</v>
      </c>
    </row>
    <row r="73" spans="1:18" ht="9" customHeight="1">
      <c r="A73" s="28" t="s">
        <v>745</v>
      </c>
      <c r="B73" s="177"/>
      <c r="C73" s="178"/>
      <c r="D73" s="178"/>
      <c r="E73" s="178"/>
      <c r="F73" s="178"/>
      <c r="G73" s="178"/>
      <c r="H73" s="178"/>
      <c r="I73" s="178" t="s">
        <v>731</v>
      </c>
      <c r="J73" s="178"/>
      <c r="K73" s="178"/>
      <c r="L73" s="178"/>
      <c r="M73" s="178"/>
      <c r="N73" s="178"/>
      <c r="O73" s="178"/>
      <c r="P73" s="179"/>
      <c r="Q73" s="112"/>
      <c r="R73" s="112"/>
    </row>
    <row r="74" spans="1:18" ht="9" customHeight="1">
      <c r="A74" s="28" t="s">
        <v>151</v>
      </c>
      <c r="B74" s="177"/>
      <c r="C74" s="178"/>
      <c r="D74" s="177"/>
      <c r="E74" s="179"/>
      <c r="F74" s="177"/>
      <c r="G74" s="178"/>
      <c r="H74" s="178"/>
      <c r="I74" s="178"/>
      <c r="J74" s="178"/>
      <c r="K74" s="179"/>
      <c r="L74" s="177"/>
      <c r="M74" s="178"/>
      <c r="N74" s="177"/>
      <c r="O74" s="178"/>
      <c r="P74" s="179"/>
      <c r="Q74" s="112"/>
      <c r="R74" s="112"/>
    </row>
    <row r="75" spans="1:18" ht="9" customHeight="1">
      <c r="A75" s="30" t="s">
        <v>318</v>
      </c>
      <c r="B75" s="177"/>
      <c r="C75" s="178"/>
      <c r="D75" s="177"/>
      <c r="E75" s="179"/>
      <c r="F75" s="177"/>
      <c r="G75" s="178"/>
      <c r="H75" s="178"/>
      <c r="I75" s="178"/>
      <c r="J75" s="178"/>
      <c r="K75" s="179"/>
      <c r="L75" s="177"/>
      <c r="M75" s="178"/>
      <c r="N75" s="177"/>
      <c r="O75" s="178"/>
      <c r="P75" s="179"/>
      <c r="Q75" s="112"/>
      <c r="R75" s="112"/>
    </row>
    <row r="76" spans="1:18" ht="9" customHeight="1">
      <c r="A76" s="166"/>
      <c r="B76" s="177"/>
      <c r="C76" s="178"/>
      <c r="D76" s="177"/>
      <c r="E76" s="179"/>
      <c r="F76" s="177"/>
      <c r="G76" s="178"/>
      <c r="H76" s="178"/>
      <c r="I76" s="178"/>
      <c r="J76" s="178"/>
      <c r="K76" s="179"/>
      <c r="L76" s="177"/>
      <c r="M76" s="178"/>
      <c r="N76" s="177"/>
      <c r="O76" s="178"/>
      <c r="P76" s="179"/>
    </row>
    <row r="77" spans="1:18" ht="13" customHeight="1">
      <c r="A77" s="93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</row>
    <row r="78" spans="1:18" ht="13" customHeight="1">
      <c r="A78" s="93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</row>
    <row r="79" spans="1:18" ht="13" customHeight="1"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</row>
    <row r="80" spans="1:18" ht="13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</row>
    <row r="81" spans="1:15" ht="13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</row>
    <row r="82" spans="1:15" ht="13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</row>
    <row r="83" spans="1:15" ht="13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</row>
    <row r="84" spans="1:15" ht="13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</row>
    <row r="85" spans="1:15" ht="13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</row>
    <row r="86" spans="1:15" ht="13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</row>
    <row r="87" spans="1:15" ht="13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</row>
    <row r="88" spans="1:15" ht="13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</row>
    <row r="89" spans="1:15" ht="13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</row>
    <row r="90" spans="1:15" ht="13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</row>
    <row r="91" spans="1:15" ht="13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</row>
    <row r="92" spans="1:15" ht="13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</row>
  </sheetData>
  <sheetCalcPr fullCalcOnLoad="1"/>
  <phoneticPr fontId="54" type="noConversion"/>
  <printOptions horizontalCentered="1" verticalCentered="1"/>
  <pageMargins left="0" right="0" top="0" bottom="0" header="0" footer="0"/>
  <ignoredErrors>
    <ignoredError sqref="E56:O57" formula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L40"/>
  <sheetViews>
    <sheetView showGridLines="0" view="pageLayout" zoomScale="150" zoomScaleNormal="150" zoomScalePageLayoutView="150" workbookViewId="0">
      <selection activeCell="A2" sqref="A2:H39"/>
    </sheetView>
  </sheetViews>
  <sheetFormatPr baseColWidth="10" defaultColWidth="11" defaultRowHeight="13" customHeight="1"/>
  <cols>
    <col min="1" max="1" width="12.1640625" style="86" customWidth="1"/>
    <col min="2" max="8" width="7.1640625" style="86" customWidth="1"/>
    <col min="9" max="16384" width="11" style="86"/>
  </cols>
  <sheetData>
    <row r="2" spans="1:12" ht="16" customHeight="1">
      <c r="A2" s="215" t="s">
        <v>464</v>
      </c>
      <c r="B2" s="215"/>
      <c r="C2" s="215"/>
      <c r="D2" s="215"/>
      <c r="E2" s="215"/>
      <c r="F2" s="215"/>
      <c r="G2" s="99"/>
      <c r="H2" s="99"/>
    </row>
    <row r="3" spans="1:12" ht="11">
      <c r="A3" s="99" t="s">
        <v>356</v>
      </c>
      <c r="B3" s="99"/>
      <c r="C3" s="99"/>
      <c r="D3" s="99"/>
      <c r="E3" s="99"/>
      <c r="F3" s="99"/>
      <c r="G3" s="99"/>
      <c r="H3" s="99"/>
      <c r="J3" s="96"/>
      <c r="K3" s="96"/>
      <c r="L3" s="88"/>
    </row>
    <row r="4" spans="1:12" ht="4" customHeight="1">
      <c r="A4" s="98"/>
      <c r="B4" s="98"/>
      <c r="C4" s="98"/>
      <c r="D4" s="98"/>
      <c r="E4" s="98"/>
      <c r="F4" s="98"/>
      <c r="G4" s="98"/>
      <c r="H4" s="98"/>
    </row>
    <row r="5" spans="1:12" ht="17" customHeight="1">
      <c r="A5" s="225" t="s">
        <v>198</v>
      </c>
      <c r="B5" s="223" t="s">
        <v>485</v>
      </c>
      <c r="C5" s="223" t="s">
        <v>609</v>
      </c>
      <c r="D5" s="223" t="s">
        <v>397</v>
      </c>
      <c r="E5" s="223" t="s">
        <v>398</v>
      </c>
      <c r="F5" s="223" t="s">
        <v>399</v>
      </c>
      <c r="G5" s="223" t="s">
        <v>400</v>
      </c>
      <c r="H5" s="224" t="s">
        <v>298</v>
      </c>
      <c r="L5" s="88"/>
    </row>
    <row r="6" spans="1:12" ht="17" customHeight="1">
      <c r="A6" s="242" t="s">
        <v>518</v>
      </c>
      <c r="B6" s="243">
        <f t="shared" ref="B6:H6" si="0">(B8+B9+B10+B11+B12+B16+B17+B18+B19+B20+B21+B22+B23+B24+B25+B26+B27+B28+B31+B32+B33+B34+B35+B36)</f>
        <v>709232950.6946795</v>
      </c>
      <c r="C6" s="243">
        <f t="shared" si="0"/>
        <v>2699041.5666880822</v>
      </c>
      <c r="D6" s="243">
        <f t="shared" si="0"/>
        <v>3072555.7862855522</v>
      </c>
      <c r="E6" s="243">
        <f t="shared" si="0"/>
        <v>1331223.078149626</v>
      </c>
      <c r="F6" s="243">
        <f t="shared" si="0"/>
        <v>444799.26375054766</v>
      </c>
      <c r="G6" s="243">
        <f t="shared" si="0"/>
        <v>479063</v>
      </c>
      <c r="H6" s="243">
        <f t="shared" si="0"/>
        <v>120748</v>
      </c>
    </row>
    <row r="7" spans="1:12" ht="4" customHeight="1">
      <c r="A7" s="216"/>
      <c r="B7" s="218"/>
      <c r="C7" s="218"/>
      <c r="D7" s="218"/>
      <c r="E7" s="218"/>
      <c r="F7" s="218"/>
      <c r="G7" s="218"/>
      <c r="H7" s="218"/>
    </row>
    <row r="8" spans="1:12" ht="12" customHeight="1">
      <c r="A8" s="217" t="s">
        <v>488</v>
      </c>
      <c r="B8" s="219">
        <f>[3]AVE!T10</f>
        <v>71935.695293240831</v>
      </c>
      <c r="C8" s="219">
        <f>+[3]OVINO!T10</f>
        <v>3096</v>
      </c>
      <c r="D8" s="219">
        <f>+[3]PORCINO!T10</f>
        <v>7991</v>
      </c>
      <c r="E8" s="219">
        <v>5673</v>
      </c>
      <c r="F8" s="219">
        <f>+[3]CAPRINO!T10</f>
        <v>32867</v>
      </c>
      <c r="G8" s="219">
        <f>+[3]ALPACA!T10</f>
        <v>0</v>
      </c>
      <c r="H8" s="219">
        <f>+[3]LLAMA!T10</f>
        <v>0</v>
      </c>
    </row>
    <row r="9" spans="1:12" ht="12" customHeight="1">
      <c r="A9" s="217" t="s">
        <v>603</v>
      </c>
      <c r="B9" s="220">
        <f>[3]AVE!T11</f>
        <v>13281846.796663174</v>
      </c>
      <c r="C9" s="219">
        <f>+[3]OVINO!T11</f>
        <v>115852.64246437096</v>
      </c>
      <c r="D9" s="219">
        <f>+[3]PORCINO!T11</f>
        <v>110733.78628555202</v>
      </c>
      <c r="E9" s="219">
        <v>45661.078149626177</v>
      </c>
      <c r="F9" s="219">
        <f>+[3]CAPRINO!T11</f>
        <v>94622.26375054763</v>
      </c>
      <c r="G9" s="219">
        <f>+[3]ALPACA!T11</f>
        <v>0</v>
      </c>
      <c r="H9" s="219">
        <f>+[3]LLAMA!T11</f>
        <v>0</v>
      </c>
      <c r="J9" s="96"/>
      <c r="K9" s="96"/>
      <c r="L9" s="88"/>
    </row>
    <row r="10" spans="1:12" ht="12" customHeight="1">
      <c r="A10" s="217" t="s">
        <v>604</v>
      </c>
      <c r="B10" s="220">
        <f>[3]AVE!T12</f>
        <v>10413791.13863676</v>
      </c>
      <c r="C10" s="219">
        <f>+[3]OVINO!T12</f>
        <v>28880</v>
      </c>
      <c r="D10" s="219">
        <f>+[3]PORCINO!T12</f>
        <v>29483</v>
      </c>
      <c r="E10" s="219">
        <v>22198</v>
      </c>
      <c r="F10" s="219">
        <f>+[3]CAPRINO!T12</f>
        <v>30600</v>
      </c>
      <c r="G10" s="219">
        <f>+[3]ALPACA!T12</f>
        <v>0</v>
      </c>
      <c r="H10" s="219">
        <f>+[3]LLAMA!T12</f>
        <v>0</v>
      </c>
      <c r="J10" s="96"/>
      <c r="K10" s="96"/>
      <c r="L10" s="88"/>
    </row>
    <row r="11" spans="1:12" ht="12" customHeight="1">
      <c r="A11" s="217" t="s">
        <v>605</v>
      </c>
      <c r="B11" s="220">
        <f>[3]AVE!T13</f>
        <v>123377859.86172611</v>
      </c>
      <c r="C11" s="219">
        <f>+[3]OVINO!T13</f>
        <v>184002</v>
      </c>
      <c r="D11" s="219">
        <f>+[3]PORCINO!T13</f>
        <v>298028</v>
      </c>
      <c r="E11" s="219">
        <v>54880</v>
      </c>
      <c r="F11" s="219">
        <f>+[3]CAPRINO!T13</f>
        <v>37209</v>
      </c>
      <c r="G11" s="219">
        <f>+[3]ALPACA!T13</f>
        <v>1174</v>
      </c>
      <c r="H11" s="219">
        <f>+[3]LLAMA!T13</f>
        <v>0</v>
      </c>
    </row>
    <row r="12" spans="1:12" ht="12" customHeight="1">
      <c r="A12" s="217" t="s">
        <v>606</v>
      </c>
      <c r="B12" s="220">
        <f>[3]AVE!T14</f>
        <v>1833960.5716754925</v>
      </c>
      <c r="C12" s="219">
        <f>+[3]OVINO!T14</f>
        <v>102957</v>
      </c>
      <c r="D12" s="219">
        <f>+[3]PORCINO!T14</f>
        <v>147970</v>
      </c>
      <c r="E12" s="219">
        <v>210048</v>
      </c>
      <c r="F12" s="219">
        <f>+[3]CAPRINO!T14</f>
        <v>28609</v>
      </c>
      <c r="G12" s="219">
        <f>+[3]ALPACA!T14</f>
        <v>0</v>
      </c>
      <c r="H12" s="219">
        <f>+[3]LLAMA!T14</f>
        <v>0</v>
      </c>
      <c r="L12" s="88"/>
    </row>
    <row r="13" spans="1:12" ht="12" customHeight="1">
      <c r="A13" s="217" t="s">
        <v>473</v>
      </c>
      <c r="B13" s="220">
        <f>[3]AVE!T15</f>
        <v>1008678.3144215208</v>
      </c>
      <c r="C13" s="219">
        <f>+[3]OVINO!T15</f>
        <v>76306</v>
      </c>
      <c r="D13" s="219">
        <f>+[3]PORCINO!T15</f>
        <v>62722</v>
      </c>
      <c r="E13" s="219">
        <v>119143</v>
      </c>
      <c r="F13" s="219">
        <f>+[3]CAPRINO!T15</f>
        <v>16975</v>
      </c>
      <c r="G13" s="219">
        <f>+[3]ALPACA!T15</f>
        <v>0</v>
      </c>
      <c r="H13" s="219">
        <f>+[3]LLAMA!T15</f>
        <v>0</v>
      </c>
    </row>
    <row r="14" spans="1:12" ht="12" customHeight="1">
      <c r="A14" s="217" t="s">
        <v>474</v>
      </c>
      <c r="B14" s="220">
        <f>[3]AVE!T16</f>
        <v>403471.32576860825</v>
      </c>
      <c r="C14" s="219">
        <f>+[3]OVINO!T16</f>
        <v>19897</v>
      </c>
      <c r="D14" s="219">
        <f>+[3]PORCINO!T16</f>
        <v>49315</v>
      </c>
      <c r="E14" s="219">
        <v>60316</v>
      </c>
      <c r="F14" s="219">
        <f>+[3]CAPRINO!T16</f>
        <v>1057</v>
      </c>
      <c r="G14" s="219">
        <f>+[3]ALPACA!T16</f>
        <v>0</v>
      </c>
      <c r="H14" s="219">
        <f>+[3]LLAMA!T16</f>
        <v>0</v>
      </c>
    </row>
    <row r="15" spans="1:12" ht="12" customHeight="1">
      <c r="A15" s="217" t="s">
        <v>475</v>
      </c>
      <c r="B15" s="220">
        <f>[3]AVE!T17</f>
        <v>421810.93148536317</v>
      </c>
      <c r="C15" s="219">
        <f>+[3]OVINO!T17</f>
        <v>6754</v>
      </c>
      <c r="D15" s="219">
        <f>+[3]PORCINO!T17</f>
        <v>35933</v>
      </c>
      <c r="E15" s="219">
        <v>30589</v>
      </c>
      <c r="F15" s="219">
        <f>+[3]CAPRINO!T17</f>
        <v>10577</v>
      </c>
      <c r="G15" s="219">
        <f>+[3]ALPACA!T17</f>
        <v>0</v>
      </c>
      <c r="H15" s="219">
        <f>+[3]LLAMA!T17</f>
        <v>0</v>
      </c>
    </row>
    <row r="16" spans="1:12" ht="12" customHeight="1">
      <c r="A16" s="217" t="s">
        <v>595</v>
      </c>
      <c r="B16" s="220">
        <v>1736237.4098508882</v>
      </c>
      <c r="C16" s="219">
        <f>+[3]OVINO!T18</f>
        <v>3305</v>
      </c>
      <c r="D16" s="219">
        <f>+[3]PORCINO!T18</f>
        <v>33563</v>
      </c>
      <c r="E16" s="219">
        <v>59675</v>
      </c>
      <c r="F16" s="219">
        <f>+[3]CAPRINO!T18</f>
        <v>4507</v>
      </c>
      <c r="G16" s="219">
        <f>+[3]ALPACA!T18</f>
        <v>0</v>
      </c>
      <c r="H16" s="219">
        <f>+[3]LLAMA!T18</f>
        <v>0</v>
      </c>
    </row>
    <row r="17" spans="1:8" ht="12" customHeight="1">
      <c r="A17" s="217" t="s">
        <v>596</v>
      </c>
      <c r="B17" s="220">
        <f>[3]AVE!T19</f>
        <v>17683178.815294921</v>
      </c>
      <c r="C17" s="219">
        <f>+[3]OVINO!T19</f>
        <v>132418.92422371131</v>
      </c>
      <c r="D17" s="219">
        <f>+[3]PORCINO!T19</f>
        <v>42272</v>
      </c>
      <c r="E17" s="219">
        <v>70685</v>
      </c>
      <c r="F17" s="219">
        <f>+[3]CAPRINO!T19</f>
        <v>20432</v>
      </c>
      <c r="G17" s="219">
        <f>+[3]ALPACA!T19</f>
        <v>348</v>
      </c>
      <c r="H17" s="219">
        <f>+[3]LLAMA!T19</f>
        <v>0</v>
      </c>
    </row>
    <row r="18" spans="1:8" ht="12" customHeight="1">
      <c r="A18" s="217" t="s">
        <v>597</v>
      </c>
      <c r="B18" s="220">
        <f>[3]AVE!T20</f>
        <v>377518801.83555579</v>
      </c>
      <c r="C18" s="219">
        <f>+[3]OVINO!T20</f>
        <v>80867</v>
      </c>
      <c r="D18" s="219">
        <f>+[3]PORCINO!T20</f>
        <v>1132149</v>
      </c>
      <c r="E18" s="219">
        <v>116208</v>
      </c>
      <c r="F18" s="219">
        <f>+[3]CAPRINO!T20</f>
        <v>48379</v>
      </c>
      <c r="G18" s="219">
        <f>+[3]ALPACA!T20</f>
        <v>2939</v>
      </c>
      <c r="H18" s="219">
        <f>+[3]LLAMA!T20</f>
        <v>1597</v>
      </c>
    </row>
    <row r="19" spans="1:8" ht="12" customHeight="1">
      <c r="A19" s="217" t="s">
        <v>598</v>
      </c>
      <c r="B19" s="220">
        <f>[3]AVE!T21</f>
        <v>34888755.424162053</v>
      </c>
      <c r="C19" s="219">
        <f>+[3]OVINO!T21</f>
        <v>5024</v>
      </c>
      <c r="D19" s="219">
        <f>+[3]PORCINO!T21</f>
        <v>93401</v>
      </c>
      <c r="E19" s="219">
        <v>12350</v>
      </c>
      <c r="F19" s="219">
        <f>+[3]CAPRINO!T21</f>
        <v>14913</v>
      </c>
      <c r="G19" s="219">
        <f>+[3]ALPACA!T21</f>
        <v>0</v>
      </c>
      <c r="H19" s="219">
        <f>+[3]LLAMA!T21</f>
        <v>0</v>
      </c>
    </row>
    <row r="20" spans="1:8" ht="12" customHeight="1">
      <c r="A20" s="217" t="s">
        <v>599</v>
      </c>
      <c r="B20" s="220">
        <f>[3]AVE!T22</f>
        <v>637988.01278531528</v>
      </c>
      <c r="C20" s="219">
        <f>+[3]OVINO!T22</f>
        <v>163418</v>
      </c>
      <c r="D20" s="219">
        <f>+[3]PORCINO!T22</f>
        <v>207816</v>
      </c>
      <c r="E20" s="219">
        <v>120539</v>
      </c>
      <c r="F20" s="219">
        <f>+[3]CAPRINO!T22</f>
        <v>26502</v>
      </c>
      <c r="G20" s="219">
        <f>+[3]ALPACA!T22</f>
        <v>978</v>
      </c>
      <c r="H20" s="219">
        <f>+[3]LLAMA!T22</f>
        <v>45</v>
      </c>
    </row>
    <row r="21" spans="1:8" ht="12" customHeight="1">
      <c r="A21" s="217" t="s">
        <v>600</v>
      </c>
      <c r="B21" s="220">
        <f>[3]AVE!T23</f>
        <v>205633.28363101688</v>
      </c>
      <c r="C21" s="219">
        <f>+[3]OVINO!T23</f>
        <v>99700</v>
      </c>
      <c r="D21" s="219">
        <f>+[3]PORCINO!T23</f>
        <v>34316</v>
      </c>
      <c r="E21" s="219">
        <v>21814</v>
      </c>
      <c r="F21" s="219">
        <f>+[3]CAPRINO!T23</f>
        <v>1189</v>
      </c>
      <c r="G21" s="219">
        <f>+[3]ALPACA!T23</f>
        <v>13273</v>
      </c>
      <c r="H21" s="219">
        <f>+[3]LLAMA!T23</f>
        <v>3896</v>
      </c>
    </row>
    <row r="22" spans="1:8" ht="12" customHeight="1">
      <c r="A22" s="217" t="s">
        <v>601</v>
      </c>
      <c r="B22" s="220">
        <f>[3]AVE!T24</f>
        <v>5570881.5959053561</v>
      </c>
      <c r="C22" s="219">
        <f>+[3]OVINO!T24</f>
        <v>304545</v>
      </c>
      <c r="D22" s="219">
        <f>+[3]PORCINO!T24</f>
        <v>106651</v>
      </c>
      <c r="E22" s="219">
        <v>77250</v>
      </c>
      <c r="F22" s="219">
        <f>+[3]CAPRINO!T24</f>
        <v>4659</v>
      </c>
      <c r="G22" s="219">
        <f>+[3]ALPACA!T24</f>
        <v>14982</v>
      </c>
      <c r="H22" s="219">
        <f>+[3]LLAMA!T24</f>
        <v>9563</v>
      </c>
    </row>
    <row r="23" spans="1:8" ht="12" customHeight="1">
      <c r="A23" s="217" t="s">
        <v>243</v>
      </c>
      <c r="B23" s="220">
        <f>[3]AVE!T25</f>
        <v>505939.04775819887</v>
      </c>
      <c r="C23" s="219">
        <f>+[3]OVINO!T25</f>
        <v>126716</v>
      </c>
      <c r="D23" s="219">
        <f>+[3]PORCINO!T25</f>
        <v>42772</v>
      </c>
      <c r="E23" s="219">
        <v>33790</v>
      </c>
      <c r="F23" s="219">
        <f>+[3]CAPRINO!T25</f>
        <v>28698</v>
      </c>
      <c r="G23" s="219">
        <f>+[3]ALPACA!T25</f>
        <v>30246</v>
      </c>
      <c r="H23" s="219">
        <f>+[3]LLAMA!T25</f>
        <v>11023</v>
      </c>
    </row>
    <row r="24" spans="1:8" ht="12" customHeight="1">
      <c r="A24" s="217" t="s">
        <v>244</v>
      </c>
      <c r="B24" s="220">
        <f>[3]AVE!T26</f>
        <v>69740818.91966404</v>
      </c>
      <c r="C24" s="219">
        <f>+[3]OVINO!T26</f>
        <v>136584</v>
      </c>
      <c r="D24" s="219">
        <f>+[3]PORCINO!T26</f>
        <v>202875</v>
      </c>
      <c r="E24" s="219">
        <v>34053</v>
      </c>
      <c r="F24" s="219">
        <f>+[3]CAPRINO!T26</f>
        <v>15642</v>
      </c>
      <c r="G24" s="219">
        <f>+[3]ALPACA!T26</f>
        <v>47101</v>
      </c>
      <c r="H24" s="219">
        <f>+[3]LLAMA!T26</f>
        <v>11994</v>
      </c>
    </row>
    <row r="25" spans="1:8" ht="12" customHeight="1">
      <c r="A25" s="217" t="s">
        <v>245</v>
      </c>
      <c r="B25" s="220">
        <f>[3]AVE!T27</f>
        <v>86126.850880978178</v>
      </c>
      <c r="C25" s="219">
        <f>+[3]OVINO!T27</f>
        <v>3991</v>
      </c>
      <c r="D25" s="219">
        <f>+[3]PORCINO!T27</f>
        <v>21597</v>
      </c>
      <c r="E25" s="219">
        <v>4227</v>
      </c>
      <c r="F25" s="219">
        <f>+[3]CAPRINO!T27</f>
        <v>861</v>
      </c>
      <c r="G25" s="219">
        <f>+[3]ALPACA!T27</f>
        <v>4653</v>
      </c>
      <c r="H25" s="219">
        <f>+[3]LLAMA!T27</f>
        <v>1788</v>
      </c>
    </row>
    <row r="26" spans="1:8" ht="12" customHeight="1">
      <c r="A26" s="217" t="s">
        <v>246</v>
      </c>
      <c r="B26" s="220">
        <f>[3]AVE!T28</f>
        <v>9438792.4876569156</v>
      </c>
      <c r="C26" s="219">
        <f>+[3]OVINO!T28</f>
        <v>7851</v>
      </c>
      <c r="D26" s="219">
        <f>+[3]PORCINO!T28</f>
        <v>66586</v>
      </c>
      <c r="E26" s="219">
        <v>5042</v>
      </c>
      <c r="F26" s="219">
        <f>+[3]CAPRINO!T28</f>
        <v>5022</v>
      </c>
      <c r="G26" s="219">
        <f>+[3]ALPACA!T28</f>
        <v>6322</v>
      </c>
      <c r="H26" s="219">
        <f>+[3]LLAMA!T28</f>
        <v>4418</v>
      </c>
    </row>
    <row r="27" spans="1:8" ht="12" customHeight="1">
      <c r="A27" s="217" t="s">
        <v>258</v>
      </c>
      <c r="B27" s="220">
        <f>[3]AVE!T29</f>
        <v>549179.56522269081</v>
      </c>
      <c r="C27" s="219">
        <f>+[3]OVINO!T29</f>
        <v>154484</v>
      </c>
      <c r="D27" s="219">
        <f>+[3]PORCINO!T29</f>
        <v>52959</v>
      </c>
      <c r="E27" s="219">
        <v>88827</v>
      </c>
      <c r="F27" s="219">
        <f>+[3]CAPRINO!T29</f>
        <v>28342</v>
      </c>
      <c r="G27" s="219">
        <f>+[3]ALPACA!T29</f>
        <v>42540</v>
      </c>
      <c r="H27" s="219">
        <f>+[3]LLAMA!T29</f>
        <v>8586</v>
      </c>
    </row>
    <row r="28" spans="1:8" ht="12" customHeight="1">
      <c r="A28" s="217" t="s">
        <v>577</v>
      </c>
      <c r="B28" s="220">
        <f>[3]AVE!T30</f>
        <v>406961.94325745007</v>
      </c>
      <c r="C28" s="219">
        <f>+[3]OVINO!T30</f>
        <v>83655</v>
      </c>
      <c r="D28" s="219">
        <f>+[3]PORCINO!T30</f>
        <v>70374</v>
      </c>
      <c r="E28" s="219">
        <v>42914</v>
      </c>
      <c r="F28" s="219">
        <f>+[3]CAPRINO!T30</f>
        <v>18043</v>
      </c>
      <c r="G28" s="219">
        <f>+[3]ALPACA!T30</f>
        <v>22936</v>
      </c>
      <c r="H28" s="219">
        <f>+[3]LLAMA!T30</f>
        <v>9871</v>
      </c>
    </row>
    <row r="29" spans="1:8" ht="12" customHeight="1">
      <c r="A29" s="217" t="s">
        <v>363</v>
      </c>
      <c r="B29" s="220">
        <f>[3]AVE!T31</f>
        <v>244177.16595446999</v>
      </c>
      <c r="C29" s="219">
        <f>+[3]OVINO!T31</f>
        <v>41225</v>
      </c>
      <c r="D29" s="219">
        <f>+[3]PORCINO!T31</f>
        <v>25210</v>
      </c>
      <c r="E29" s="219">
        <v>22414</v>
      </c>
      <c r="F29" s="219">
        <f>+[3]CAPRINO!T31</f>
        <v>5372</v>
      </c>
      <c r="G29" s="219">
        <f>+[3]ALPACA!T31</f>
        <v>18101</v>
      </c>
      <c r="H29" s="219">
        <f>+[3]LLAMA!T31</f>
        <v>4834</v>
      </c>
    </row>
    <row r="30" spans="1:8" ht="12" customHeight="1">
      <c r="A30" s="217" t="s">
        <v>465</v>
      </c>
      <c r="B30" s="220">
        <f>[3]AVE!T32</f>
        <v>162784.77730298007</v>
      </c>
      <c r="C30" s="219">
        <f>+[3]OVINO!T32</f>
        <v>42430</v>
      </c>
      <c r="D30" s="219">
        <f>+[3]PORCINO!T32</f>
        <v>45164</v>
      </c>
      <c r="E30" s="219">
        <v>20500</v>
      </c>
      <c r="F30" s="219">
        <f>+[3]CAPRINO!T32</f>
        <v>12671</v>
      </c>
      <c r="G30" s="219">
        <f>+[3]ALPACA!T32</f>
        <v>4835</v>
      </c>
      <c r="H30" s="219">
        <f>+[3]LLAMA!T32</f>
        <v>5037</v>
      </c>
    </row>
    <row r="31" spans="1:8" ht="12" customHeight="1">
      <c r="A31" s="217" t="s">
        <v>590</v>
      </c>
      <c r="B31" s="220">
        <f>[3]AVE!T33</f>
        <v>1986050.3774606283</v>
      </c>
      <c r="C31" s="219">
        <f>+[3]OVINO!T33</f>
        <v>287451</v>
      </c>
      <c r="D31" s="219">
        <f>+[3]PORCINO!T33</f>
        <v>144583</v>
      </c>
      <c r="E31" s="219">
        <v>68573</v>
      </c>
      <c r="F31" s="219">
        <f>+[3]CAPRINO!T33</f>
        <v>3693</v>
      </c>
      <c r="G31" s="219">
        <f>+[3]ALPACA!T33</f>
        <v>83906</v>
      </c>
      <c r="H31" s="219">
        <f>+[3]LLAMA!T33</f>
        <v>17966</v>
      </c>
    </row>
    <row r="32" spans="1:8" ht="12" customHeight="1">
      <c r="A32" s="217" t="s">
        <v>591</v>
      </c>
      <c r="B32" s="220">
        <f>[3]AVE!T34</f>
        <v>1351018.2522928247</v>
      </c>
      <c r="C32" s="219">
        <f>+[3]OVINO!T34</f>
        <v>660964</v>
      </c>
      <c r="D32" s="219">
        <f>+[3]PORCINO!T34</f>
        <v>76729</v>
      </c>
      <c r="E32" s="219">
        <v>142455</v>
      </c>
      <c r="F32" s="219">
        <f>+[3]CAPRINO!T34</f>
        <v>0</v>
      </c>
      <c r="G32" s="219">
        <f>+[3]ALPACA!T34</f>
        <v>207665</v>
      </c>
      <c r="H32" s="219">
        <f>+[3]LLAMA!T34</f>
        <v>40001</v>
      </c>
    </row>
    <row r="33" spans="1:8" ht="12" customHeight="1">
      <c r="A33" s="217" t="s">
        <v>686</v>
      </c>
      <c r="B33" s="220">
        <f>[3]AVE!T35</f>
        <v>17537001.327123333</v>
      </c>
      <c r="C33" s="219">
        <f>+[3]OVINO!T35</f>
        <v>5439</v>
      </c>
      <c r="D33" s="219">
        <f>+[3]PORCINO!T35</f>
        <v>59704</v>
      </c>
      <c r="E33" s="219">
        <v>53557</v>
      </c>
      <c r="F33" s="219">
        <f>+[3]CAPRINO!T35</f>
        <v>0</v>
      </c>
      <c r="G33" s="219">
        <f>+[3]ALPACA!T35</f>
        <v>0</v>
      </c>
      <c r="H33" s="219">
        <f>+[3]LLAMA!T35</f>
        <v>0</v>
      </c>
    </row>
    <row r="34" spans="1:8" ht="12" customHeight="1">
      <c r="A34" s="217" t="s">
        <v>534</v>
      </c>
      <c r="B34" s="220">
        <f>[3]AVE!T36</f>
        <v>10952706.331588078</v>
      </c>
      <c r="C34" s="219">
        <f>+[3]OVINO!T36</f>
        <v>3115</v>
      </c>
      <c r="D34" s="219">
        <f>+[3]PORCINO!T36</f>
        <v>55401</v>
      </c>
      <c r="E34" s="219">
        <v>10718</v>
      </c>
      <c r="F34" s="219">
        <f>+[3]CAPRINO!T36</f>
        <v>10</v>
      </c>
      <c r="G34" s="219">
        <f>+[3]ALPACA!T36</f>
        <v>0</v>
      </c>
      <c r="H34" s="219">
        <f>+[3]LLAMA!T36</f>
        <v>0</v>
      </c>
    </row>
    <row r="35" spans="1:8" ht="12" customHeight="1">
      <c r="A35" s="217" t="s">
        <v>535</v>
      </c>
      <c r="B35" s="220">
        <f>[3]AVE!T37</f>
        <v>5591666.7095058663</v>
      </c>
      <c r="C35" s="219">
        <f>+[3]OVINO!T37</f>
        <v>2377</v>
      </c>
      <c r="D35" s="219">
        <f>+[3]PORCINO!T37</f>
        <v>21547</v>
      </c>
      <c r="E35" s="219">
        <v>15677</v>
      </c>
      <c r="F35" s="219">
        <f>+[3]CAPRINO!T37</f>
        <v>0</v>
      </c>
      <c r="G35" s="219">
        <f>+[3]ALPACA!T37</f>
        <v>0</v>
      </c>
      <c r="H35" s="219">
        <f>+[3]LLAMA!T37</f>
        <v>0</v>
      </c>
    </row>
    <row r="36" spans="1:8" ht="12" customHeight="1">
      <c r="A36" s="229" t="s">
        <v>411</v>
      </c>
      <c r="B36" s="232">
        <f>[3]AVE!T38</f>
        <v>3865818.4410884827</v>
      </c>
      <c r="C36" s="232">
        <f>+[3]OVINO!T38</f>
        <v>2349</v>
      </c>
      <c r="D36" s="232">
        <f>+[3]PORCINO!T38</f>
        <v>13055</v>
      </c>
      <c r="E36" s="232">
        <v>14409</v>
      </c>
      <c r="F36" s="232">
        <f>+[3]CAPRINO!T38</f>
        <v>0</v>
      </c>
      <c r="G36" s="232">
        <f>+[3]ALPACA!T38</f>
        <v>0</v>
      </c>
      <c r="H36" s="232">
        <f>+[3]LLAMA!T38</f>
        <v>0</v>
      </c>
    </row>
    <row r="37" spans="1:8" ht="9" customHeight="1">
      <c r="A37" s="76" t="s">
        <v>745</v>
      </c>
      <c r="B37" s="111"/>
      <c r="C37" s="222"/>
      <c r="D37" s="111"/>
      <c r="E37" s="111"/>
      <c r="F37" s="222"/>
      <c r="G37" s="222"/>
      <c r="H37" s="222"/>
    </row>
    <row r="38" spans="1:8" ht="9" customHeight="1">
      <c r="A38" s="76" t="s">
        <v>151</v>
      </c>
      <c r="B38" s="221"/>
      <c r="C38" s="221"/>
      <c r="D38" s="221"/>
      <c r="E38" s="221"/>
      <c r="F38" s="221"/>
      <c r="G38" s="221"/>
      <c r="H38" s="221"/>
    </row>
    <row r="39" spans="1:8" ht="9" customHeight="1">
      <c r="A39" s="77" t="s">
        <v>318</v>
      </c>
      <c r="B39" s="176"/>
      <c r="C39" s="176"/>
      <c r="D39" s="176"/>
      <c r="E39" s="176"/>
      <c r="F39" s="176"/>
      <c r="G39" s="176"/>
      <c r="H39" s="176"/>
    </row>
    <row r="40" spans="1:8" ht="9" customHeight="1">
      <c r="A40" s="120"/>
      <c r="B40" s="112"/>
      <c r="C40" s="112"/>
      <c r="D40" s="112"/>
      <c r="E40" s="112"/>
      <c r="F40" s="112"/>
      <c r="G40" s="112"/>
    </row>
  </sheetData>
  <sheetCalcPr fullCalcOnLoad="1"/>
  <phoneticPr fontId="54" type="noConversion"/>
  <printOptions horizontalCentered="1" verticalCentered="1"/>
  <pageMargins left="0" right="0" top="0" bottom="0" header="0" footer="0"/>
  <pageSetup paperSize="9" orientation="portrait" horizontalDpi="120" verticalDpi="144"/>
  <extLst>
    <ext xmlns:mx="http://schemas.microsoft.com/office/mac/excel/2008/main" uri="http://schemas.microsoft.com/office/mac/excel/2008/main">
      <mx:PLV Mode="1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H40"/>
  <sheetViews>
    <sheetView showGridLines="0" view="pageLayout" topLeftCell="A2" zoomScale="150" zoomScaleNormal="150" zoomScalePageLayoutView="150" workbookViewId="0">
      <selection activeCell="B26" sqref="B26:H26"/>
    </sheetView>
  </sheetViews>
  <sheetFormatPr baseColWidth="10" defaultColWidth="11" defaultRowHeight="13" customHeight="1"/>
  <cols>
    <col min="1" max="1" width="12.1640625" style="86" customWidth="1"/>
    <col min="2" max="8" width="7.1640625" style="86" customWidth="1"/>
    <col min="9" max="16384" width="11" style="86"/>
  </cols>
  <sheetData>
    <row r="2" spans="1:8" ht="15" customHeight="1">
      <c r="A2" s="215" t="s">
        <v>575</v>
      </c>
      <c r="B2" s="215"/>
      <c r="C2" s="215"/>
      <c r="D2" s="215"/>
      <c r="E2" s="215"/>
      <c r="F2" s="215"/>
      <c r="G2" s="99"/>
      <c r="H2" s="99"/>
    </row>
    <row r="3" spans="1:8" ht="11" customHeight="1">
      <c r="A3" s="94" t="s">
        <v>574</v>
      </c>
      <c r="B3" s="94"/>
      <c r="C3" s="94"/>
      <c r="D3" s="94"/>
      <c r="E3" s="94"/>
      <c r="F3" s="94"/>
      <c r="G3" s="94"/>
      <c r="H3" s="94"/>
    </row>
    <row r="4" spans="1:8" ht="4" customHeight="1">
      <c r="A4" s="98"/>
      <c r="B4" s="98"/>
      <c r="C4" s="98"/>
      <c r="D4" s="98"/>
      <c r="E4" s="98"/>
      <c r="F4" s="98"/>
      <c r="G4" s="98"/>
      <c r="H4" s="98"/>
    </row>
    <row r="5" spans="1:8" ht="17" customHeight="1">
      <c r="A5" s="225" t="s">
        <v>198</v>
      </c>
      <c r="B5" s="223" t="s">
        <v>485</v>
      </c>
      <c r="C5" s="223" t="s">
        <v>609</v>
      </c>
      <c r="D5" s="223" t="s">
        <v>397</v>
      </c>
      <c r="E5" s="223" t="s">
        <v>398</v>
      </c>
      <c r="F5" s="223" t="s">
        <v>399</v>
      </c>
      <c r="G5" s="223" t="s">
        <v>400</v>
      </c>
      <c r="H5" s="224" t="s">
        <v>298</v>
      </c>
    </row>
    <row r="6" spans="1:8" ht="17" customHeight="1">
      <c r="A6" s="242" t="s">
        <v>518</v>
      </c>
      <c r="B6" s="266">
        <f t="shared" ref="B6:H6" si="0">(B8+B9+B10+B11+B12+B16+B17+B18+B19+B20+B21+B22+B23+B24+B25+B26+B27+B28+B31+B32+B33+B34+B35+B36)</f>
        <v>1569280.0814048066</v>
      </c>
      <c r="C6" s="266">
        <f t="shared" si="0"/>
        <v>33448.791857896467</v>
      </c>
      <c r="D6" s="266">
        <f t="shared" si="0"/>
        <v>157740.8851583894</v>
      </c>
      <c r="E6" s="266">
        <f t="shared" si="0"/>
        <v>188680.22418414443</v>
      </c>
      <c r="F6" s="266">
        <f t="shared" si="0"/>
        <v>5547.0975465893553</v>
      </c>
      <c r="G6" s="266">
        <f t="shared" si="0"/>
        <v>12748.883827644446</v>
      </c>
      <c r="H6" s="266">
        <f t="shared" si="0"/>
        <v>4008.8485710000004</v>
      </c>
    </row>
    <row r="7" spans="1:8" ht="4" customHeight="1">
      <c r="A7" s="216"/>
      <c r="B7" s="233"/>
      <c r="C7" s="233"/>
      <c r="D7" s="233"/>
      <c r="E7" s="233"/>
      <c r="F7" s="233"/>
      <c r="G7" s="233"/>
      <c r="H7" s="233"/>
    </row>
    <row r="8" spans="1:8" ht="12" customHeight="1">
      <c r="A8" s="217" t="s">
        <v>488</v>
      </c>
      <c r="B8" s="234">
        <f>+[3]AVE!T50</f>
        <v>163.7060224297893</v>
      </c>
      <c r="C8" s="234">
        <f>+[3]OVINO!T50</f>
        <v>36.930800000000005</v>
      </c>
      <c r="D8" s="234">
        <f>+[3]PORCINO!T50</f>
        <v>398.35649999999998</v>
      </c>
      <c r="E8" s="234">
        <f>+[3]VACUNO!T50</f>
        <v>880.46807999999987</v>
      </c>
      <c r="F8" s="234">
        <f>+[3]CAPRINO!T50</f>
        <v>378.41360000000009</v>
      </c>
      <c r="G8" s="234">
        <f>+[3]ALPACA!T50</f>
        <v>0</v>
      </c>
      <c r="H8" s="234">
        <f>+[3]LLAMA!T50</f>
        <v>0</v>
      </c>
    </row>
    <row r="9" spans="1:8" ht="12" customHeight="1">
      <c r="A9" s="217" t="s">
        <v>603</v>
      </c>
      <c r="B9" s="234">
        <f>+[3]AVE!T51</f>
        <v>28902.432661356168</v>
      </c>
      <c r="C9" s="234">
        <f>+[3]OVINO!T51</f>
        <v>1359.70077427051</v>
      </c>
      <c r="D9" s="234">
        <f>+[3]PORCINO!T51</f>
        <v>4739.3320819178489</v>
      </c>
      <c r="E9" s="234">
        <f>+[3]VACUNO!T51</f>
        <v>7680.1689201117288</v>
      </c>
      <c r="F9" s="234">
        <f>+[3]CAPRINO!T51</f>
        <v>1376.5339236572659</v>
      </c>
      <c r="G9" s="234">
        <f>+[3]ALPACA!T51</f>
        <v>0</v>
      </c>
      <c r="H9" s="234">
        <f>+[3]LLAMA!T51</f>
        <v>0</v>
      </c>
    </row>
    <row r="10" spans="1:8" ht="12" customHeight="1">
      <c r="A10" s="217" t="s">
        <v>604</v>
      </c>
      <c r="B10" s="234">
        <f>+[3]AVE!T52</f>
        <v>22689.220549134319</v>
      </c>
      <c r="C10" s="234">
        <f>+[3]OVINO!T52</f>
        <v>539.00879199999997</v>
      </c>
      <c r="D10" s="234">
        <f>+[3]PORCINO!T52</f>
        <v>1665.2429750000001</v>
      </c>
      <c r="E10" s="234">
        <f>+[3]VACUNO!T52</f>
        <v>3077.7475920000002</v>
      </c>
      <c r="F10" s="234">
        <f>+[3]CAPRINO!T52</f>
        <v>455.53058576000018</v>
      </c>
      <c r="G10" s="234">
        <f>+[3]ALPACA!T52</f>
        <v>0</v>
      </c>
      <c r="H10" s="234">
        <f>+[3]LLAMA!T52</f>
        <v>0</v>
      </c>
    </row>
    <row r="11" spans="1:8" ht="12" customHeight="1">
      <c r="A11" s="217" t="s">
        <v>605</v>
      </c>
      <c r="B11" s="234">
        <f>+[3]AVE!T53</f>
        <v>270846.85811000247</v>
      </c>
      <c r="C11" s="234">
        <f>+[3]OVINO!T53</f>
        <v>2413.313596</v>
      </c>
      <c r="D11" s="234">
        <f>+[3]PORCINO!T53</f>
        <v>16876.29837</v>
      </c>
      <c r="E11" s="234">
        <f>+[3]VACUNO!T53</f>
        <v>7660.4258209</v>
      </c>
      <c r="F11" s="234">
        <f>+[3]CAPRINO!T53</f>
        <v>506.56437600000004</v>
      </c>
      <c r="G11" s="234">
        <f>+[3]ALPACA!T53</f>
        <v>36.813844999999993</v>
      </c>
      <c r="H11" s="234">
        <f>+[3]LLAMA!T53</f>
        <v>0</v>
      </c>
    </row>
    <row r="12" spans="1:8" ht="12" customHeight="1">
      <c r="A12" s="217" t="s">
        <v>606</v>
      </c>
      <c r="B12" s="234">
        <f>+[3]AVE!T54</f>
        <v>3616.9015114104914</v>
      </c>
      <c r="C12" s="234">
        <f>+[3]OVINO!T54</f>
        <v>1219.3388800000002</v>
      </c>
      <c r="D12" s="234">
        <f>+[3]PORCINO!T54</f>
        <v>6393.484916325001</v>
      </c>
      <c r="E12" s="234">
        <f>+[3]VACUNO!T54</f>
        <v>26793.983424933998</v>
      </c>
      <c r="F12" s="234">
        <f>+[3]CAPRINO!T54</f>
        <v>233.79401917209128</v>
      </c>
      <c r="G12" s="234">
        <f>+[3]ALPACA!T54</f>
        <v>0</v>
      </c>
      <c r="H12" s="234">
        <f>+[3]LLAMA!T54</f>
        <v>0</v>
      </c>
    </row>
    <row r="13" spans="1:8" ht="12" customHeight="1">
      <c r="A13" s="217" t="s">
        <v>473</v>
      </c>
      <c r="B13" s="234">
        <f>+[3]AVE!T55</f>
        <v>2441.5334815222823</v>
      </c>
      <c r="C13" s="234">
        <f>+[3]OVINO!T55</f>
        <v>894.03844000000015</v>
      </c>
      <c r="D13" s="234">
        <f>+[3]PORCINO!T55</f>
        <v>2316.7117313250001</v>
      </c>
      <c r="E13" s="234">
        <f>+[3]VACUNO!T55</f>
        <v>13938.926279933998</v>
      </c>
      <c r="F13" s="234">
        <f>+[3]CAPRINO!T55</f>
        <v>114.97217917209126</v>
      </c>
      <c r="G13" s="234">
        <f>+[3]ALPACA!T55</f>
        <v>0</v>
      </c>
      <c r="H13" s="234">
        <f>+[3]LLAMA!T55</f>
        <v>0</v>
      </c>
    </row>
    <row r="14" spans="1:8" ht="12" customHeight="1">
      <c r="A14" s="217" t="s">
        <v>474</v>
      </c>
      <c r="B14" s="234">
        <f>+[3]AVE!T56</f>
        <v>574.62437016756883</v>
      </c>
      <c r="C14" s="234">
        <f>+[3]OVINO!T56</f>
        <v>254.84400000000002</v>
      </c>
      <c r="D14" s="234">
        <f>+[3]PORCINO!T56</f>
        <v>2293.1865000000003</v>
      </c>
      <c r="E14" s="234">
        <f>+[3]VACUNO!T56</f>
        <v>8232.1129299999993</v>
      </c>
      <c r="F14" s="234">
        <f>+[3]CAPRINO!T56</f>
        <v>13.2468</v>
      </c>
      <c r="G14" s="234">
        <f>+[3]ALPACA!T56</f>
        <v>0</v>
      </c>
      <c r="H14" s="234">
        <f>+[3]LLAMA!T56</f>
        <v>0</v>
      </c>
    </row>
    <row r="15" spans="1:8" ht="12" customHeight="1">
      <c r="A15" s="217" t="s">
        <v>475</v>
      </c>
      <c r="B15" s="234">
        <f>+[3]AVE!T57</f>
        <v>600.74365972064027</v>
      </c>
      <c r="C15" s="234">
        <f>+[3]OVINO!T57</f>
        <v>70.456440000000015</v>
      </c>
      <c r="D15" s="234">
        <f>+[3]PORCINO!T57</f>
        <v>1783.586685</v>
      </c>
      <c r="E15" s="234">
        <f>+[3]VACUNO!T57</f>
        <v>4622.9442150000004</v>
      </c>
      <c r="F15" s="234">
        <f>+[3]CAPRINO!T57</f>
        <v>105.57504</v>
      </c>
      <c r="G15" s="234">
        <f>+[3]ALPACA!T57</f>
        <v>0</v>
      </c>
      <c r="H15" s="234">
        <f>+[3]LLAMA!T57</f>
        <v>0</v>
      </c>
    </row>
    <row r="16" spans="1:8" ht="12" customHeight="1">
      <c r="A16" s="217" t="s">
        <v>595</v>
      </c>
      <c r="B16" s="234">
        <f>+[3]AVE!T58</f>
        <v>3696.9187082358194</v>
      </c>
      <c r="C16" s="234">
        <f>+[3]OVINO!T58</f>
        <v>50.576800000000013</v>
      </c>
      <c r="D16" s="234">
        <f>+[3]PORCINO!T58</f>
        <v>1712.1916249999999</v>
      </c>
      <c r="E16" s="234">
        <f>+[3]VACUNO!T58</f>
        <v>8885.0825987999997</v>
      </c>
      <c r="F16" s="234">
        <f>+[3]CAPRINO!T58</f>
        <v>56.859200000000008</v>
      </c>
      <c r="G16" s="234">
        <f>+[3]ALPACA!T58</f>
        <v>0</v>
      </c>
      <c r="H16" s="234">
        <f>+[3]LLAMA!T58</f>
        <v>0</v>
      </c>
    </row>
    <row r="17" spans="1:8" ht="12" customHeight="1">
      <c r="A17" s="217" t="s">
        <v>596</v>
      </c>
      <c r="B17" s="234">
        <f>+[3]AVE!T59</f>
        <v>39416.052146293616</v>
      </c>
      <c r="C17" s="234">
        <f>+[3]OVINO!T59</f>
        <v>1375.9864038539599</v>
      </c>
      <c r="D17" s="234">
        <f>+[3]PORCINO!T59</f>
        <v>1374.8966701466047</v>
      </c>
      <c r="E17" s="234">
        <f>+[3]VACUNO!T59</f>
        <v>9018.7472549416925</v>
      </c>
      <c r="F17" s="234">
        <f>+[3]CAPRINO!T59</f>
        <v>213.53680000000003</v>
      </c>
      <c r="G17" s="234">
        <f>+[3]ALPACA!T59</f>
        <v>9.9782866444444416</v>
      </c>
      <c r="H17" s="234">
        <f>+[3]LLAMA!T59</f>
        <v>0</v>
      </c>
    </row>
    <row r="18" spans="1:8" ht="12" customHeight="1">
      <c r="A18" s="217" t="s">
        <v>597</v>
      </c>
      <c r="B18" s="234">
        <f>+[3]AVE!T60</f>
        <v>848197.84645546717</v>
      </c>
      <c r="C18" s="234">
        <f>+[3]OVINO!T60</f>
        <v>976.1665720000002</v>
      </c>
      <c r="D18" s="234">
        <f>+[3]PORCINO!T60</f>
        <v>71500.073962499999</v>
      </c>
      <c r="E18" s="234">
        <f>+[3]VACUNO!T60</f>
        <v>21841.726741800001</v>
      </c>
      <c r="F18" s="234">
        <f>+[3]CAPRINO!T60</f>
        <v>602.63478400000008</v>
      </c>
      <c r="G18" s="234">
        <f>+[3]ALPACA!T60</f>
        <v>79.858572499999994</v>
      </c>
      <c r="H18" s="234">
        <f>+[3]LLAMA!T60</f>
        <v>50.109621999999995</v>
      </c>
    </row>
    <row r="19" spans="1:8" ht="12" customHeight="1">
      <c r="A19" s="217" t="s">
        <v>598</v>
      </c>
      <c r="B19" s="234">
        <f>+[3]AVE!T61</f>
        <v>72365.199098659359</v>
      </c>
      <c r="C19" s="234">
        <f>+[3]OVINO!T61</f>
        <v>61.184412000000009</v>
      </c>
      <c r="D19" s="234">
        <f>+[3]PORCINO!T61</f>
        <v>3934.9573874999996</v>
      </c>
      <c r="E19" s="234">
        <f>+[3]VACUNO!T61</f>
        <v>2006.4704580000002</v>
      </c>
      <c r="F19" s="234">
        <f>+[3]CAPRINO!T61</f>
        <v>211.30357200000003</v>
      </c>
      <c r="G19" s="234">
        <f>+[3]ALPACA!T61</f>
        <v>0</v>
      </c>
      <c r="H19" s="234">
        <f>+[3]LLAMA!T61</f>
        <v>0</v>
      </c>
    </row>
    <row r="20" spans="1:8" ht="12" customHeight="1">
      <c r="A20" s="217" t="s">
        <v>599</v>
      </c>
      <c r="B20" s="234">
        <f>+[3]AVE!T62</f>
        <v>1213.0593615524051</v>
      </c>
      <c r="C20" s="234">
        <f>+[3]OVINO!T62</f>
        <v>1751.3514</v>
      </c>
      <c r="D20" s="234">
        <f>+[3]PORCINO!T62</f>
        <v>6784.1610000000001</v>
      </c>
      <c r="E20" s="234">
        <f>+[3]VACUNO!T62</f>
        <v>18494.843292385038</v>
      </c>
      <c r="F20" s="234">
        <f>+[3]CAPRINO!T62</f>
        <v>241.61995999999999</v>
      </c>
      <c r="G20" s="234">
        <f>+[3]ALPACA!T62</f>
        <v>25.859249999999999</v>
      </c>
      <c r="H20" s="234">
        <f>+[3]LLAMA!T62</f>
        <v>1.2375</v>
      </c>
    </row>
    <row r="21" spans="1:8" ht="12" customHeight="1">
      <c r="A21" s="217" t="s">
        <v>600</v>
      </c>
      <c r="B21" s="234">
        <f>+[3]AVE!T63</f>
        <v>406.19221832158166</v>
      </c>
      <c r="C21" s="234">
        <f>+[3]OVINO!T63</f>
        <v>1381.425084</v>
      </c>
      <c r="D21" s="234">
        <f>+[3]PORCINO!T63</f>
        <v>1264.9354800000001</v>
      </c>
      <c r="E21" s="234">
        <f>+[3]VACUNO!T63</f>
        <v>3407.3128000719998</v>
      </c>
      <c r="F21" s="234">
        <f>+[3]CAPRINO!T63</f>
        <v>13.546632000000001</v>
      </c>
      <c r="G21" s="234">
        <f>+[3]ALPACA!T63</f>
        <v>321.30634249999997</v>
      </c>
      <c r="H21" s="234">
        <f>+[3]LLAMA!T63</f>
        <v>115.24811199999999</v>
      </c>
    </row>
    <row r="22" spans="1:8" ht="12" customHeight="1">
      <c r="A22" s="217" t="s">
        <v>601</v>
      </c>
      <c r="B22" s="234">
        <f>+[3]AVE!T64</f>
        <v>12053.199723926427</v>
      </c>
      <c r="C22" s="234">
        <f>+[3]OVINO!T64</f>
        <v>3300.2151999999996</v>
      </c>
      <c r="D22" s="234">
        <f>+[3]PORCINO!T64</f>
        <v>4446.9337500000001</v>
      </c>
      <c r="E22" s="234">
        <f>+[3]VACUNO!T64</f>
        <v>9510.6319800000001</v>
      </c>
      <c r="F22" s="234">
        <f>+[3]CAPRINO!T64</f>
        <v>47.738800000000005</v>
      </c>
      <c r="G22" s="234">
        <f>+[3]ALPACA!T64</f>
        <v>321.30630000000002</v>
      </c>
      <c r="H22" s="234">
        <f>+[3]LLAMA!T64</f>
        <v>272.73230999999998</v>
      </c>
    </row>
    <row r="23" spans="1:8" ht="12" customHeight="1">
      <c r="A23" s="217" t="s">
        <v>243</v>
      </c>
      <c r="B23" s="234">
        <f>+[3]AVE!T65</f>
        <v>947.98123964330512</v>
      </c>
      <c r="C23" s="234">
        <f>+[3]OVINO!T65</f>
        <v>1601.1004940000003</v>
      </c>
      <c r="D23" s="234">
        <f>+[3]PORCINO!T65</f>
        <v>1486.4046600000004</v>
      </c>
      <c r="E23" s="234">
        <f>+[3]VACUNO!T65</f>
        <v>3884.4898527000005</v>
      </c>
      <c r="F23" s="234">
        <f>+[3]CAPRINO!T65</f>
        <v>369.22589399999998</v>
      </c>
      <c r="G23" s="234">
        <f>+[3]ALPACA!T65</f>
        <v>782.79038100000002</v>
      </c>
      <c r="H23" s="234">
        <f>+[3]LLAMA!T65</f>
        <v>375.88187700000009</v>
      </c>
    </row>
    <row r="24" spans="1:8" ht="12" customHeight="1">
      <c r="A24" s="217" t="s">
        <v>244</v>
      </c>
      <c r="B24" s="234">
        <f>+[3]AVE!T66</f>
        <v>153406.22691487978</v>
      </c>
      <c r="C24" s="234">
        <f>+[3]OVINO!T66</f>
        <v>2024.2034999999996</v>
      </c>
      <c r="D24" s="234">
        <f>+[3]PORCINO!T66</f>
        <v>11362.384000000002</v>
      </c>
      <c r="E24" s="234">
        <f>+[3]VACUNO!T66</f>
        <v>5488.0739999999996</v>
      </c>
      <c r="F24" s="234">
        <f>+[3]CAPRINO!T66</f>
        <v>178.36940000000001</v>
      </c>
      <c r="G24" s="234">
        <f>+[3]ALPACA!T66</f>
        <v>1189.0726</v>
      </c>
      <c r="H24" s="234">
        <f>+[3]LLAMA!T66</f>
        <v>380.48219999999992</v>
      </c>
    </row>
    <row r="25" spans="1:8" ht="12" customHeight="1">
      <c r="A25" s="217" t="s">
        <v>245</v>
      </c>
      <c r="B25" s="234">
        <f>+[3]AVE!T67</f>
        <v>170.47241139952061</v>
      </c>
      <c r="C25" s="234">
        <f>+[3]OVINO!T67</f>
        <v>84.454560000000001</v>
      </c>
      <c r="D25" s="234">
        <f>+[3]PORCINO!T67</f>
        <v>884.84775000000002</v>
      </c>
      <c r="E25" s="234">
        <f>+[3]VACUNO!T67</f>
        <v>985.77914999999996</v>
      </c>
      <c r="F25" s="234">
        <f>+[3]CAPRINO!T67</f>
        <v>13.3848</v>
      </c>
      <c r="G25" s="234">
        <f>+[3]ALPACA!T67</f>
        <v>144.83970000000005</v>
      </c>
      <c r="H25" s="234">
        <f>+[3]LLAMA!T67</f>
        <v>77.260400000000004</v>
      </c>
    </row>
    <row r="26" spans="1:8" ht="12" customHeight="1">
      <c r="A26" s="217" t="s">
        <v>246</v>
      </c>
      <c r="B26" s="1299">
        <f>+[3]AVE!T68</f>
        <v>20635.148402636129</v>
      </c>
      <c r="C26" s="1299">
        <f>+[3]OVINO!T68</f>
        <v>182.15319999999997</v>
      </c>
      <c r="D26" s="1299">
        <f>+[3]PORCINO!T68</f>
        <v>2620.5330000000004</v>
      </c>
      <c r="E26" s="1299">
        <f>+[3]VACUNO!T68</f>
        <v>969.50970000000007</v>
      </c>
      <c r="F26" s="1299">
        <f>+[3]CAPRINO!T68</f>
        <v>71.895600000000002</v>
      </c>
      <c r="G26" s="1299">
        <f>+[3]ALPACA!T68</f>
        <v>182.46544999999998</v>
      </c>
      <c r="H26" s="1299">
        <f>+[3]LLAMA!T68</f>
        <v>129.12299999999999</v>
      </c>
    </row>
    <row r="27" spans="1:8" ht="12" customHeight="1">
      <c r="A27" s="217" t="s">
        <v>258</v>
      </c>
      <c r="B27" s="234">
        <f>+[3]AVE!T69</f>
        <v>1058.7678381238093</v>
      </c>
      <c r="C27" s="234">
        <f>+[3]OVINO!T69</f>
        <v>1839.3472000000002</v>
      </c>
      <c r="D27" s="234">
        <f>+[3]PORCINO!T69</f>
        <v>2331.7565999999997</v>
      </c>
      <c r="E27" s="234">
        <f>+[3]VACUNO!T69</f>
        <v>11418.18549</v>
      </c>
      <c r="F27" s="234">
        <f>+[3]CAPRINO!T69</f>
        <v>336.17800000000005</v>
      </c>
      <c r="G27" s="234">
        <f>+[3]ALPACA!T69</f>
        <v>1131.6773700000001</v>
      </c>
      <c r="H27" s="234">
        <f>+[3]LLAMA!T69</f>
        <v>260.37225000000001</v>
      </c>
    </row>
    <row r="28" spans="1:8" ht="12" customHeight="1">
      <c r="A28" s="217" t="s">
        <v>577</v>
      </c>
      <c r="B28" s="234">
        <f>+[3]AVE!T70</f>
        <v>763.78222599112178</v>
      </c>
      <c r="C28" s="234">
        <f>+[3]OVINO!T70</f>
        <v>960.02319999999986</v>
      </c>
      <c r="D28" s="234">
        <f>+[3]PORCINO!T70</f>
        <v>2873.8180000000002</v>
      </c>
      <c r="E28" s="234">
        <f>+[3]VACUNO!T70</f>
        <v>4698.72</v>
      </c>
      <c r="F28" s="234">
        <f>+[3]CAPRINO!T70</f>
        <v>194.47999999999996</v>
      </c>
      <c r="G28" s="234">
        <f>+[3]ALPACA!T70</f>
        <v>569.10050000000001</v>
      </c>
      <c r="H28" s="234">
        <f>+[3]LLAMA!T70</f>
        <v>291.40949999999998</v>
      </c>
    </row>
    <row r="29" spans="1:8" ht="12" customHeight="1">
      <c r="A29" s="217" t="s">
        <v>363</v>
      </c>
      <c r="B29" s="234">
        <f>+[3]AVE!T71</f>
        <v>462.85431612478158</v>
      </c>
      <c r="C29" s="234">
        <f>+[3]OVINO!T71</f>
        <v>505.74119999999994</v>
      </c>
      <c r="D29" s="234">
        <f>+[3]PORCINO!T71</f>
        <v>922.40800000000002</v>
      </c>
      <c r="E29" s="234">
        <f>+[3]VACUNO!T71</f>
        <v>2498.9299999999998</v>
      </c>
      <c r="F29" s="234">
        <f>+[3]CAPRINO!T71</f>
        <v>61.459000000000003</v>
      </c>
      <c r="G29" s="234">
        <f>+[3]ALPACA!T71</f>
        <v>453.86399999999998</v>
      </c>
      <c r="H29" s="234">
        <f>+[3]LLAMA!T71</f>
        <v>151.80799999999999</v>
      </c>
    </row>
    <row r="30" spans="1:8" ht="12" customHeight="1">
      <c r="A30" s="217" t="s">
        <v>573</v>
      </c>
      <c r="B30" s="234">
        <f>+[3]AVE!T72</f>
        <v>300.9279098663402</v>
      </c>
      <c r="C30" s="234">
        <f>+[3]OVINO!T72</f>
        <v>454.28199999999998</v>
      </c>
      <c r="D30" s="234">
        <f>+[3]PORCINO!T72</f>
        <v>1951.4100000000003</v>
      </c>
      <c r="E30" s="234">
        <f>+[3]VACUNO!T72</f>
        <v>2199.7900000000004</v>
      </c>
      <c r="F30" s="234">
        <f>+[3]CAPRINO!T72</f>
        <v>133.02099999999999</v>
      </c>
      <c r="G30" s="234">
        <f>+[3]ALPACA!T72</f>
        <v>115.23649999999999</v>
      </c>
      <c r="H30" s="234">
        <f>+[3]LLAMA!T72</f>
        <v>139.60150000000002</v>
      </c>
    </row>
    <row r="31" spans="1:8" ht="12" customHeight="1">
      <c r="A31" s="217" t="s">
        <v>590</v>
      </c>
      <c r="B31" s="234">
        <f>+[3]AVE!T73</f>
        <v>4091.9722885643218</v>
      </c>
      <c r="C31" s="234">
        <f>+[3]OVINO!T73</f>
        <v>3231.7131999999997</v>
      </c>
      <c r="D31" s="234">
        <f>+[3]PORCINO!T73</f>
        <v>5823.785249999999</v>
      </c>
      <c r="E31" s="234">
        <f>+[3]VACUNO!T73</f>
        <v>9850.4709899999998</v>
      </c>
      <c r="F31" s="234">
        <f>+[3]CAPRINO!T73</f>
        <v>45.385599999999997</v>
      </c>
      <c r="G31" s="234">
        <f>+[3]ALPACA!T73</f>
        <v>2267.3146500000007</v>
      </c>
      <c r="H31" s="234">
        <f>+[3]LLAMA!T73</f>
        <v>525.59099999999989</v>
      </c>
    </row>
    <row r="32" spans="1:8" ht="12" customHeight="1">
      <c r="A32" s="217" t="s">
        <v>591</v>
      </c>
      <c r="B32" s="234">
        <f>+[3]AVE!T74</f>
        <v>2535.3708376833642</v>
      </c>
      <c r="C32" s="234">
        <f>+[3]OVINO!T74</f>
        <v>8891.2710000000006</v>
      </c>
      <c r="D32" s="234">
        <f>+[3]PORCINO!T74</f>
        <v>2539.6115000000004</v>
      </c>
      <c r="E32" s="234">
        <f>+[3]VACUNO!T74</f>
        <v>20417.866000000002</v>
      </c>
      <c r="F32" s="234">
        <f>+[3]CAPRINO!T74</f>
        <v>0</v>
      </c>
      <c r="G32" s="234">
        <f>+[3]ALPACA!T74</f>
        <v>5686.5005799999999</v>
      </c>
      <c r="H32" s="234">
        <f>+[3]LLAMA!T74</f>
        <v>1529.4008000000001</v>
      </c>
    </row>
    <row r="33" spans="1:8" ht="12" customHeight="1">
      <c r="A33" s="217" t="s">
        <v>686</v>
      </c>
      <c r="B33" s="234">
        <f>+[3]AVE!T75</f>
        <v>37960.614331437078</v>
      </c>
      <c r="C33" s="234">
        <f>+[3]OVINO!T75</f>
        <v>59.783389772000007</v>
      </c>
      <c r="D33" s="234">
        <f>+[3]PORCINO!T75</f>
        <v>2635.7455400000003</v>
      </c>
      <c r="E33" s="234">
        <f>+[3]VACUNO!T75</f>
        <v>5800.8475186000005</v>
      </c>
      <c r="F33" s="234">
        <f>+[3]CAPRINO!T75</f>
        <v>0</v>
      </c>
      <c r="G33" s="234">
        <f>+[3]ALPACA!T75</f>
        <v>0</v>
      </c>
      <c r="H33" s="234">
        <f>+[3]LLAMA!T75</f>
        <v>0</v>
      </c>
    </row>
    <row r="34" spans="1:8" ht="12" customHeight="1">
      <c r="A34" s="217" t="s">
        <v>534</v>
      </c>
      <c r="B34" s="234">
        <f>+[3]AVE!T76</f>
        <v>23703.736393086219</v>
      </c>
      <c r="C34" s="234">
        <f>+[3]OVINO!T76</f>
        <v>35.905999999999999</v>
      </c>
      <c r="D34" s="234">
        <f>+[3]PORCINO!T76</f>
        <v>2381.1405</v>
      </c>
      <c r="E34" s="234">
        <f>+[3]VACUNO!T76</f>
        <v>1503.3728999999998</v>
      </c>
      <c r="F34" s="234">
        <f>+[3]CAPRINO!T76</f>
        <v>0.10200000000000001</v>
      </c>
      <c r="G34" s="234">
        <f>+[3]ALPACA!T76</f>
        <v>0</v>
      </c>
      <c r="H34" s="234">
        <f>+[3]LLAMA!T76</f>
        <v>0</v>
      </c>
    </row>
    <row r="35" spans="1:8" ht="12" customHeight="1">
      <c r="A35" s="217" t="s">
        <v>535</v>
      </c>
      <c r="B35" s="234">
        <f>+[3]AVE!T77</f>
        <v>12044.96404630319</v>
      </c>
      <c r="C35" s="234">
        <f>+[3]OVINO!T77</f>
        <v>27.964400000000001</v>
      </c>
      <c r="D35" s="234">
        <f>+[3]PORCINO!T77</f>
        <v>873.06067499999995</v>
      </c>
      <c r="E35" s="234">
        <f>+[3]VACUNO!T77</f>
        <v>2015.9313149999998</v>
      </c>
      <c r="F35" s="234">
        <f>+[3]CAPRINO!T77</f>
        <v>0</v>
      </c>
      <c r="G35" s="234">
        <f>+[3]ALPACA!T77</f>
        <v>0</v>
      </c>
      <c r="H35" s="234">
        <f>+[3]LLAMA!T77</f>
        <v>0</v>
      </c>
    </row>
    <row r="36" spans="1:8" ht="12" customHeight="1">
      <c r="A36" s="229" t="s">
        <v>412</v>
      </c>
      <c r="B36" s="235">
        <f>+[3]AVE!T78</f>
        <v>8393.4579082691362</v>
      </c>
      <c r="C36" s="235">
        <f>+[3]OVINO!T78</f>
        <v>45.673000000000009</v>
      </c>
      <c r="D36" s="235">
        <f>+[3]PORCINO!T78</f>
        <v>836.93296499999997</v>
      </c>
      <c r="E36" s="235">
        <f>+[3]VACUNO!T78</f>
        <v>2389.3683038999998</v>
      </c>
      <c r="F36" s="235">
        <f>+[3]CAPRINO!T78</f>
        <v>0</v>
      </c>
      <c r="G36" s="235">
        <f>+[3]ALPACA!T78</f>
        <v>0</v>
      </c>
      <c r="H36" s="235">
        <f>+[3]LLAMA!T78</f>
        <v>0</v>
      </c>
    </row>
    <row r="37" spans="1:8" ht="9" customHeight="1">
      <c r="A37" s="76" t="s">
        <v>745</v>
      </c>
      <c r="B37" s="111"/>
      <c r="C37" s="222"/>
      <c r="D37" s="222"/>
      <c r="E37" s="111"/>
      <c r="F37" s="222"/>
      <c r="G37" s="222"/>
      <c r="H37" s="221"/>
    </row>
    <row r="38" spans="1:8" ht="9" customHeight="1">
      <c r="A38" s="76" t="s">
        <v>151</v>
      </c>
      <c r="B38" s="221"/>
      <c r="C38" s="221"/>
      <c r="D38" s="221"/>
      <c r="E38" s="221"/>
      <c r="F38" s="221"/>
      <c r="G38" s="221"/>
      <c r="H38" s="176"/>
    </row>
    <row r="39" spans="1:8" ht="9" customHeight="1">
      <c r="A39" s="77" t="s">
        <v>318</v>
      </c>
      <c r="B39" s="176"/>
      <c r="C39" s="176"/>
      <c r="D39" s="176"/>
      <c r="E39" s="176"/>
      <c r="F39" s="176"/>
      <c r="G39" s="176"/>
      <c r="H39" s="112"/>
    </row>
    <row r="40" spans="1:8" ht="13" customHeight="1">
      <c r="A40" s="89"/>
    </row>
  </sheetData>
  <sheetCalcPr fullCalcOnLoad="1"/>
  <phoneticPr fontId="54" type="noConversion"/>
  <printOptions horizontalCentered="1" verticalCentered="1"/>
  <pageMargins left="0" right="0" top="0" bottom="0" header="0" footer="0"/>
  <pageSetup paperSize="9" orientation="portrait" horizontalDpi="120" verticalDpi="144"/>
  <extLst>
    <ext xmlns:mx="http://schemas.microsoft.com/office/mac/excel/2008/main" uri="http://schemas.microsoft.com/office/mac/excel/2008/main">
      <mx:PLV Mode="1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I40"/>
  <sheetViews>
    <sheetView showGridLines="0" view="pageLayout" zoomScale="150" zoomScaleNormal="150" zoomScalePageLayoutView="150" workbookViewId="0">
      <selection activeCell="A2" sqref="A2:H39"/>
    </sheetView>
  </sheetViews>
  <sheetFormatPr baseColWidth="10" defaultColWidth="11" defaultRowHeight="13" customHeight="1"/>
  <cols>
    <col min="1" max="1" width="12.1640625" style="86" customWidth="1"/>
    <col min="2" max="8" width="7.1640625" style="86" customWidth="1"/>
    <col min="9" max="16384" width="11" style="86"/>
  </cols>
  <sheetData>
    <row r="2" spans="1:9" ht="18" customHeight="1">
      <c r="A2" s="215" t="s">
        <v>355</v>
      </c>
      <c r="B2" s="215"/>
      <c r="C2" s="215"/>
      <c r="D2" s="215"/>
      <c r="E2" s="215"/>
      <c r="F2" s="215"/>
      <c r="G2" s="99"/>
      <c r="H2" s="99"/>
    </row>
    <row r="3" spans="1:9" ht="11">
      <c r="A3" s="94" t="s">
        <v>664</v>
      </c>
      <c r="B3" s="94"/>
      <c r="C3" s="94"/>
      <c r="D3" s="94"/>
      <c r="E3" s="94"/>
      <c r="F3" s="94"/>
      <c r="G3" s="94"/>
      <c r="H3" s="94"/>
    </row>
    <row r="4" spans="1:9" ht="4" customHeight="1">
      <c r="A4" s="98"/>
      <c r="B4" s="98"/>
      <c r="C4" s="98"/>
      <c r="D4" s="98"/>
      <c r="E4" s="98"/>
      <c r="F4" s="98"/>
      <c r="G4" s="98"/>
      <c r="H4" s="98"/>
    </row>
    <row r="5" spans="1:9" ht="17" customHeight="1">
      <c r="A5" s="225" t="s">
        <v>198</v>
      </c>
      <c r="B5" s="223" t="s">
        <v>485</v>
      </c>
      <c r="C5" s="223" t="s">
        <v>609</v>
      </c>
      <c r="D5" s="223" t="s">
        <v>397</v>
      </c>
      <c r="E5" s="223" t="s">
        <v>398</v>
      </c>
      <c r="F5" s="223" t="s">
        <v>399</v>
      </c>
      <c r="G5" s="223" t="s">
        <v>400</v>
      </c>
      <c r="H5" s="224" t="s">
        <v>298</v>
      </c>
    </row>
    <row r="6" spans="1:9" ht="17" customHeight="1">
      <c r="A6" s="242" t="s">
        <v>518</v>
      </c>
      <c r="B6" s="244">
        <f>('C 8'!B6/'C 7'!B6)*1000</f>
        <v>2.2126440683103175</v>
      </c>
      <c r="C6" s="244">
        <f>('C 8'!C6/'C 7'!C6)*1000</f>
        <v>12.392840581162497</v>
      </c>
      <c r="D6" s="244">
        <f>('C 8'!D6/'C 7'!D6)*1000</f>
        <v>51.338656197056117</v>
      </c>
      <c r="E6" s="244">
        <f>('C 8'!E6/'C 7'!E6)*1000</f>
        <v>141.73449009493302</v>
      </c>
      <c r="F6" s="244">
        <f>('C 8'!F6/'C 7'!F6)*1000</f>
        <v>12.47101332816117</v>
      </c>
      <c r="G6" s="244">
        <f>('C 8'!G6/'C 7'!G6)*1000</f>
        <v>26.612123724112372</v>
      </c>
      <c r="H6" s="244">
        <f>('C 8'!H6/'C 7'!H6)*1000</f>
        <v>33.200123985490443</v>
      </c>
    </row>
    <row r="7" spans="1:9" ht="4" customHeight="1">
      <c r="A7" s="216"/>
      <c r="B7" s="226"/>
      <c r="C7" s="226"/>
      <c r="D7" s="226"/>
      <c r="E7" s="226"/>
      <c r="F7" s="226"/>
      <c r="G7" s="226"/>
      <c r="H7" s="226"/>
    </row>
    <row r="8" spans="1:9" ht="12" customHeight="1">
      <c r="A8" s="217" t="s">
        <v>488</v>
      </c>
      <c r="B8" s="227">
        <f>('C 8'!B8/'C 7'!B8)*1000</f>
        <v>2.2757272556059012</v>
      </c>
      <c r="C8" s="227">
        <f>('C 8'!C8/'C 7'!C8)*1000</f>
        <v>11.928552971576229</v>
      </c>
      <c r="D8" s="227">
        <f>('C 8'!D8/'C 7'!D8)*1000</f>
        <v>49.850644475034414</v>
      </c>
      <c r="E8" s="227">
        <f>('C 8'!E8/'C 7'!E8)*1000</f>
        <v>155.2032575356954</v>
      </c>
      <c r="F8" s="227">
        <f>('C 8'!F8/'C 7'!F8)*1000</f>
        <v>11.513481607691608</v>
      </c>
      <c r="G8" s="227">
        <v>0</v>
      </c>
      <c r="H8" s="228">
        <v>0</v>
      </c>
      <c r="I8" s="108" t="s">
        <v>537</v>
      </c>
    </row>
    <row r="9" spans="1:9" ht="12" customHeight="1">
      <c r="A9" s="217" t="s">
        <v>603</v>
      </c>
      <c r="B9" s="227">
        <f>('C 8'!B9/'C 7'!B9)*1000</f>
        <v>2.1760853820883841</v>
      </c>
      <c r="C9" s="227">
        <f>('C 8'!C9/'C 7'!C9)*1000</f>
        <v>11.736467510343315</v>
      </c>
      <c r="D9" s="227">
        <f>('C 8'!D9/'C 7'!D9)*1000</f>
        <v>42.799331991560493</v>
      </c>
      <c r="E9" s="227">
        <f>('C 8'!E9/'C 7'!E9)*1000</f>
        <v>168.19946508807098</v>
      </c>
      <c r="F9" s="227">
        <f>('C 8'!F9/'C 7'!F9)*1000</f>
        <v>14.547674818753205</v>
      </c>
      <c r="G9" s="227">
        <v>0</v>
      </c>
      <c r="H9" s="228">
        <v>0</v>
      </c>
    </row>
    <row r="10" spans="1:9" ht="12" customHeight="1">
      <c r="A10" s="217" t="s">
        <v>604</v>
      </c>
      <c r="B10" s="227">
        <f>('C 8'!B10/'C 7'!B10)*1000</f>
        <v>2.1787666227483511</v>
      </c>
      <c r="C10" s="227">
        <f>('C 8'!C10/'C 7'!C10)*1000</f>
        <v>18.663739335180058</v>
      </c>
      <c r="D10" s="227">
        <f>('C 8'!D10/'C 7'!D10)*1000</f>
        <v>56.481463046501375</v>
      </c>
      <c r="E10" s="227">
        <f>('C 8'!E10/'C 7'!E10)*1000</f>
        <v>138.6497698891792</v>
      </c>
      <c r="F10" s="227">
        <f>('C 8'!F10/'C 7'!F10)*1000</f>
        <v>14.886620449673208</v>
      </c>
      <c r="G10" s="227">
        <v>0</v>
      </c>
      <c r="H10" s="228">
        <v>0</v>
      </c>
    </row>
    <row r="11" spans="1:9" ht="12" customHeight="1">
      <c r="A11" s="217" t="s">
        <v>605</v>
      </c>
      <c r="B11" s="227">
        <f>('C 8'!B11/'C 7'!B11)*1000</f>
        <v>2.1952630594626137</v>
      </c>
      <c r="C11" s="227">
        <f>('C 8'!C11/'C 7'!C11)*1000</f>
        <v>13.115692198997838</v>
      </c>
      <c r="D11" s="227">
        <f>('C 8'!D11/'C 7'!D11)*1000</f>
        <v>56.626553109103845</v>
      </c>
      <c r="E11" s="227">
        <f>('C 8'!E11/'C 7'!E11)*1000</f>
        <v>139.58501860240523</v>
      </c>
      <c r="F11" s="227">
        <f>('C 8'!F11/'C 7'!F11)*1000</f>
        <v>13.614028218979279</v>
      </c>
      <c r="G11" s="227">
        <f>('C 8'!G11/'C 7'!G11)*1000</f>
        <v>31.357619250425891</v>
      </c>
      <c r="H11" s="228">
        <v>0</v>
      </c>
    </row>
    <row r="12" spans="1:9" ht="12" customHeight="1">
      <c r="A12" s="217" t="s">
        <v>606</v>
      </c>
      <c r="B12" s="227">
        <f>('C 8'!B12/'C 7'!B12)*1000</f>
        <v>1.9721806276926215</v>
      </c>
      <c r="C12" s="227">
        <f>('C 8'!C12/'C 7'!C12)*1000</f>
        <v>11.843185796011928</v>
      </c>
      <c r="D12" s="227">
        <f>('C 8'!D12/'C 7'!D12)*1000</f>
        <v>43.207980782084206</v>
      </c>
      <c r="E12" s="227">
        <f>('C 8'!E12/'C 7'!E12)*1000</f>
        <v>127.56124040664038</v>
      </c>
      <c r="F12" s="227">
        <f>('C 8'!F12/'C 7'!F12)*1000</f>
        <v>8.1720444325943333</v>
      </c>
      <c r="G12" s="228">
        <v>0</v>
      </c>
      <c r="H12" s="228">
        <v>0</v>
      </c>
    </row>
    <row r="13" spans="1:9" ht="12" customHeight="1">
      <c r="A13" s="217" t="s">
        <v>473</v>
      </c>
      <c r="B13" s="227">
        <f>('C 8'!B13/'C 7'!B13)*1000</f>
        <v>2.4205273838195946</v>
      </c>
      <c r="C13" s="227">
        <f>('C 8'!C13/'C 7'!C13)*1000</f>
        <v>11.71648939795036</v>
      </c>
      <c r="D13" s="227">
        <f>('C 8'!D13/'C 7'!D13)*1000</f>
        <v>36.936190353065911</v>
      </c>
      <c r="E13" s="227">
        <f>('C 8'!E13/'C 7'!E13)*1000</f>
        <v>116.99324576294032</v>
      </c>
      <c r="F13" s="227">
        <f>('C 8'!F13/'C 7'!F13)*1000</f>
        <v>6.7730297008595732</v>
      </c>
      <c r="G13" s="228">
        <v>0</v>
      </c>
      <c r="H13" s="228">
        <v>0</v>
      </c>
    </row>
    <row r="14" spans="1:9" ht="12" customHeight="1">
      <c r="A14" s="217" t="s">
        <v>474</v>
      </c>
      <c r="B14" s="227">
        <f>('C 8'!B14/'C 7'!B14)*1000</f>
        <v>1.4242012590929876</v>
      </c>
      <c r="C14" s="227">
        <f>('C 8'!C14/'C 7'!C14)*1000</f>
        <v>12.808162034477562</v>
      </c>
      <c r="D14" s="227">
        <f>('C 8'!D14/'C 7'!D14)*1000</f>
        <v>46.500790834431719</v>
      </c>
      <c r="E14" s="227">
        <f>('C 8'!E14/'C 7'!E14)*1000</f>
        <v>136.48307132435835</v>
      </c>
      <c r="F14" s="227">
        <f>('C 8'!F14/'C 7'!F14)*1000</f>
        <v>12.532450331125828</v>
      </c>
      <c r="G14" s="228">
        <v>0</v>
      </c>
      <c r="H14" s="228">
        <v>0</v>
      </c>
    </row>
    <row r="15" spans="1:9" ht="12" customHeight="1">
      <c r="A15" s="217" t="s">
        <v>475</v>
      </c>
      <c r="B15" s="227">
        <f>('C 8'!B15/'C 7'!B15)*1000</f>
        <v>1.4242012590929878</v>
      </c>
      <c r="C15" s="227">
        <f>('C 8'!C15/'C 7'!C15)*1000</f>
        <v>10.431809298193665</v>
      </c>
      <c r="D15" s="227">
        <f>('C 8'!D15/'C 7'!D15)*1000</f>
        <v>49.636453538530041</v>
      </c>
      <c r="E15" s="227">
        <f>('C 8'!E15/'C 7'!E15)*1000</f>
        <v>151.13093644774267</v>
      </c>
      <c r="F15" s="227">
        <f>('C 8'!F15/'C 7'!F15)*1000</f>
        <v>9.981567552235985</v>
      </c>
      <c r="G15" s="228">
        <v>0</v>
      </c>
      <c r="H15" s="228">
        <v>0</v>
      </c>
    </row>
    <row r="16" spans="1:9" ht="12" customHeight="1">
      <c r="A16" s="217" t="s">
        <v>595</v>
      </c>
      <c r="B16" s="227">
        <f>('C 8'!B16/'C 7'!B16)*1000</f>
        <v>2.1292702756320168</v>
      </c>
      <c r="C16" s="227">
        <f>('C 8'!C16/'C 7'!C16)*1000</f>
        <v>15.303116490166419</v>
      </c>
      <c r="D16" s="227">
        <f>('C 8'!D16/'C 7'!D16)*1000</f>
        <v>51.014260495188154</v>
      </c>
      <c r="E16" s="227">
        <f>('C 8'!E16/'C 7'!E16)*1000</f>
        <v>148.89120400167573</v>
      </c>
      <c r="F16" s="227">
        <f>('C 8'!F16/'C 7'!F16)*1000</f>
        <v>12.615753272686932</v>
      </c>
      <c r="G16" s="228">
        <v>0</v>
      </c>
      <c r="H16" s="228">
        <v>0</v>
      </c>
    </row>
    <row r="17" spans="1:8" ht="12" customHeight="1">
      <c r="A17" s="217" t="s">
        <v>596</v>
      </c>
      <c r="B17" s="227">
        <f>('C 8'!B17/'C 7'!B17)*1000</f>
        <v>2.2290139435903358</v>
      </c>
      <c r="C17" s="227">
        <f>('C 8'!C17/'C 7'!C17)*1000</f>
        <v>10.391161323205885</v>
      </c>
      <c r="D17" s="227">
        <f>('C 8'!D17/'C 7'!D17)*1000</f>
        <v>32.5249969281464</v>
      </c>
      <c r="E17" s="227">
        <f>('C 8'!E17/'C 7'!E17)*1000</f>
        <v>127.59068055374823</v>
      </c>
      <c r="F17" s="227">
        <f>('C 8'!F17/'C 7'!F17)*1000</f>
        <v>10.451096319498827</v>
      </c>
      <c r="G17" s="227">
        <f>('C 8'!G17/'C 7'!G17)*1000</f>
        <v>28.673237484035752</v>
      </c>
      <c r="H17" s="228">
        <v>0</v>
      </c>
    </row>
    <row r="18" spans="1:8" ht="12" customHeight="1">
      <c r="A18" s="217" t="s">
        <v>597</v>
      </c>
      <c r="B18" s="227">
        <f>('C 8'!B18/'C 7'!B18)*1000</f>
        <v>2.2467698094277577</v>
      </c>
      <c r="C18" s="227">
        <f>('C 8'!C18/'C 7'!C18)*1000</f>
        <v>12.071259871146452</v>
      </c>
      <c r="D18" s="227">
        <f>('C 8'!D18/'C 7'!D18)*1000</f>
        <v>63.154296795298144</v>
      </c>
      <c r="E18" s="227">
        <f>('C 8'!E18/'C 7'!E18)*1000</f>
        <v>187.95372729760433</v>
      </c>
      <c r="F18" s="227">
        <f>('C 8'!F18/'C 7'!F18)*1000</f>
        <v>12.456536596457141</v>
      </c>
      <c r="G18" s="227">
        <f>('C 8'!G18/'C 7'!G18)*1000</f>
        <v>27.172021946240214</v>
      </c>
      <c r="H18" s="227">
        <f>('C 8'!H18/'C 7'!H18)*1000</f>
        <v>31.377346274264244</v>
      </c>
    </row>
    <row r="19" spans="1:8" ht="12" customHeight="1">
      <c r="A19" s="217" t="s">
        <v>598</v>
      </c>
      <c r="B19" s="227">
        <f>('C 8'!B19/'C 7'!B19)*1000</f>
        <v>2.0741696921794799</v>
      </c>
      <c r="C19" s="227">
        <f>('C 8'!C19/'C 7'!C19)*1000</f>
        <v>12.178425955414015</v>
      </c>
      <c r="D19" s="227">
        <f>('C 8'!D19/'C 7'!D19)*1000</f>
        <v>42.129713680795703</v>
      </c>
      <c r="E19" s="227">
        <f>('C 8'!E19/'C 7'!E19)*1000</f>
        <v>162.46724356275305</v>
      </c>
      <c r="F19" s="227">
        <f>('C 8'!F19/'C 7'!F19)*1000</f>
        <v>14.169085495876082</v>
      </c>
      <c r="G19" s="228">
        <v>0</v>
      </c>
      <c r="H19" s="228">
        <v>0</v>
      </c>
    </row>
    <row r="20" spans="1:8" ht="12" customHeight="1">
      <c r="A20" s="217" t="s">
        <v>599</v>
      </c>
      <c r="B20" s="227">
        <f>('C 8'!B20/'C 7'!B20)*1000</f>
        <v>1.9013826862615408</v>
      </c>
      <c r="C20" s="227">
        <f>('C 8'!C20/'C 7'!C20)*1000</f>
        <v>10.717004246778201</v>
      </c>
      <c r="D20" s="227">
        <f>('C 8'!D20/'C 7'!D20)*1000</f>
        <v>32.64503695576856</v>
      </c>
      <c r="E20" s="227">
        <f>('C 8'!E20/'C 7'!E20)*1000</f>
        <v>153.43451739590537</v>
      </c>
      <c r="F20" s="227">
        <f>('C 8'!F20/'C 7'!F20)*1000</f>
        <v>9.1170462606595724</v>
      </c>
      <c r="G20" s="227">
        <f>('C 8'!G20/'C 7'!G20)*1000</f>
        <v>26.440950920245399</v>
      </c>
      <c r="H20" s="227">
        <f>('C 8'!H20/'C 7'!H20)*1000</f>
        <v>27.5</v>
      </c>
    </row>
    <row r="21" spans="1:8" ht="12" customHeight="1">
      <c r="A21" s="217" t="s">
        <v>600</v>
      </c>
      <c r="B21" s="227">
        <f>('C 8'!B21/'C 7'!B21)*1000</f>
        <v>1.9753233092870446</v>
      </c>
      <c r="C21" s="227">
        <f>('C 8'!C21/'C 7'!C21)*1000</f>
        <v>13.855818294884655</v>
      </c>
      <c r="D21" s="227">
        <f>('C 8'!D21/'C 7'!D21)*1000</f>
        <v>36.861390604965614</v>
      </c>
      <c r="E21" s="227">
        <f>('C 8'!E21/'C 7'!E21)*1000</f>
        <v>156.19844137122948</v>
      </c>
      <c r="F21" s="227">
        <f>('C 8'!F21/'C 7'!F21)*1000</f>
        <v>11.393298570227083</v>
      </c>
      <c r="G21" s="227">
        <f>('C 8'!G21/'C 7'!G21)*1000</f>
        <v>24.207514691478938</v>
      </c>
      <c r="H21" s="227">
        <f>('C 8'!H21/'C 7'!H21)*1000</f>
        <v>29.58113757700205</v>
      </c>
    </row>
    <row r="22" spans="1:8" ht="12" customHeight="1">
      <c r="A22" s="217" t="s">
        <v>601</v>
      </c>
      <c r="B22" s="1300">
        <f>('C 8'!B22/'C 7'!B22)*1000</f>
        <v>2.1636072345866459</v>
      </c>
      <c r="C22" s="1300">
        <f>('C 8'!C22/'C 7'!C22)*1000</f>
        <v>10.836543696333875</v>
      </c>
      <c r="D22" s="1300">
        <f>('C 8'!D22/'C 7'!D22)*1000</f>
        <v>41.696128025053682</v>
      </c>
      <c r="E22" s="1300">
        <f>('C 8'!E22/'C 7'!E22)*1000</f>
        <v>123.11497708737865</v>
      </c>
      <c r="F22" s="1300">
        <f>('C 8'!F22/'C 7'!F22)*1000</f>
        <v>10.246576518566217</v>
      </c>
      <c r="G22" s="1300">
        <f>('C 8'!G22/'C 7'!G22)*1000</f>
        <v>21.446155386463758</v>
      </c>
      <c r="H22" s="1300">
        <f>('C 8'!H22/'C 7'!H22)*1000</f>
        <v>28.519534664854124</v>
      </c>
    </row>
    <row r="23" spans="1:8" ht="12" customHeight="1">
      <c r="A23" s="217" t="s">
        <v>243</v>
      </c>
      <c r="B23" s="227">
        <f>('C 8'!B23/'C 7'!B23)*1000</f>
        <v>1.8737064155134542</v>
      </c>
      <c r="C23" s="227">
        <f>('C 8'!C23/'C 7'!C23)*1000</f>
        <v>12.635345923166767</v>
      </c>
      <c r="D23" s="227">
        <f>('C 8'!D23/'C 7'!D23)*1000</f>
        <v>34.751815673805304</v>
      </c>
      <c r="E23" s="227">
        <f>('C 8'!E23/'C 7'!E23)*1000</f>
        <v>114.95974704646346</v>
      </c>
      <c r="F23" s="227">
        <f>('C 8'!F23/'C 7'!F23)*1000</f>
        <v>12.865910307338488</v>
      </c>
      <c r="G23" s="227">
        <f>('C 8'!G23/'C 7'!G23)*1000</f>
        <v>25.880790220194406</v>
      </c>
      <c r="H23" s="227">
        <f>('C 8'!H23/'C 7'!H23)*1000</f>
        <v>34.099780186881986</v>
      </c>
    </row>
    <row r="24" spans="1:8" ht="12" customHeight="1">
      <c r="A24" s="217" t="s">
        <v>244</v>
      </c>
      <c r="B24" s="227">
        <f>('C 8'!B24/'C 7'!B24)*1000</f>
        <v>2.1996619668546153</v>
      </c>
      <c r="C24" s="227">
        <f>('C 8'!C24/'C 7'!C24)*1000</f>
        <v>14.820209541381125</v>
      </c>
      <c r="D24" s="227">
        <f>('C 8'!D24/'C 7'!D24)*1000</f>
        <v>56.006821934688858</v>
      </c>
      <c r="E24" s="227">
        <f>('C 8'!E24/'C 7'!E24)*1000</f>
        <v>161.16271694123864</v>
      </c>
      <c r="F24" s="227">
        <f>('C 8'!F24/'C 7'!F24)*1000</f>
        <v>11.40323488045007</v>
      </c>
      <c r="G24" s="227">
        <f>('C 8'!G24/'C 7'!G24)*1000</f>
        <v>25.245166769283028</v>
      </c>
      <c r="H24" s="227">
        <f>('C 8'!H24/'C 7'!H24)*1000</f>
        <v>31.722711355677834</v>
      </c>
    </row>
    <row r="25" spans="1:8" ht="12" customHeight="1">
      <c r="A25" s="217" t="s">
        <v>245</v>
      </c>
      <c r="B25" s="227">
        <f>('C 8'!B25/'C 7'!B25)*1000</f>
        <v>1.9793178277829133</v>
      </c>
      <c r="C25" s="227">
        <f>('C 8'!C25/'C 7'!C25)*1000</f>
        <v>21.161252818842396</v>
      </c>
      <c r="D25" s="227">
        <f>('C 8'!D25/'C 7'!D25)*1000</f>
        <v>40.970864008890125</v>
      </c>
      <c r="E25" s="227">
        <f>('C 8'!E25/'C 7'!E25)*1000</f>
        <v>233.21011355571326</v>
      </c>
      <c r="F25" s="227">
        <f>('C 8'!F25/'C 7'!F25)*1000</f>
        <v>15.545644599303136</v>
      </c>
      <c r="G25" s="227">
        <f>('C 8'!G25/'C 7'!G25)*1000</f>
        <v>31.128239845261135</v>
      </c>
      <c r="H25" s="227">
        <f>('C 8'!H25/'C 7'!H25)*1000</f>
        <v>43.210514541387028</v>
      </c>
    </row>
    <row r="26" spans="1:8" ht="12" customHeight="1">
      <c r="A26" s="217" t="s">
        <v>246</v>
      </c>
      <c r="B26" s="227">
        <f>('C 8'!B26/'C 7'!B26)*1000</f>
        <v>2.1862063849396689</v>
      </c>
      <c r="C26" s="227">
        <f>('C 8'!C26/'C 7'!C26)*1000</f>
        <v>23.201273723092594</v>
      </c>
      <c r="D26" s="227">
        <f>('C 8'!D26/'C 7'!D26)*1000</f>
        <v>39.355615294506357</v>
      </c>
      <c r="E26" s="227">
        <f>('C 8'!E26/'C 7'!E26)*1000</f>
        <v>192.28673145577153</v>
      </c>
      <c r="F26" s="227">
        <f>('C 8'!F26/'C 7'!F26)*1000</f>
        <v>14.316129032258065</v>
      </c>
      <c r="G26" s="227">
        <f>('C 8'!G26/'C 7'!G26)*1000</f>
        <v>28.861981967731726</v>
      </c>
      <c r="H26" s="227">
        <f>('C 8'!H26/'C 7'!H26)*1000</f>
        <v>29.226573110004527</v>
      </c>
    </row>
    <row r="27" spans="1:8" ht="12" customHeight="1">
      <c r="A27" s="217" t="s">
        <v>258</v>
      </c>
      <c r="B27" s="227">
        <f>('C 8'!B27/'C 7'!B27)*1000</f>
        <v>1.9279082929724121</v>
      </c>
      <c r="C27" s="227">
        <f>('C 8'!C27/'C 7'!C27)*1000</f>
        <v>11.906392895057094</v>
      </c>
      <c r="D27" s="227">
        <f>('C 8'!D27/'C 7'!D27)*1000</f>
        <v>44.029468079080033</v>
      </c>
      <c r="E27" s="227">
        <f>('C 8'!E27/'C 7'!E27)*1000</f>
        <v>128.54408558208652</v>
      </c>
      <c r="F27" s="227">
        <f>('C 8'!F27/'C 7'!F27)*1000</f>
        <v>11.861477665655213</v>
      </c>
      <c r="G27" s="227">
        <f>('C 8'!G27/'C 7'!G27)*1000</f>
        <v>26.602665021156561</v>
      </c>
      <c r="H27" s="227">
        <f>('C 8'!H27/'C 7'!H27)*1000</f>
        <v>30.325209643605874</v>
      </c>
    </row>
    <row r="28" spans="1:8" ht="12" customHeight="1">
      <c r="A28" s="217" t="s">
        <v>577</v>
      </c>
      <c r="B28" s="227">
        <f>('C 8'!B28/'C 7'!B28)*1000</f>
        <v>1.8767902961087002</v>
      </c>
      <c r="C28" s="227">
        <f>('C 8'!C28/'C 7'!C28)*1000</f>
        <v>11.475981112904188</v>
      </c>
      <c r="D28" s="227">
        <f>('C 8'!D28/'C 7'!D28)*1000</f>
        <v>40.836360019325319</v>
      </c>
      <c r="E28" s="227">
        <f>('C 8'!E28/'C 7'!E28)*1000</f>
        <v>109.49154122197885</v>
      </c>
      <c r="F28" s="227">
        <f>('C 8'!F28/'C 7'!F28)*1000</f>
        <v>10.778695338912595</v>
      </c>
      <c r="G28" s="227">
        <f>('C 8'!G28/'C 7'!G28)*1000</f>
        <v>24.812543599581442</v>
      </c>
      <c r="H28" s="227">
        <f>('C 8'!H28/'C 7'!H28)*1000</f>
        <v>29.521780974571975</v>
      </c>
    </row>
    <row r="29" spans="1:8" ht="12" customHeight="1">
      <c r="A29" s="217" t="s">
        <v>363</v>
      </c>
      <c r="B29" s="227">
        <f>('C 8'!B29/'C 7'!B29)*1000</f>
        <v>1.8955675659331994</v>
      </c>
      <c r="C29" s="227">
        <f>('C 8'!C29/'C 7'!C29)*1000</f>
        <v>12.267827774408731</v>
      </c>
      <c r="D29" s="227">
        <f>('C 8'!D29/'C 7'!D29)*1000</f>
        <v>36.588972629908767</v>
      </c>
      <c r="E29" s="227">
        <f>('C 8'!E29/'C 7'!E29)*1000</f>
        <v>111.48969394128669</v>
      </c>
      <c r="F29" s="227">
        <f>('C 8'!F29/'C 7'!F29)*1000</f>
        <v>11.440618019359643</v>
      </c>
      <c r="G29" s="227">
        <f>('C 8'!G29/'C 7'!G29)*1000</f>
        <v>25.073973813601455</v>
      </c>
      <c r="H29" s="227">
        <f>('C 8'!H29/'C 7'!H29)*1000</f>
        <v>31.404220107571366</v>
      </c>
    </row>
    <row r="30" spans="1:8" ht="12" customHeight="1">
      <c r="A30" s="217" t="s">
        <v>573</v>
      </c>
      <c r="B30" s="227">
        <f>('C 8'!B30/'C 7'!B30)*1000</f>
        <v>1.8486243913719513</v>
      </c>
      <c r="C30" s="227">
        <f>('C 8'!C30/'C 7'!C30)*1000</f>
        <v>10.706622672637286</v>
      </c>
      <c r="D30" s="227">
        <f>('C 8'!D30/'C 7'!D30)*1000</f>
        <v>43.207200425117357</v>
      </c>
      <c r="E30" s="227">
        <f>('C 8'!E30/'C 7'!E30)*1000</f>
        <v>107.3068292682927</v>
      </c>
      <c r="F30" s="227">
        <f>('C 8'!F30/'C 7'!F30)*1000</f>
        <v>10.498066450950988</v>
      </c>
      <c r="G30" s="227">
        <f>('C 8'!G30/'C 7'!G30)*1000</f>
        <v>23.833815925542915</v>
      </c>
      <c r="H30" s="227">
        <f>('C 8'!H30/'C 7'!H30)*1000</f>
        <v>27.715207464760773</v>
      </c>
    </row>
    <row r="31" spans="1:8" ht="12" customHeight="1">
      <c r="A31" s="217" t="s">
        <v>590</v>
      </c>
      <c r="B31" s="227">
        <f>('C 8'!B31/'C 7'!B31)*1000</f>
        <v>2.0603567437178172</v>
      </c>
      <c r="C31" s="227">
        <f>('C 8'!C31/'C 7'!C31)*1000</f>
        <v>11.24265770513931</v>
      </c>
      <c r="D31" s="227">
        <f>('C 8'!D31/'C 7'!D31)*1000</f>
        <v>40.279875573200158</v>
      </c>
      <c r="E31" s="227">
        <f>('C 8'!E31/'C 7'!E31)*1000</f>
        <v>143.64940997185479</v>
      </c>
      <c r="F31" s="227">
        <f>('C 8'!F31/'C 7'!F31)*1000</f>
        <v>12.289629027890603</v>
      </c>
      <c r="G31" s="227">
        <f>('C 8'!G31/'C 7'!G31)*1000</f>
        <v>27.022080065787915</v>
      </c>
      <c r="H31" s="227">
        <f>('C 8'!H31/'C 7'!H31)*1000</f>
        <v>29.254758989201822</v>
      </c>
    </row>
    <row r="32" spans="1:8" ht="12" customHeight="1">
      <c r="A32" s="217" t="s">
        <v>591</v>
      </c>
      <c r="B32" s="227">
        <f>('C 8'!B32/'C 7'!B32)*1000</f>
        <v>1.8766369983385234</v>
      </c>
      <c r="C32" s="227">
        <f>('C 8'!C32/'C 7'!C32)*1000</f>
        <v>13.451974691511188</v>
      </c>
      <c r="D32" s="227">
        <f>('C 8'!D32/'C 7'!D32)*1000</f>
        <v>33.098456906775802</v>
      </c>
      <c r="E32" s="227">
        <f>('C 8'!E32/'C 7'!E32)*1000</f>
        <v>143.32853181706506</v>
      </c>
      <c r="F32" s="228">
        <v>0</v>
      </c>
      <c r="G32" s="227">
        <f>('C 8'!G32/'C 7'!G32)*1000</f>
        <v>27.383047600703055</v>
      </c>
      <c r="H32" s="227">
        <f>('C 8'!H32/'C 7'!H32)*1000</f>
        <v>38.234064148396293</v>
      </c>
    </row>
    <row r="33" spans="1:8" ht="12" customHeight="1">
      <c r="A33" s="217" t="s">
        <v>686</v>
      </c>
      <c r="B33" s="227">
        <f>('C 8'!B33/'C 7'!B33)*1000</f>
        <v>2.1646012122224039</v>
      </c>
      <c r="C33" s="227">
        <f>('C 8'!C33/'C 7'!C33)*1000</f>
        <v>10.991614225409084</v>
      </c>
      <c r="D33" s="227">
        <f>('C 8'!D33/'C 7'!D33)*1000</f>
        <v>44.146883625887725</v>
      </c>
      <c r="E33" s="227">
        <f>('C 8'!E33/'C 7'!E33)*1000</f>
        <v>108.31165895401162</v>
      </c>
      <c r="F33" s="228">
        <v>0</v>
      </c>
      <c r="G33" s="228">
        <v>0</v>
      </c>
      <c r="H33" s="228">
        <v>0</v>
      </c>
    </row>
    <row r="34" spans="1:8" ht="12" customHeight="1">
      <c r="A34" s="217" t="s">
        <v>534</v>
      </c>
      <c r="B34" s="227">
        <f>('C 8'!B34/'C 7'!B34)*1000</f>
        <v>2.1641898974980842</v>
      </c>
      <c r="C34" s="227">
        <f>('C 8'!C34/'C 7'!C34)*1000</f>
        <v>11.526805778491171</v>
      </c>
      <c r="D34" s="227">
        <f>('C 8'!D34/'C 7'!D34)*1000</f>
        <v>42.980099637190662</v>
      </c>
      <c r="E34" s="227">
        <f>('C 8'!E34/'C 7'!E34)*1000</f>
        <v>140.26617839149094</v>
      </c>
      <c r="F34" s="228">
        <v>0</v>
      </c>
      <c r="G34" s="228">
        <v>0</v>
      </c>
      <c r="H34" s="228">
        <v>0</v>
      </c>
    </row>
    <row r="35" spans="1:8" ht="12" customHeight="1">
      <c r="A35" s="217" t="s">
        <v>535</v>
      </c>
      <c r="B35" s="227">
        <f>('C 8'!B35/'C 7'!B35)*1000</f>
        <v>2.1540919142814219</v>
      </c>
      <c r="C35" s="227">
        <f>('C 8'!C35/'C 7'!C35)*1000</f>
        <v>11.764577198148928</v>
      </c>
      <c r="D35" s="227">
        <f>('C 8'!D35/'C 7'!D35)*1000</f>
        <v>40.518897062236043</v>
      </c>
      <c r="E35" s="227">
        <f>('C 8'!E35/'C 7'!E35)*1000</f>
        <v>128.59165114498947</v>
      </c>
      <c r="F35" s="228">
        <v>0</v>
      </c>
      <c r="G35" s="228">
        <v>0</v>
      </c>
      <c r="H35" s="228">
        <v>0</v>
      </c>
    </row>
    <row r="36" spans="1:8" ht="12" customHeight="1">
      <c r="A36" s="229" t="s">
        <v>412</v>
      </c>
      <c r="B36" s="230">
        <f>('C 8'!B36/'C 7'!B36)*1000</f>
        <v>2.1711981657125685</v>
      </c>
      <c r="C36" s="230">
        <f>('C 8'!C36/'C 7'!C36)*1000</f>
        <v>19.443593018305666</v>
      </c>
      <c r="D36" s="230">
        <f>('C 8'!D36/'C 7'!D36)*1000</f>
        <v>64.108231711987742</v>
      </c>
      <c r="E36" s="230">
        <f>('C 8'!E36/'C 7'!E36)*1000</f>
        <v>165.82471399125546</v>
      </c>
      <c r="F36" s="231">
        <v>0</v>
      </c>
      <c r="G36" s="231">
        <v>0</v>
      </c>
      <c r="H36" s="231">
        <v>0</v>
      </c>
    </row>
    <row r="37" spans="1:8" ht="9" customHeight="1">
      <c r="A37" s="76" t="s">
        <v>745</v>
      </c>
      <c r="B37" s="221"/>
      <c r="C37" s="221"/>
      <c r="D37" s="221"/>
      <c r="E37" s="221"/>
      <c r="F37" s="221"/>
      <c r="G37" s="221"/>
      <c r="H37" s="221"/>
    </row>
    <row r="38" spans="1:8" ht="9" customHeight="1">
      <c r="A38" s="76" t="s">
        <v>151</v>
      </c>
      <c r="B38" s="176"/>
      <c r="C38" s="176"/>
      <c r="D38" s="176"/>
      <c r="E38" s="176"/>
      <c r="F38" s="176"/>
      <c r="G38" s="176"/>
      <c r="H38" s="176"/>
    </row>
    <row r="39" spans="1:8" ht="9" customHeight="1">
      <c r="A39" s="77" t="s">
        <v>318</v>
      </c>
      <c r="B39" s="112"/>
      <c r="C39" s="112"/>
      <c r="D39" s="112"/>
      <c r="E39" s="112"/>
      <c r="F39" s="112"/>
      <c r="G39" s="112"/>
      <c r="H39" s="112"/>
    </row>
    <row r="40" spans="1:8" ht="13" customHeight="1">
      <c r="A40" s="89"/>
    </row>
  </sheetData>
  <sheetCalcPr fullCalcOnLoad="1"/>
  <phoneticPr fontId="54" type="noConversion"/>
  <printOptions horizontalCentered="1" verticalCentered="1"/>
  <pageMargins left="0" right="0" top="0" bottom="0" header="0" footer="0"/>
  <pageSetup paperSize="9" orientation="portrait"/>
  <extLst>
    <ext xmlns:mx="http://schemas.microsoft.com/office/mac/excel/2008/main" uri="http://schemas.microsoft.com/office/mac/excel/2008/main">
      <mx:PLV Mode="1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G47"/>
  <sheetViews>
    <sheetView showGridLines="0" zoomScale="150" workbookViewId="0">
      <selection activeCell="I39" sqref="I39"/>
    </sheetView>
  </sheetViews>
  <sheetFormatPr baseColWidth="10" defaultColWidth="11" defaultRowHeight="13" customHeight="1"/>
  <cols>
    <col min="1" max="1" width="12.33203125" style="86" customWidth="1"/>
    <col min="2" max="2" width="9.33203125" style="86" customWidth="1"/>
    <col min="3" max="3" width="9" style="86" customWidth="1"/>
    <col min="4" max="6" width="9.33203125" style="86" customWidth="1"/>
    <col min="7" max="7" width="6.83203125" style="86" customWidth="1"/>
    <col min="8" max="16384" width="11" style="86"/>
  </cols>
  <sheetData>
    <row r="2" spans="1:7" ht="17" customHeight="1">
      <c r="A2" s="215" t="s">
        <v>740</v>
      </c>
      <c r="B2" s="215"/>
      <c r="C2" s="91"/>
      <c r="D2" s="91"/>
      <c r="E2" s="91"/>
      <c r="F2" s="91"/>
    </row>
    <row r="3" spans="1:7" ht="11">
      <c r="A3" s="99" t="s">
        <v>741</v>
      </c>
      <c r="B3" s="99"/>
    </row>
    <row r="4" spans="1:7" ht="4" customHeight="1">
      <c r="A4" s="98"/>
      <c r="B4" s="98"/>
      <c r="C4" s="98"/>
      <c r="D4" s="98"/>
      <c r="E4" s="98"/>
      <c r="F4" s="98"/>
      <c r="G4" s="98"/>
    </row>
    <row r="5" spans="1:7" ht="24" customHeight="1">
      <c r="A5" s="225" t="s">
        <v>198</v>
      </c>
      <c r="B5" s="238" t="s">
        <v>743</v>
      </c>
      <c r="C5" s="238" t="s">
        <v>519</v>
      </c>
      <c r="D5" s="239" t="s">
        <v>256</v>
      </c>
      <c r="E5" s="239" t="s">
        <v>665</v>
      </c>
      <c r="F5" s="240" t="s">
        <v>354</v>
      </c>
      <c r="G5" s="105"/>
    </row>
    <row r="6" spans="1:7" ht="15" customHeight="1">
      <c r="A6" s="242" t="s">
        <v>518</v>
      </c>
      <c r="B6" s="246">
        <f>(B8+B9+B10+B11+B12+B16++B17+B18+B19+B20+B21+B22+B23+B24+B25+B26+B27+B28+B31+B32+B33+B34+B35+B36)</f>
        <v>25559764.632633753</v>
      </c>
      <c r="C6" s="246">
        <f>(C8+C9+C10+C11+C12+C16++C17+C18+C19+C20+C21+C22+C23+C24+C25+C26+C27+C28+C31+C32+C33+C34+C35+C36)</f>
        <v>889113.9431910516</v>
      </c>
      <c r="D6" s="246">
        <f>(D8+D9+D10+D11+D12+D16++D17+D18+D19+D20+D21+D22+D23+D24+D25+D26+D27+D28+D31+D32+D33+D34+D35+D36)</f>
        <v>2296839.3583385772</v>
      </c>
      <c r="E6" s="246">
        <f>(E8+E9+E10+E11+E12+E16++E17+E18+E19+E20+E21+E22+E23+E24+E25+E26+E27+E28+E31+E32+E33+E34+E35+E36)</f>
        <v>373971</v>
      </c>
      <c r="F6" s="246">
        <f>(F8+F9+F10+F11+F12+F16++F17+F18+F19+F20+F21+F22+F23+F24+F25+F26+F27+F28+F31+F32+F33+F34+F35+F36)</f>
        <v>4574331.1500060763</v>
      </c>
      <c r="G6" s="106"/>
    </row>
    <row r="7" spans="1:7" ht="3" customHeight="1">
      <c r="A7" s="216"/>
      <c r="B7" s="247"/>
      <c r="C7" s="247"/>
      <c r="D7" s="247"/>
      <c r="E7" s="247"/>
      <c r="F7" s="247"/>
      <c r="G7" s="106"/>
    </row>
    <row r="8" spans="1:7" ht="12" customHeight="1">
      <c r="A8" s="217" t="s">
        <v>488</v>
      </c>
      <c r="B8" s="248">
        <f>+[3]HUEVOS!T10</f>
        <v>17777.296005363765</v>
      </c>
      <c r="C8" s="248">
        <f>+[3]LECHE!T10</f>
        <v>388.75</v>
      </c>
      <c r="D8" s="248">
        <f>'[3]FIB.ALP.'!T10</f>
        <v>0</v>
      </c>
      <c r="E8" s="248">
        <f>+'[3]FIB.LLA.'!T10</f>
        <v>0</v>
      </c>
      <c r="F8" s="248">
        <f>[3]LANA!T10</f>
        <v>0</v>
      </c>
      <c r="G8" s="106"/>
    </row>
    <row r="9" spans="1:7" ht="12" customHeight="1">
      <c r="A9" s="217" t="s">
        <v>603</v>
      </c>
      <c r="B9" s="248">
        <f>+[3]HUEVOS!T11</f>
        <v>359406.71191968949</v>
      </c>
      <c r="C9" s="248">
        <f>+[3]LECHE!T11</f>
        <v>24275.354607718167</v>
      </c>
      <c r="D9" s="248">
        <f>'[3]FIB.ALP.'!T11</f>
        <v>73.648338577200008</v>
      </c>
      <c r="E9" s="248">
        <f>+'[3]FIB.LLA.'!T11</f>
        <v>0</v>
      </c>
      <c r="F9" s="248">
        <f>[3]LANA!T11</f>
        <v>33100.432806076649</v>
      </c>
      <c r="G9" s="107"/>
    </row>
    <row r="10" spans="1:7" ht="12" customHeight="1">
      <c r="A10" s="217" t="s">
        <v>604</v>
      </c>
      <c r="B10" s="248">
        <f>+[3]HUEVOS!T12</f>
        <v>469893.9796401973</v>
      </c>
      <c r="C10" s="248">
        <f>+[3]LECHE!T12</f>
        <v>18912.666666666668</v>
      </c>
      <c r="D10" s="248">
        <f>'[3]FIB.ALP.'!T12</f>
        <v>0</v>
      </c>
      <c r="E10" s="248">
        <f>+'[3]FIB.LLA.'!T12</f>
        <v>0</v>
      </c>
      <c r="F10" s="248">
        <f>[3]LANA!T12</f>
        <v>0</v>
      </c>
      <c r="G10" s="107"/>
    </row>
    <row r="11" spans="1:7" ht="12" customHeight="1">
      <c r="A11" s="217" t="s">
        <v>605</v>
      </c>
      <c r="B11" s="248">
        <f>+[3]HUEVOS!T13</f>
        <v>3960645.6549097002</v>
      </c>
      <c r="C11" s="248">
        <f>+[3]LECHE!T13</f>
        <v>43041.5</v>
      </c>
      <c r="D11" s="248">
        <f>'[3]FIB.ALP.'!T13</f>
        <v>6568</v>
      </c>
      <c r="E11" s="248">
        <f>+'[3]FIB.LLA.'!T13</f>
        <v>0</v>
      </c>
      <c r="F11" s="248">
        <f>[3]LANA!T13</f>
        <v>245396</v>
      </c>
      <c r="G11" s="107"/>
    </row>
    <row r="12" spans="1:7" ht="12" customHeight="1">
      <c r="A12" s="217" t="s">
        <v>606</v>
      </c>
      <c r="B12" s="248">
        <f>+[3]HUEVOS!T14</f>
        <v>407978.62731161894</v>
      </c>
      <c r="C12" s="248">
        <f>+[3]LECHE!T14</f>
        <v>162288.83333333334</v>
      </c>
      <c r="D12" s="248">
        <f>'[3]FIB.ALP.'!T14</f>
        <v>0</v>
      </c>
      <c r="E12" s="248">
        <f>+'[3]FIB.LLA.'!T14</f>
        <v>0</v>
      </c>
      <c r="F12" s="248">
        <f>[3]LANA!T14</f>
        <v>219313</v>
      </c>
      <c r="G12" s="107"/>
    </row>
    <row r="13" spans="1:7" ht="12" customHeight="1">
      <c r="A13" s="217" t="s">
        <v>473</v>
      </c>
      <c r="B13" s="248">
        <f>+[3]HUEVOS!T15</f>
        <v>198899.58348962179</v>
      </c>
      <c r="C13" s="248">
        <f>+[3]LECHE!T15</f>
        <v>97808.416666666672</v>
      </c>
      <c r="D13" s="248">
        <f>'[3]FIB.ALP.'!T15</f>
        <v>0</v>
      </c>
      <c r="E13" s="248">
        <f>+'[3]FIB.LLA.'!T15</f>
        <v>0</v>
      </c>
      <c r="F13" s="248">
        <f>[3]LANA!T15</f>
        <v>174902</v>
      </c>
      <c r="G13" s="107"/>
    </row>
    <row r="14" spans="1:7" ht="12" customHeight="1">
      <c r="A14" s="217" t="s">
        <v>474</v>
      </c>
      <c r="B14" s="248">
        <f>+[3]HUEVOS!T16</f>
        <v>137704.52842567547</v>
      </c>
      <c r="C14" s="248">
        <f>+[3]LECHE!T16</f>
        <v>59049</v>
      </c>
      <c r="D14" s="248">
        <f>'[3]FIB.ALP.'!T16</f>
        <v>0</v>
      </c>
      <c r="E14" s="248">
        <f>+'[3]FIB.LLA.'!T16</f>
        <v>0</v>
      </c>
      <c r="F14" s="248">
        <f>[3]LANA!T16</f>
        <v>44411</v>
      </c>
      <c r="G14" s="107"/>
    </row>
    <row r="15" spans="1:7" ht="12" customHeight="1">
      <c r="A15" s="217" t="s">
        <v>475</v>
      </c>
      <c r="B15" s="248">
        <f>+[3]HUEVOS!T17</f>
        <v>71374.515396321716</v>
      </c>
      <c r="C15" s="248">
        <f>+[3]LECHE!T17</f>
        <v>5431.416666666667</v>
      </c>
      <c r="D15" s="248">
        <f>'[3]FIB.ALP.'!T17</f>
        <v>0</v>
      </c>
      <c r="E15" s="248">
        <f>+'[3]FIB.LLA.'!T17</f>
        <v>0</v>
      </c>
      <c r="F15" s="248">
        <f>[3]LANA!T17</f>
        <v>0</v>
      </c>
      <c r="G15" s="107"/>
    </row>
    <row r="16" spans="1:7" ht="12" customHeight="1">
      <c r="A16" s="217" t="s">
        <v>595</v>
      </c>
      <c r="B16" s="248">
        <f>+[3]HUEVOS!T18</f>
        <v>111719.98378355922</v>
      </c>
      <c r="C16" s="248">
        <f>+[3]LECHE!T18</f>
        <v>74885</v>
      </c>
      <c r="D16" s="248">
        <f>'[3]FIB.ALP.'!T18</f>
        <v>0</v>
      </c>
      <c r="E16" s="248">
        <f>+'[3]FIB.LLA.'!T18</f>
        <v>0</v>
      </c>
      <c r="F16" s="248">
        <f>[3]LANA!T18</f>
        <v>6474</v>
      </c>
      <c r="G16" s="107"/>
    </row>
    <row r="17" spans="1:7" ht="12" customHeight="1">
      <c r="A17" s="217" t="s">
        <v>596</v>
      </c>
      <c r="B17" s="248">
        <f>+[3]HUEVOS!T19</f>
        <v>197926.09735442241</v>
      </c>
      <c r="C17" s="248">
        <f>+[3]LECHE!T19</f>
        <v>13462.833333333334</v>
      </c>
      <c r="D17" s="248">
        <f>'[3]FIB.ALP.'!T19</f>
        <v>0</v>
      </c>
      <c r="E17" s="248">
        <f>+'[3]FIB.LLA.'!T19</f>
        <v>0</v>
      </c>
      <c r="F17" s="248">
        <f>[3]LANA!T19</f>
        <v>7689</v>
      </c>
      <c r="G17" s="107"/>
    </row>
    <row r="18" spans="1:7" ht="12" customHeight="1">
      <c r="A18" s="217" t="s">
        <v>597</v>
      </c>
      <c r="B18" s="248">
        <f>+[3]HUEVOS!T20</f>
        <v>6673667.1512529217</v>
      </c>
      <c r="C18" s="248">
        <f>+[3]LECHE!T20</f>
        <v>76069.838583333345</v>
      </c>
      <c r="D18" s="248">
        <f>'[3]FIB.ALP.'!T20</f>
        <v>20362.71</v>
      </c>
      <c r="E18" s="248">
        <f>+'[3]FIB.LLA.'!T20</f>
        <v>634</v>
      </c>
      <c r="F18" s="248">
        <f>[3]LANA!T20</f>
        <v>69508</v>
      </c>
      <c r="G18" s="107"/>
    </row>
    <row r="19" spans="1:7" ht="12" customHeight="1">
      <c r="A19" s="217" t="s">
        <v>598</v>
      </c>
      <c r="B19" s="248">
        <f>+[3]HUEVOS!T21</f>
        <v>9208531.0829197764</v>
      </c>
      <c r="C19" s="248">
        <f>+[3]LECHE!T21</f>
        <v>11507.333333333334</v>
      </c>
      <c r="D19" s="248">
        <f>'[3]FIB.ALP.'!T21</f>
        <v>0</v>
      </c>
      <c r="E19" s="248">
        <f>+'[3]FIB.LLA.'!T21</f>
        <v>0</v>
      </c>
      <c r="F19" s="248">
        <f>[3]LANA!T21</f>
        <v>0</v>
      </c>
      <c r="G19" s="107"/>
    </row>
    <row r="20" spans="1:7" ht="12" customHeight="1">
      <c r="A20" s="217" t="s">
        <v>599</v>
      </c>
      <c r="B20" s="248">
        <f>+[3]HUEVOS!T22</f>
        <v>190065.8229528802</v>
      </c>
      <c r="C20" s="248">
        <f>+[3]LECHE!T22</f>
        <v>32348.833333333332</v>
      </c>
      <c r="D20" s="248">
        <f>'[3]FIB.ALP.'!T22</f>
        <v>2742</v>
      </c>
      <c r="E20" s="248">
        <f>+'[3]FIB.LLA.'!T22</f>
        <v>0</v>
      </c>
      <c r="F20" s="248">
        <f>[3]LANA!T22</f>
        <v>164539</v>
      </c>
      <c r="G20" s="107"/>
    </row>
    <row r="21" spans="1:7" ht="12" customHeight="1">
      <c r="A21" s="217" t="s">
        <v>600</v>
      </c>
      <c r="B21" s="248">
        <f>+[3]HUEVOS!T23</f>
        <v>36942.929712108962</v>
      </c>
      <c r="C21" s="248">
        <f>+[3]LECHE!T23</f>
        <v>28427</v>
      </c>
      <c r="D21" s="248">
        <f>'[3]FIB.ALP.'!T23</f>
        <v>74094</v>
      </c>
      <c r="E21" s="248">
        <f>+'[3]FIB.LLA.'!T23</f>
        <v>8906</v>
      </c>
      <c r="F21" s="248">
        <f>[3]LANA!T23</f>
        <v>349285</v>
      </c>
      <c r="G21" s="107"/>
    </row>
    <row r="22" spans="1:7" ht="12" customHeight="1">
      <c r="A22" s="217" t="s">
        <v>601</v>
      </c>
      <c r="B22" s="248">
        <f>+[3]HUEVOS!T24</f>
        <v>167243.38380084999</v>
      </c>
      <c r="C22" s="248">
        <f>+[3]LECHE!T24</f>
        <v>37385.916666666664</v>
      </c>
      <c r="D22" s="248">
        <f>'[3]FIB.ALP.'!T24</f>
        <v>50060</v>
      </c>
      <c r="E22" s="248">
        <f>+'[3]FIB.LLA.'!T24</f>
        <v>27988</v>
      </c>
      <c r="F22" s="248">
        <f>[3]LANA!T24</f>
        <v>789102</v>
      </c>
      <c r="G22" s="107"/>
    </row>
    <row r="23" spans="1:7" ht="12" customHeight="1">
      <c r="A23" s="217" t="s">
        <v>243</v>
      </c>
      <c r="B23" s="248">
        <f>+[3]HUEVOS!T25</f>
        <v>139920.57281083366</v>
      </c>
      <c r="C23" s="248">
        <f>+[3]LECHE!T25</f>
        <v>12803</v>
      </c>
      <c r="D23" s="248">
        <f>'[3]FIB.ALP.'!T25</f>
        <v>64571</v>
      </c>
      <c r="E23" s="248">
        <f>+'[3]FIB.LLA.'!T25</f>
        <v>20829</v>
      </c>
      <c r="F23" s="248">
        <f>[3]LANA!T25</f>
        <v>190568</v>
      </c>
      <c r="G23" s="107"/>
    </row>
    <row r="24" spans="1:7" ht="12" customHeight="1">
      <c r="A24" s="217" t="s">
        <v>244</v>
      </c>
      <c r="B24" s="248">
        <f>+[3]HUEVOS!T26</f>
        <v>675703.6517578729</v>
      </c>
      <c r="C24" s="248">
        <f>+[3]LECHE!T26</f>
        <v>75027.083333333328</v>
      </c>
      <c r="D24" s="248">
        <f>'[3]FIB.ALP.'!T26</f>
        <v>105822</v>
      </c>
      <c r="E24" s="248">
        <f>+'[3]FIB.LLA.'!T26</f>
        <v>21926</v>
      </c>
      <c r="F24" s="248">
        <f>[3]LANA!T26</f>
        <v>40494.717199999999</v>
      </c>
      <c r="G24" s="107"/>
    </row>
    <row r="25" spans="1:7" ht="12" customHeight="1">
      <c r="A25" s="217" t="s">
        <v>245</v>
      </c>
      <c r="B25" s="248">
        <f>+[3]HUEVOS!T27</f>
        <v>25321.532611814793</v>
      </c>
      <c r="C25" s="248">
        <f>+[3]LECHE!T27</f>
        <v>5296.833333333333</v>
      </c>
      <c r="D25" s="248">
        <f>'[3]FIB.ALP.'!T27</f>
        <v>35831</v>
      </c>
      <c r="E25" s="248">
        <f>+'[3]FIB.LLA.'!T27</f>
        <v>1290</v>
      </c>
      <c r="F25" s="248">
        <f>[3]LANA!T27</f>
        <v>3430</v>
      </c>
      <c r="G25" s="107"/>
    </row>
    <row r="26" spans="1:7" ht="12" customHeight="1">
      <c r="A26" s="217" t="s">
        <v>246</v>
      </c>
      <c r="B26" s="248">
        <f>+[3]HUEVOS!T28</f>
        <v>308687.30976928899</v>
      </c>
      <c r="C26" s="248">
        <f>+[3]LECHE!T28</f>
        <v>5666.416666666667</v>
      </c>
      <c r="D26" s="248">
        <f>'[3]FIB.ALP.'!T28</f>
        <v>32501</v>
      </c>
      <c r="E26" s="248">
        <f>+'[3]FIB.LLA.'!T28</f>
        <v>2780</v>
      </c>
      <c r="F26" s="248">
        <f>[3]LANA!T28</f>
        <v>0</v>
      </c>
      <c r="G26" s="107"/>
    </row>
    <row r="27" spans="1:7" ht="12" customHeight="1">
      <c r="A27" s="217" t="s">
        <v>258</v>
      </c>
      <c r="B27" s="248">
        <f>+[3]HUEVOS!T29</f>
        <v>159978.28106799116</v>
      </c>
      <c r="C27" s="248">
        <f>+[3]LECHE!T29</f>
        <v>29964.25</v>
      </c>
      <c r="D27" s="248">
        <f>'[3]FIB.ALP.'!T29</f>
        <v>95838</v>
      </c>
      <c r="E27" s="248">
        <f>+'[3]FIB.LLA.'!T29</f>
        <v>13057</v>
      </c>
      <c r="F27" s="248">
        <f>[3]LANA!T29</f>
        <v>190207</v>
      </c>
      <c r="G27" s="107"/>
    </row>
    <row r="28" spans="1:7" ht="12" customHeight="1">
      <c r="A28" s="217" t="s">
        <v>577</v>
      </c>
      <c r="B28" s="248">
        <f>+[3]HUEVOS!T30</f>
        <v>112331.56934329413</v>
      </c>
      <c r="C28" s="248">
        <f>+[3]LECHE!T30</f>
        <v>32432.5</v>
      </c>
      <c r="D28" s="248">
        <f>'[3]FIB.ALP.'!T30</f>
        <v>45100</v>
      </c>
      <c r="E28" s="248">
        <f>+'[3]FIB.LLA.'!T30</f>
        <v>20245</v>
      </c>
      <c r="F28" s="248">
        <f>[3]LANA!T30</f>
        <v>94800</v>
      </c>
      <c r="G28" s="107"/>
    </row>
    <row r="29" spans="1:7" ht="12" customHeight="1">
      <c r="A29" s="217" t="s">
        <v>363</v>
      </c>
      <c r="B29" s="248">
        <f>+[3]HUEVOS!T31</f>
        <v>52291.323656212859</v>
      </c>
      <c r="C29" s="248">
        <f>+[3]LECHE!T31</f>
        <v>20536.666666666668</v>
      </c>
      <c r="D29" s="248">
        <f>'[3]FIB.ALP.'!T31</f>
        <v>35740</v>
      </c>
      <c r="E29" s="248">
        <f>+'[3]FIB.LLA.'!T31</f>
        <v>13625</v>
      </c>
      <c r="F29" s="248">
        <f>[3]LANA!T31</f>
        <v>79820</v>
      </c>
      <c r="G29" s="107"/>
    </row>
    <row r="30" spans="1:7" ht="12" customHeight="1">
      <c r="A30" s="217" t="s">
        <v>465</v>
      </c>
      <c r="B30" s="248">
        <f>+[3]HUEVOS!T32</f>
        <v>60040.245687081275</v>
      </c>
      <c r="C30" s="248">
        <f>+[3]LECHE!T32</f>
        <v>11895.833333333334</v>
      </c>
      <c r="D30" s="248">
        <f>'[3]FIB.ALP.'!T32</f>
        <v>9360</v>
      </c>
      <c r="E30" s="248">
        <f>+'[3]FIB.LLA.'!T32</f>
        <v>6620</v>
      </c>
      <c r="F30" s="248">
        <f>[3]LANA!T32</f>
        <v>14980</v>
      </c>
      <c r="G30" s="107"/>
    </row>
    <row r="31" spans="1:7" ht="12" customHeight="1">
      <c r="A31" s="217" t="s">
        <v>590</v>
      </c>
      <c r="B31" s="248">
        <f>+[3]HUEVOS!T33</f>
        <v>249133.73312387647</v>
      </c>
      <c r="C31" s="248">
        <f>+[3]LECHE!T33</f>
        <v>79821.833333333328</v>
      </c>
      <c r="D31" s="248">
        <f>'[3]FIB.ALP.'!T33</f>
        <v>314905</v>
      </c>
      <c r="E31" s="248">
        <f>+'[3]FIB.LLA.'!T33</f>
        <v>19835</v>
      </c>
      <c r="F31" s="248">
        <f>[3]LANA!T33</f>
        <v>484555</v>
      </c>
      <c r="G31" s="107"/>
    </row>
    <row r="32" spans="1:7" ht="12" customHeight="1">
      <c r="A32" s="217" t="s">
        <v>591</v>
      </c>
      <c r="B32" s="248">
        <f>+[3]HUEVOS!T34</f>
        <v>368037.84378901939</v>
      </c>
      <c r="C32" s="248">
        <f>+[3]LECHE!T34</f>
        <v>99129.916666666672</v>
      </c>
      <c r="D32" s="248">
        <f>'[3]FIB.ALP.'!T34</f>
        <v>1448371</v>
      </c>
      <c r="E32" s="248">
        <f>+'[3]FIB.LLA.'!T34</f>
        <v>236481</v>
      </c>
      <c r="F32" s="248">
        <f>[3]LANA!T34</f>
        <v>1685870</v>
      </c>
      <c r="G32" s="107"/>
    </row>
    <row r="33" spans="1:7" ht="12" customHeight="1">
      <c r="A33" s="217" t="s">
        <v>686</v>
      </c>
      <c r="B33" s="248">
        <f>+[3]HUEVOS!T35</f>
        <v>851510.44414154033</v>
      </c>
      <c r="C33" s="248">
        <f>+[3]LECHE!T35</f>
        <v>19452.916666666668</v>
      </c>
      <c r="D33" s="248">
        <f>'[3]FIB.ALP.'!T35</f>
        <v>0</v>
      </c>
      <c r="E33" s="248">
        <f>+'[3]FIB.LLA.'!T35</f>
        <v>0</v>
      </c>
      <c r="F33" s="248">
        <f>[3]LANA!T35</f>
        <v>0</v>
      </c>
      <c r="G33" s="107"/>
    </row>
    <row r="34" spans="1:7" ht="12" customHeight="1">
      <c r="A34" s="217" t="s">
        <v>534</v>
      </c>
      <c r="B34" s="248">
        <f>+[3]HUEVOS!T36</f>
        <v>389718.20208682079</v>
      </c>
      <c r="C34" s="248">
        <f>+[3]LECHE!T36</f>
        <v>1252.8333333333333</v>
      </c>
      <c r="D34" s="248">
        <f>'[3]FIB.ALP.'!T36</f>
        <v>0</v>
      </c>
      <c r="E34" s="248">
        <f>+'[3]FIB.LLA.'!T36</f>
        <v>0</v>
      </c>
      <c r="F34" s="248">
        <f>[3]LANA!T36</f>
        <v>0</v>
      </c>
      <c r="G34" s="107"/>
    </row>
    <row r="35" spans="1:7" ht="12" customHeight="1">
      <c r="A35" s="217" t="s">
        <v>535</v>
      </c>
      <c r="B35" s="248">
        <f>+[3]HUEVOS!T37</f>
        <v>282580.90620284877</v>
      </c>
      <c r="C35" s="248">
        <f>+[3]LECHE!T37</f>
        <v>3920.3333333333335</v>
      </c>
      <c r="D35" s="248">
        <f>'[3]FIB.ALP.'!T37</f>
        <v>0</v>
      </c>
      <c r="E35" s="248">
        <f>+'[3]FIB.LLA.'!T37</f>
        <v>0</v>
      </c>
      <c r="F35" s="248">
        <f>[3]LANA!T37</f>
        <v>0</v>
      </c>
      <c r="G35" s="107"/>
    </row>
    <row r="36" spans="1:7" ht="12" customHeight="1">
      <c r="A36" s="229" t="s">
        <v>411</v>
      </c>
      <c r="B36" s="249">
        <f>+[3]HUEVOS!T38</f>
        <v>195041.86436546489</v>
      </c>
      <c r="C36" s="249">
        <f>+[3]LECHE!T38</f>
        <v>1352.1666666666667</v>
      </c>
      <c r="D36" s="249">
        <f>'[3]FIB.ALP.'!T38</f>
        <v>0</v>
      </c>
      <c r="E36" s="249">
        <f>+'[3]FIB.LLA.'!T38</f>
        <v>0</v>
      </c>
      <c r="F36" s="249">
        <f>[3]LANA!T38</f>
        <v>0</v>
      </c>
      <c r="G36" s="107"/>
    </row>
    <row r="37" spans="1:7" ht="9" customHeight="1">
      <c r="A37" s="76" t="s">
        <v>745</v>
      </c>
      <c r="B37" s="111"/>
      <c r="C37" s="111"/>
      <c r="D37" s="111"/>
      <c r="E37" s="111"/>
      <c r="F37" s="111"/>
      <c r="G37" s="245"/>
    </row>
    <row r="38" spans="1:7" ht="9" customHeight="1">
      <c r="A38" s="76" t="s">
        <v>151</v>
      </c>
      <c r="B38" s="111"/>
      <c r="C38" s="111"/>
      <c r="D38" s="111"/>
      <c r="E38" s="111"/>
      <c r="F38" s="111"/>
      <c r="G38" s="245"/>
    </row>
    <row r="39" spans="1:7" ht="9" customHeight="1">
      <c r="A39" s="77" t="s">
        <v>318</v>
      </c>
      <c r="B39" s="111"/>
      <c r="C39" s="111"/>
      <c r="D39" s="111"/>
      <c r="E39" s="111"/>
      <c r="F39" s="111"/>
      <c r="G39" s="245"/>
    </row>
    <row r="40" spans="1:7" ht="9" customHeight="1">
      <c r="A40" s="120"/>
      <c r="B40" s="111"/>
      <c r="C40" s="111"/>
      <c r="D40" s="111"/>
      <c r="E40" s="111"/>
      <c r="F40" s="111"/>
      <c r="G40" s="245"/>
    </row>
    <row r="41" spans="1:7" ht="13" customHeight="1">
      <c r="B41" s="92"/>
      <c r="C41" s="92"/>
      <c r="D41" s="92"/>
      <c r="E41" s="92"/>
      <c r="F41" s="92"/>
      <c r="G41" s="107"/>
    </row>
    <row r="42" spans="1:7" ht="13" customHeight="1">
      <c r="A42" s="98"/>
      <c r="B42" s="98"/>
      <c r="C42" s="92"/>
      <c r="D42" s="107"/>
      <c r="E42" s="107"/>
      <c r="F42" s="107"/>
      <c r="G42" s="107"/>
    </row>
    <row r="43" spans="1:7" ht="13" customHeight="1">
      <c r="A43" s="93"/>
      <c r="B43" s="95"/>
      <c r="C43" s="103"/>
      <c r="D43" s="103"/>
      <c r="E43" s="103"/>
      <c r="F43" s="103"/>
      <c r="G43" s="106"/>
    </row>
    <row r="44" spans="1:7" ht="13" customHeight="1">
      <c r="A44" s="101"/>
      <c r="B44" s="95"/>
      <c r="C44" s="103"/>
      <c r="D44" s="103"/>
      <c r="E44" s="103"/>
      <c r="F44" s="103"/>
      <c r="G44" s="106"/>
    </row>
    <row r="45" spans="1:7" ht="13" customHeight="1">
      <c r="A45" s="93"/>
      <c r="C45" s="87"/>
      <c r="D45" s="87"/>
      <c r="E45" s="87"/>
      <c r="F45" s="87"/>
      <c r="G45" s="92"/>
    </row>
    <row r="46" spans="1:7" ht="13" customHeight="1">
      <c r="G46" s="98"/>
    </row>
    <row r="47" spans="1:7" ht="13" customHeight="1">
      <c r="G47" s="98"/>
    </row>
  </sheetData>
  <sheetCalcPr fullCalcOnLoad="1"/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G45"/>
  <sheetViews>
    <sheetView showGridLines="0" zoomScale="150" workbookViewId="0">
      <selection activeCell="A2" sqref="A2:F39"/>
    </sheetView>
  </sheetViews>
  <sheetFormatPr baseColWidth="10" defaultColWidth="11" defaultRowHeight="13" customHeight="1"/>
  <cols>
    <col min="1" max="1" width="12.33203125" style="86" customWidth="1"/>
    <col min="2" max="2" width="8.83203125" style="86" customWidth="1"/>
    <col min="3" max="3" width="9.33203125" style="86" customWidth="1"/>
    <col min="4" max="4" width="9.1640625" style="86" customWidth="1"/>
    <col min="5" max="6" width="9.33203125" style="86" customWidth="1"/>
    <col min="7" max="16384" width="11" style="86"/>
  </cols>
  <sheetData>
    <row r="2" spans="1:6" ht="17" customHeight="1">
      <c r="A2" s="215" t="s">
        <v>724</v>
      </c>
      <c r="B2" s="215"/>
      <c r="C2" s="91"/>
      <c r="D2" s="91"/>
      <c r="E2" s="91"/>
      <c r="F2" s="91"/>
    </row>
    <row r="3" spans="1:6" ht="11">
      <c r="A3" s="99" t="s">
        <v>413</v>
      </c>
      <c r="B3" s="94"/>
    </row>
    <row r="4" spans="1:6" ht="4" customHeight="1">
      <c r="A4" s="102"/>
      <c r="B4" s="102"/>
      <c r="C4" s="102"/>
      <c r="D4" s="102"/>
      <c r="E4" s="102"/>
      <c r="F4" s="102"/>
    </row>
    <row r="5" spans="1:6" ht="24" customHeight="1">
      <c r="A5" s="225" t="s">
        <v>198</v>
      </c>
      <c r="B5" s="238" t="s">
        <v>197</v>
      </c>
      <c r="C5" s="239" t="s">
        <v>203</v>
      </c>
      <c r="D5" s="239" t="s">
        <v>191</v>
      </c>
      <c r="E5" s="239" t="s">
        <v>192</v>
      </c>
      <c r="F5" s="241" t="s">
        <v>257</v>
      </c>
    </row>
    <row r="6" spans="1:6" ht="15" customHeight="1">
      <c r="A6" s="242" t="s">
        <v>518</v>
      </c>
      <c r="B6" s="250">
        <f>(B8+B9+B10+B11+B12+B16++B17+B18+B19+B20+B21+B22+B23+B24+B25+B26+B27+B28+B31+B32+B33+B34+B35+B36)</f>
        <v>415336.49121304502</v>
      </c>
      <c r="C6" s="254">
        <f>(C8+C9+C10+C11+C12+C16++C17+C18+C19+C20+C21+C22+C23+C24+C25+C26+C27+C28+C31+C32+C33+C34+C35+C36)</f>
        <v>2010984.8306655267</v>
      </c>
      <c r="D6" s="258">
        <f>(D8+D9+D10+D11+D12+D16++D17+D18+D19+D20+D21+D22+D23+D24+D25+D26+D27+D28+D31+D32+D33+D34+D35+D36)</f>
        <v>4314.2295304220524</v>
      </c>
      <c r="E6" s="262">
        <f>(E8+E9+E10+E11+E12+E16++E17+E18+E19+E20+E21+E22+E23+E24+E25+E26+E27+E28+E31+E32+E33+E34+E35+E36)</f>
        <v>680.54649144799998</v>
      </c>
      <c r="F6" s="250">
        <f>(F8+F9+F10+F11+F12+F16++F17+F18+F19+F20+F21+F22+F23+F24+F25+F26+F27+F28+F31+F32+F33+F34+F35+F36)</f>
        <v>8138.3729286775197</v>
      </c>
    </row>
    <row r="7" spans="1:6" ht="3" customHeight="1">
      <c r="A7" s="216"/>
      <c r="B7" s="251"/>
      <c r="C7" s="255"/>
      <c r="D7" s="259"/>
      <c r="E7" s="263"/>
      <c r="F7" s="251"/>
    </row>
    <row r="8" spans="1:6" ht="12" customHeight="1">
      <c r="A8" s="217" t="s">
        <v>488</v>
      </c>
      <c r="B8" s="252">
        <f>+[3]HUEVOS!T50</f>
        <v>153.24784939887402</v>
      </c>
      <c r="C8" s="256">
        <f>+[3]LECHE!T50</f>
        <v>412.18544380000003</v>
      </c>
      <c r="D8" s="260">
        <f>+'[3]FIB.ALP.'!T50</f>
        <v>0</v>
      </c>
      <c r="E8" s="264">
        <f>+'[3]FIB.LLA.'!T50</f>
        <v>0</v>
      </c>
      <c r="F8" s="252">
        <f>+[3]LANA!T50</f>
        <v>0</v>
      </c>
    </row>
    <row r="9" spans="1:6" ht="12" customHeight="1">
      <c r="A9" s="217" t="s">
        <v>603</v>
      </c>
      <c r="B9" s="252">
        <f>+[3]HUEVOS!T51</f>
        <v>4248.006879489848</v>
      </c>
      <c r="C9" s="256">
        <f>+[3]LECHE!T51</f>
        <v>37240.224443721272</v>
      </c>
      <c r="D9" s="260">
        <f>+'[3]FIB.ALP.'!T51</f>
        <v>0.10108392205264001</v>
      </c>
      <c r="E9" s="264">
        <f>+'[3]FIB.LLA.'!T51</f>
        <v>0</v>
      </c>
      <c r="F9" s="252">
        <f>+[3]LANA!T51</f>
        <v>49.650649209115002</v>
      </c>
    </row>
    <row r="10" spans="1:6" ht="12" customHeight="1">
      <c r="A10" s="217" t="s">
        <v>604</v>
      </c>
      <c r="B10" s="252">
        <f>+[3]HUEVOS!T52</f>
        <v>7233.2540857947542</v>
      </c>
      <c r="C10" s="256">
        <f>+[3]LECHE!T52</f>
        <v>55426.199262390008</v>
      </c>
      <c r="D10" s="260">
        <f>+'[3]FIB.ALP.'!T52</f>
        <v>0</v>
      </c>
      <c r="E10" s="264">
        <f>+'[3]FIB.LLA.'!T52</f>
        <v>0</v>
      </c>
      <c r="F10" s="252">
        <f>+[3]LANA!T52</f>
        <v>0</v>
      </c>
    </row>
    <row r="11" spans="1:6" ht="12" customHeight="1">
      <c r="A11" s="217" t="s">
        <v>605</v>
      </c>
      <c r="B11" s="252">
        <f>+[3]HUEVOS!T53</f>
        <v>68535.565019269052</v>
      </c>
      <c r="C11" s="256">
        <f>+[3]LECHE!T53</f>
        <v>129785.70137</v>
      </c>
      <c r="D11" s="260">
        <f>+'[3]FIB.ALP.'!T53</f>
        <v>17.763439000000002</v>
      </c>
      <c r="E11" s="264">
        <f>+'[3]FIB.LLA.'!T53</f>
        <v>0</v>
      </c>
      <c r="F11" s="252">
        <f>+[3]LANA!T53</f>
        <v>706.45373000000006</v>
      </c>
    </row>
    <row r="12" spans="1:6" ht="12" customHeight="1">
      <c r="A12" s="217" t="s">
        <v>606</v>
      </c>
      <c r="B12" s="252">
        <f>+[3]HUEVOS!T54</f>
        <v>2353.7390783350984</v>
      </c>
      <c r="C12" s="256">
        <f>+[3]LECHE!T54</f>
        <v>360200.05529409013</v>
      </c>
      <c r="D12" s="260">
        <f>+'[3]FIB.ALP.'!T54</f>
        <v>0</v>
      </c>
      <c r="E12" s="264">
        <f>+'[3]FIB.LLA.'!T54</f>
        <v>0</v>
      </c>
      <c r="F12" s="252">
        <f>+[3]LANA!T54</f>
        <v>442.54248239240451</v>
      </c>
    </row>
    <row r="13" spans="1:6" ht="12" customHeight="1">
      <c r="A13" s="217" t="s">
        <v>473</v>
      </c>
      <c r="B13" s="252">
        <f>+[3]HUEVOS!T55</f>
        <v>1359.2822048295534</v>
      </c>
      <c r="C13" s="256">
        <f>+[3]LECHE!T55</f>
        <v>215555.82080593504</v>
      </c>
      <c r="D13" s="260">
        <f>+'[3]FIB.ALP.'!T55</f>
        <v>0</v>
      </c>
      <c r="E13" s="264">
        <f>+'[3]FIB.LLA.'!T55</f>
        <v>0</v>
      </c>
      <c r="F13" s="252">
        <f>+[3]LANA!T55</f>
        <v>375.36973992000003</v>
      </c>
    </row>
    <row r="14" spans="1:6" ht="12" customHeight="1">
      <c r="A14" s="217" t="s">
        <v>474</v>
      </c>
      <c r="B14" s="252">
        <f>+[3]HUEVOS!T56</f>
        <v>654.97341245897303</v>
      </c>
      <c r="C14" s="256">
        <f>+[3]LECHE!T56</f>
        <v>135491.63986620001</v>
      </c>
      <c r="D14" s="260">
        <f>+'[3]FIB.ALP.'!T56</f>
        <v>0</v>
      </c>
      <c r="E14" s="264">
        <f>+'[3]FIB.LLA.'!T56</f>
        <v>0</v>
      </c>
      <c r="F14" s="252">
        <f>+[3]LANA!T56</f>
        <v>67.172742472404408</v>
      </c>
    </row>
    <row r="15" spans="1:6" ht="12" customHeight="1">
      <c r="A15" s="217" t="s">
        <v>475</v>
      </c>
      <c r="B15" s="252">
        <f>+[3]HUEVOS!T57</f>
        <v>339.48346104657185</v>
      </c>
      <c r="C15" s="256">
        <f>+[3]LECHE!T57</f>
        <v>9152.5946219550024</v>
      </c>
      <c r="D15" s="260">
        <f>+'[3]FIB.ALP.'!T57</f>
        <v>0</v>
      </c>
      <c r="E15" s="264">
        <f>+'[3]FIB.LLA.'!T57</f>
        <v>0</v>
      </c>
      <c r="F15" s="252">
        <f>+[3]LANA!T57</f>
        <v>0</v>
      </c>
    </row>
    <row r="16" spans="1:6" ht="12" customHeight="1">
      <c r="A16" s="217" t="s">
        <v>595</v>
      </c>
      <c r="B16" s="252">
        <f>+[3]HUEVOS!T58</f>
        <v>914.54113748703855</v>
      </c>
      <c r="C16" s="256">
        <f>+[3]LECHE!T58</f>
        <v>93893.934544200005</v>
      </c>
      <c r="D16" s="260">
        <f>+'[3]FIB.ALP.'!T58</f>
        <v>0</v>
      </c>
      <c r="E16" s="264">
        <f>+'[3]FIB.LLA.'!T58</f>
        <v>0</v>
      </c>
      <c r="F16" s="252">
        <f>+[3]LANA!T58</f>
        <v>4.0651631999999998</v>
      </c>
    </row>
    <row r="17" spans="1:6" ht="12" customHeight="1">
      <c r="A17" s="217" t="s">
        <v>596</v>
      </c>
      <c r="B17" s="252">
        <f>+[3]HUEVOS!T59</f>
        <v>1271.185807325563</v>
      </c>
      <c r="C17" s="256">
        <f>+[3]LECHE!T59</f>
        <v>16106.879300000001</v>
      </c>
      <c r="D17" s="260">
        <f>+'[3]FIB.ALP.'!T59</f>
        <v>0</v>
      </c>
      <c r="E17" s="264">
        <f>+'[3]FIB.LLA.'!T59</f>
        <v>0</v>
      </c>
      <c r="F17" s="252">
        <f>+[3]LANA!T59</f>
        <v>9.58</v>
      </c>
    </row>
    <row r="18" spans="1:6" ht="12" customHeight="1">
      <c r="A18" s="217" t="s">
        <v>597</v>
      </c>
      <c r="B18" s="252">
        <f>+[3]HUEVOS!T60</f>
        <v>117503.54711183868</v>
      </c>
      <c r="C18" s="256">
        <f>+[3]LECHE!T60</f>
        <v>354147.65977500001</v>
      </c>
      <c r="D18" s="260">
        <f>+'[3]FIB.ALP.'!T60</f>
        <v>31.195659599999995</v>
      </c>
      <c r="E18" s="264">
        <f>+'[3]FIB.LLA.'!T60</f>
        <v>0.97669151999999992</v>
      </c>
      <c r="F18" s="252">
        <f>+[3]LANA!T60</f>
        <v>96.149007200000014</v>
      </c>
    </row>
    <row r="19" spans="1:6" ht="12" customHeight="1">
      <c r="A19" s="217" t="s">
        <v>598</v>
      </c>
      <c r="B19" s="252">
        <f>+[3]HUEVOS!T61</f>
        <v>163569.03378329088</v>
      </c>
      <c r="C19" s="256">
        <f>+[3]LECHE!T61</f>
        <v>64978.931398626002</v>
      </c>
      <c r="D19" s="260">
        <f>+'[3]FIB.ALP.'!T61</f>
        <v>0</v>
      </c>
      <c r="E19" s="264">
        <f>+'[3]FIB.LLA.'!T61</f>
        <v>0</v>
      </c>
      <c r="F19" s="252">
        <f>+[3]LANA!T61</f>
        <v>0</v>
      </c>
    </row>
    <row r="20" spans="1:6" ht="12" customHeight="1">
      <c r="A20" s="217" t="s">
        <v>599</v>
      </c>
      <c r="B20" s="252">
        <f>+[3]HUEVOS!T62</f>
        <v>1237.5228191478373</v>
      </c>
      <c r="C20" s="256">
        <f>+[3]LECHE!T62</f>
        <v>48243.402286999997</v>
      </c>
      <c r="D20" s="260">
        <f>+'[3]FIB.ALP.'!T62</f>
        <v>5.8768415999999997</v>
      </c>
      <c r="E20" s="264">
        <f>+'[3]FIB.LLA.'!T62</f>
        <v>0</v>
      </c>
      <c r="F20" s="252">
        <f>+[3]LANA!T62</f>
        <v>245.30189039999999</v>
      </c>
    </row>
    <row r="21" spans="1:6" ht="12" customHeight="1">
      <c r="A21" s="217" t="s">
        <v>600</v>
      </c>
      <c r="B21" s="252">
        <f>+[3]HUEVOS!T63</f>
        <v>177.6772486794726</v>
      </c>
      <c r="C21" s="256">
        <f>+[3]LECHE!T63</f>
        <v>32145.115278000008</v>
      </c>
      <c r="D21" s="260">
        <f>+'[3]FIB.ALP.'!T63</f>
        <v>161.57478757999999</v>
      </c>
      <c r="E21" s="264">
        <f>+'[3]FIB.LLA.'!T63</f>
        <v>12.479409928000001</v>
      </c>
      <c r="F21" s="252">
        <f>+[3]LANA!T63</f>
        <v>658.94913810000003</v>
      </c>
    </row>
    <row r="22" spans="1:6" ht="12" customHeight="1">
      <c r="A22" s="217" t="s">
        <v>601</v>
      </c>
      <c r="B22" s="252">
        <f>+[3]HUEVOS!T64</f>
        <v>1128.9352948772366</v>
      </c>
      <c r="C22" s="256">
        <f>+[3]LECHE!T64</f>
        <v>52093.719834300005</v>
      </c>
      <c r="D22" s="260">
        <f>+'[3]FIB.ALP.'!T64</f>
        <v>141.09590880000002</v>
      </c>
      <c r="E22" s="264">
        <f>+'[3]FIB.LLA.'!T64</f>
        <v>63.046771200000002</v>
      </c>
      <c r="F22" s="252">
        <f>+[3]LANA!T64</f>
        <v>1260.0033213600002</v>
      </c>
    </row>
    <row r="23" spans="1:6" ht="12" customHeight="1">
      <c r="A23" s="217" t="s">
        <v>243</v>
      </c>
      <c r="B23" s="252">
        <f>+[3]HUEVOS!T65</f>
        <v>710.04487105527801</v>
      </c>
      <c r="C23" s="256">
        <f>+[3]LECHE!T65</f>
        <v>21810.126010698001</v>
      </c>
      <c r="D23" s="260">
        <f>+'[3]FIB.ALP.'!T65</f>
        <v>151.90553246399998</v>
      </c>
      <c r="E23" s="264">
        <f>+'[3]FIB.LLA.'!T65</f>
        <v>37.503970056</v>
      </c>
      <c r="F23" s="252">
        <f>+[3]LANA!T65</f>
        <v>334.4891372159999</v>
      </c>
    </row>
    <row r="24" spans="1:6" ht="12" customHeight="1">
      <c r="A24" s="217" t="s">
        <v>244</v>
      </c>
      <c r="B24" s="252">
        <f>+[3]HUEVOS!T66</f>
        <v>11007.318382775549</v>
      </c>
      <c r="C24" s="256">
        <f>+[3]LECHE!T66</f>
        <v>353748.75962000003</v>
      </c>
      <c r="D24" s="260">
        <f>+'[3]FIB.ALP.'!T66</f>
        <v>208.72369</v>
      </c>
      <c r="E24" s="264">
        <f>+'[3]FIB.LLA.'!T66</f>
        <v>46.220039999999997</v>
      </c>
      <c r="F24" s="252">
        <f>+[3]LANA!T66</f>
        <v>62.533279999999991</v>
      </c>
    </row>
    <row r="25" spans="1:6" ht="12" customHeight="1">
      <c r="A25" s="217" t="s">
        <v>245</v>
      </c>
      <c r="B25" s="252">
        <f>+[3]HUEVOS!T67</f>
        <v>196.19294734551897</v>
      </c>
      <c r="C25" s="256">
        <f>+[3]LECHE!T67</f>
        <v>16648.042494000001</v>
      </c>
      <c r="D25" s="260">
        <f>+'[3]FIB.ALP.'!T67</f>
        <v>77.68625759999999</v>
      </c>
      <c r="E25" s="264">
        <f>+'[3]FIB.LLA.'!T67</f>
        <v>3.0553999999999997</v>
      </c>
      <c r="F25" s="252">
        <f>+[3]LANA!T67</f>
        <v>4.6684511999999998</v>
      </c>
    </row>
    <row r="26" spans="1:6" ht="12" customHeight="1">
      <c r="A26" s="217" t="s">
        <v>246</v>
      </c>
      <c r="B26" s="252">
        <f>+[3]HUEVOS!T68</f>
        <v>5181.512096523028</v>
      </c>
      <c r="C26" s="256">
        <f>+[3]LECHE!T68</f>
        <v>23405.93664</v>
      </c>
      <c r="D26" s="260">
        <f>+'[3]FIB.ALP.'!T68</f>
        <v>63.058564799999999</v>
      </c>
      <c r="E26" s="264">
        <f>+'[3]FIB.LLA.'!T68</f>
        <v>5.0199999999999996</v>
      </c>
      <c r="F26" s="252">
        <f>+[3]LANA!T68</f>
        <v>0</v>
      </c>
    </row>
    <row r="27" spans="1:6" ht="12" customHeight="1">
      <c r="A27" s="217" t="s">
        <v>258</v>
      </c>
      <c r="B27" s="252">
        <f>+[3]HUEVOS!T69</f>
        <v>934.41139015483645</v>
      </c>
      <c r="C27" s="256">
        <f>+[3]LECHE!T69</f>
        <v>57448.839054600016</v>
      </c>
      <c r="D27" s="260">
        <f>+'[3]FIB.ALP.'!T69</f>
        <v>153.89171985600001</v>
      </c>
      <c r="E27" s="264">
        <f>+'[3]FIB.LLA.'!T69</f>
        <v>15.234060743999997</v>
      </c>
      <c r="F27" s="252">
        <f>+[3]LANA!T69</f>
        <v>328.88449440000005</v>
      </c>
    </row>
    <row r="28" spans="1:6" ht="12" customHeight="1">
      <c r="A28" s="217" t="s">
        <v>577</v>
      </c>
      <c r="B28" s="252">
        <f>+[3]HUEVOS!T70</f>
        <v>542.12700638265869</v>
      </c>
      <c r="C28" s="256">
        <f>+[3]LECHE!T70</f>
        <v>32468.441000000003</v>
      </c>
      <c r="D28" s="260">
        <f>+'[3]FIB.ALP.'!T70</f>
        <v>91.254999999999995</v>
      </c>
      <c r="E28" s="264">
        <f>+'[3]FIB.LLA.'!T70</f>
        <v>37.256</v>
      </c>
      <c r="F28" s="252">
        <f>+[3]LANA!T70</f>
        <v>177.44</v>
      </c>
    </row>
    <row r="29" spans="1:6" ht="12" customHeight="1">
      <c r="A29" s="217" t="s">
        <v>363</v>
      </c>
      <c r="B29" s="252">
        <f>+[3]HUEVOS!T71</f>
        <v>256.55350308448732</v>
      </c>
      <c r="C29" s="256">
        <f>+[3]LECHE!T71</f>
        <v>17471.240000000002</v>
      </c>
      <c r="D29" s="260">
        <f>+'[3]FIB.ALP.'!T71</f>
        <v>73.63</v>
      </c>
      <c r="E29" s="264">
        <f>+'[3]FIB.LLA.'!T71</f>
        <v>23.725999999999999</v>
      </c>
      <c r="F29" s="252">
        <f>+[3]LANA!T71</f>
        <v>150.66</v>
      </c>
    </row>
    <row r="30" spans="1:6" ht="12" customHeight="1">
      <c r="A30" s="217" t="s">
        <v>573</v>
      </c>
      <c r="B30" s="252">
        <f>+[3]HUEVOS!T72</f>
        <v>285.57350329817137</v>
      </c>
      <c r="C30" s="256">
        <f>+[3]LECHE!T72</f>
        <v>14997.201000000001</v>
      </c>
      <c r="D30" s="260">
        <f>+'[3]FIB.ALP.'!T72</f>
        <v>17.625</v>
      </c>
      <c r="E30" s="264">
        <f>+'[3]FIB.LLA.'!T72</f>
        <v>13.53</v>
      </c>
      <c r="F30" s="252">
        <f>+[3]LANA!T72</f>
        <v>26.779999999999998</v>
      </c>
    </row>
    <row r="31" spans="1:6" ht="12" customHeight="1">
      <c r="A31" s="217" t="s">
        <v>590</v>
      </c>
      <c r="B31" s="252">
        <f>+[3]HUEVOS!T73</f>
        <v>1075.4569347087784</v>
      </c>
      <c r="C31" s="256">
        <f>+[3]LECHE!T73</f>
        <v>102226.97499569999</v>
      </c>
      <c r="D31" s="260">
        <f>+'[3]FIB.ALP.'!T73</f>
        <v>568.56809520000002</v>
      </c>
      <c r="E31" s="264">
        <f>+'[3]FIB.LLA.'!T73</f>
        <v>31.856327999999998</v>
      </c>
      <c r="F31" s="252">
        <f>+[3]LANA!T73</f>
        <v>722.614284</v>
      </c>
    </row>
    <row r="32" spans="1:6" ht="12" customHeight="1">
      <c r="A32" s="217" t="s">
        <v>591</v>
      </c>
      <c r="B32" s="252">
        <f>+[3]HUEVOS!T74</f>
        <v>1827.1721045560635</v>
      </c>
      <c r="C32" s="256">
        <f>+[3]LECHE!T74</f>
        <v>114670.65555000001</v>
      </c>
      <c r="D32" s="260">
        <f>+'[3]FIB.ALP.'!T74</f>
        <v>2641.5329499999998</v>
      </c>
      <c r="E32" s="264">
        <f>+'[3]FIB.LLA.'!T74</f>
        <v>427.89782000000002</v>
      </c>
      <c r="F32" s="252">
        <f>+[3]LANA!T74</f>
        <v>3035.0479</v>
      </c>
    </row>
    <row r="33" spans="1:7" ht="12" customHeight="1">
      <c r="A33" s="217" t="s">
        <v>686</v>
      </c>
      <c r="B33" s="252">
        <f>+[3]HUEVOS!T75</f>
        <v>13260.936359630174</v>
      </c>
      <c r="C33" s="256">
        <f>+[3]LECHE!T75</f>
        <v>33764.033296649999</v>
      </c>
      <c r="D33" s="260">
        <f>+'[3]FIB.ALP.'!T75</f>
        <v>0</v>
      </c>
      <c r="E33" s="264">
        <f>+'[3]FIB.LLA.'!T75</f>
        <v>0</v>
      </c>
      <c r="F33" s="252">
        <f>+[3]LANA!T75</f>
        <v>0</v>
      </c>
    </row>
    <row r="34" spans="1:7" ht="12" customHeight="1">
      <c r="A34" s="217" t="s">
        <v>534</v>
      </c>
      <c r="B34" s="252">
        <f>+[3]HUEVOS!T76</f>
        <v>4895.8639962744883</v>
      </c>
      <c r="C34" s="256">
        <f>+[3]LECHE!T76</f>
        <v>2198.374156935</v>
      </c>
      <c r="D34" s="260">
        <f>+'[3]FIB.ALP.'!T76</f>
        <v>0</v>
      </c>
      <c r="E34" s="264">
        <f>+'[3]FIB.LLA.'!T76</f>
        <v>0</v>
      </c>
      <c r="F34" s="252">
        <f>+[3]LANA!T76</f>
        <v>0</v>
      </c>
    </row>
    <row r="35" spans="1:7" ht="12" customHeight="1">
      <c r="A35" s="217" t="s">
        <v>535</v>
      </c>
      <c r="B35" s="252">
        <f>+[3]HUEVOS!T77</f>
        <v>4175.115739629111</v>
      </c>
      <c r="C35" s="256">
        <f>+[3]LECHE!T77</f>
        <v>6398.7127784370005</v>
      </c>
      <c r="D35" s="260">
        <f>+'[3]FIB.ALP.'!T77</f>
        <v>0</v>
      </c>
      <c r="E35" s="264">
        <f>+'[3]FIB.LLA.'!T77</f>
        <v>0</v>
      </c>
      <c r="F35" s="252">
        <f>+[3]LANA!T77</f>
        <v>0</v>
      </c>
    </row>
    <row r="36" spans="1:7" ht="12" customHeight="1">
      <c r="A36" s="229" t="s">
        <v>412</v>
      </c>
      <c r="B36" s="253">
        <f>+[3]HUEVOS!T78</f>
        <v>3204.0832690752031</v>
      </c>
      <c r="C36" s="257">
        <f>+[3]LECHE!T78</f>
        <v>1521.9268373790001</v>
      </c>
      <c r="D36" s="261">
        <f>+'[3]FIB.ALP.'!T78</f>
        <v>0</v>
      </c>
      <c r="E36" s="265">
        <f>+'[3]FIB.LLA.'!T78</f>
        <v>0</v>
      </c>
      <c r="F36" s="253">
        <f>+[3]LANA!T78</f>
        <v>0</v>
      </c>
    </row>
    <row r="37" spans="1:7" ht="9" customHeight="1">
      <c r="A37" s="76" t="s">
        <v>745</v>
      </c>
      <c r="B37" s="222"/>
      <c r="C37" s="176"/>
      <c r="D37" s="176"/>
      <c r="E37" s="176"/>
      <c r="F37" s="176"/>
      <c r="G37" s="112"/>
    </row>
    <row r="38" spans="1:7" ht="9" customHeight="1">
      <c r="A38" s="76" t="s">
        <v>151</v>
      </c>
      <c r="B38" s="222"/>
      <c r="C38" s="112"/>
      <c r="D38" s="112"/>
      <c r="E38" s="112"/>
      <c r="F38" s="112"/>
      <c r="G38" s="112"/>
    </row>
    <row r="39" spans="1:7" ht="9" customHeight="1">
      <c r="A39" s="77" t="s">
        <v>318</v>
      </c>
      <c r="B39" s="236"/>
      <c r="C39" s="112"/>
      <c r="D39" s="112"/>
      <c r="E39" s="112"/>
      <c r="F39" s="112"/>
      <c r="G39" s="112"/>
    </row>
    <row r="40" spans="1:7" ht="9" customHeight="1">
      <c r="A40" s="120"/>
      <c r="B40" s="112"/>
      <c r="C40" s="112"/>
      <c r="D40" s="112"/>
      <c r="E40" s="112"/>
      <c r="F40" s="112"/>
      <c r="G40" s="112"/>
    </row>
    <row r="42" spans="1:7" ht="13" customHeight="1">
      <c r="A42" s="98"/>
    </row>
    <row r="43" spans="1:7" ht="13" customHeight="1">
      <c r="A43" s="93"/>
    </row>
    <row r="44" spans="1:7" ht="13" customHeight="1">
      <c r="A44" s="101"/>
    </row>
    <row r="45" spans="1:7" ht="13" customHeight="1">
      <c r="A45" s="93"/>
    </row>
  </sheetData>
  <sheetCalcPr fullCalcOnLoad="1"/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H45"/>
  <sheetViews>
    <sheetView showGridLines="0" zoomScale="150" workbookViewId="0">
      <selection activeCell="A2" sqref="A2:F39"/>
    </sheetView>
  </sheetViews>
  <sheetFormatPr baseColWidth="10" defaultColWidth="11" defaultRowHeight="13" customHeight="1"/>
  <cols>
    <col min="1" max="1" width="12.33203125" style="86" customWidth="1"/>
    <col min="2" max="2" width="9" style="86" customWidth="1"/>
    <col min="3" max="4" width="8.83203125" style="86" customWidth="1"/>
    <col min="5" max="5" width="9.1640625" style="86" customWidth="1"/>
    <col min="6" max="6" width="9.33203125" style="86" customWidth="1"/>
    <col min="7" max="16384" width="11" style="86"/>
  </cols>
  <sheetData>
    <row r="2" spans="1:8" ht="17" customHeight="1">
      <c r="A2" s="215" t="s">
        <v>725</v>
      </c>
      <c r="B2" s="215"/>
      <c r="C2" s="91"/>
      <c r="D2" s="91"/>
      <c r="E2" s="91"/>
      <c r="F2" s="91"/>
    </row>
    <row r="3" spans="1:8" ht="11">
      <c r="A3" s="99" t="s">
        <v>726</v>
      </c>
      <c r="B3" s="94"/>
      <c r="C3" s="102"/>
      <c r="D3" s="102"/>
      <c r="E3" s="102"/>
      <c r="F3" s="102"/>
    </row>
    <row r="4" spans="1:8" ht="4" customHeight="1">
      <c r="A4" s="98"/>
      <c r="B4" s="98"/>
      <c r="C4" s="98"/>
      <c r="D4" s="98"/>
      <c r="E4" s="98"/>
      <c r="F4" s="98"/>
    </row>
    <row r="5" spans="1:8" ht="22" customHeight="1">
      <c r="A5" s="225" t="s">
        <v>198</v>
      </c>
      <c r="B5" s="238" t="s">
        <v>255</v>
      </c>
      <c r="C5" s="239" t="s">
        <v>651</v>
      </c>
      <c r="D5" s="239" t="s">
        <v>191</v>
      </c>
      <c r="E5" s="239" t="s">
        <v>192</v>
      </c>
      <c r="F5" s="241" t="s">
        <v>257</v>
      </c>
    </row>
    <row r="6" spans="1:8" ht="15" customHeight="1">
      <c r="A6" s="242" t="s">
        <v>518</v>
      </c>
      <c r="B6" s="267">
        <f>('C 11'!B6/'C 10'!B6)*1000</f>
        <v>16.249621120640484</v>
      </c>
      <c r="C6" s="267">
        <f>('C 11'!C6/'C 10'!C6)*1000</f>
        <v>2261.7852819269183</v>
      </c>
      <c r="D6" s="267">
        <f>('C 11'!D6/'C 10'!D6)*1000</f>
        <v>1.8783331602009632</v>
      </c>
      <c r="E6" s="267">
        <f>('C 11'!E6/'C 10'!E6)*1000</f>
        <v>1.8197841315182193</v>
      </c>
      <c r="F6" s="267">
        <f>('C 11'!F6/'C 10'!F6)*1000</f>
        <v>1.7791394330221826</v>
      </c>
    </row>
    <row r="7" spans="1:8" ht="3" customHeight="1">
      <c r="A7" s="216"/>
      <c r="B7" s="268"/>
      <c r="C7" s="268"/>
      <c r="D7" s="268"/>
      <c r="E7" s="268"/>
      <c r="F7" s="268"/>
    </row>
    <row r="8" spans="1:8" ht="12" customHeight="1">
      <c r="A8" s="217" t="s">
        <v>488</v>
      </c>
      <c r="B8" s="269">
        <f>('C 11'!B8/'C 10'!B8)*1000</f>
        <v>8.6204251396070628</v>
      </c>
      <c r="C8" s="269">
        <f>('C 11'!C8/'C 10'!C8)*1000</f>
        <v>1060.284099807074</v>
      </c>
      <c r="D8" s="269">
        <v>0</v>
      </c>
      <c r="E8" s="269">
        <v>0</v>
      </c>
      <c r="F8" s="269">
        <v>0</v>
      </c>
      <c r="H8" s="104" t="s">
        <v>537</v>
      </c>
    </row>
    <row r="9" spans="1:8" ht="12" customHeight="1">
      <c r="A9" s="217" t="s">
        <v>603</v>
      </c>
      <c r="B9" s="269">
        <f>('C 11'!B9/'C 10'!B9)*1000</f>
        <v>11.819497907537903</v>
      </c>
      <c r="C9" s="269">
        <f>('C 11'!C9/'C 10'!C9)*1000</f>
        <v>1534.0754046855827</v>
      </c>
      <c r="D9" s="269">
        <v>0</v>
      </c>
      <c r="E9" s="269">
        <v>0</v>
      </c>
      <c r="F9" s="269">
        <f>('C 11'!F9/'C 10'!F9)*1000</f>
        <v>1.5000000000000009</v>
      </c>
    </row>
    <row r="10" spans="1:8" ht="12" customHeight="1">
      <c r="A10" s="217" t="s">
        <v>604</v>
      </c>
      <c r="B10" s="269">
        <f>('C 11'!B10/'C 10'!B10)*1000</f>
        <v>15.39337467429</v>
      </c>
      <c r="C10" s="269">
        <f>('C 11'!C10/'C 10'!C10)*1000</f>
        <v>2930.6390388658397</v>
      </c>
      <c r="D10" s="269">
        <v>0</v>
      </c>
      <c r="E10" s="269">
        <v>0</v>
      </c>
      <c r="F10" s="269">
        <v>0</v>
      </c>
    </row>
    <row r="11" spans="1:8" ht="12" customHeight="1">
      <c r="A11" s="217" t="s">
        <v>605</v>
      </c>
      <c r="B11" s="269">
        <f>('C 11'!B11/'C 10'!B11)*1000</f>
        <v>17.304139524400757</v>
      </c>
      <c r="C11" s="269">
        <f>('C 11'!C11/'C 10'!C11)*1000</f>
        <v>3015.3619499785091</v>
      </c>
      <c r="D11" s="269">
        <f>('C 11'!D11/'C 10'!D11)*1000</f>
        <v>2.7045430876979295</v>
      </c>
      <c r="E11" s="269">
        <v>0</v>
      </c>
      <c r="F11" s="269">
        <f>('C 11'!F11/'C 10'!F11)*1000</f>
        <v>2.8788314805457307</v>
      </c>
    </row>
    <row r="12" spans="1:8" ht="12" customHeight="1">
      <c r="A12" s="217" t="s">
        <v>606</v>
      </c>
      <c r="B12" s="269">
        <f>('C 11'!B12/'C 10'!B12)*1000</f>
        <v>5.769270546952658</v>
      </c>
      <c r="C12" s="269">
        <f>('C 11'!C12/'C 10'!C12)*1000</f>
        <v>2219.4999365991916</v>
      </c>
      <c r="D12" s="269">
        <v>0</v>
      </c>
      <c r="E12" s="269">
        <v>0</v>
      </c>
      <c r="F12" s="269">
        <f>('C 11'!F12/'C 10'!F12)*1000</f>
        <v>2.0178579582259353</v>
      </c>
    </row>
    <row r="13" spans="1:8" ht="12" customHeight="1">
      <c r="A13" s="217" t="s">
        <v>473</v>
      </c>
      <c r="B13" s="269">
        <f>('C 11'!B13/'C 10'!B13)*1000</f>
        <v>6.834012324115692</v>
      </c>
      <c r="C13" s="269">
        <f>('C 11'!C13/'C 10'!C13)*1000</f>
        <v>2203.8575835508536</v>
      </c>
      <c r="D13" s="269">
        <v>0</v>
      </c>
      <c r="E13" s="269">
        <v>0</v>
      </c>
      <c r="F13" s="269">
        <f>('C 11'!F13/'C 10'!F13)*1000</f>
        <v>2.1461717986072202</v>
      </c>
    </row>
    <row r="14" spans="1:8" ht="12" customHeight="1">
      <c r="A14" s="217" t="s">
        <v>474</v>
      </c>
      <c r="B14" s="269">
        <f>('C 11'!B14/'C 10'!B14)*1000</f>
        <v>4.7563679999999984</v>
      </c>
      <c r="C14" s="269">
        <f>('C 11'!C14/'C 10'!C14)*1000</f>
        <v>2294.5628184423108</v>
      </c>
      <c r="D14" s="269">
        <v>0</v>
      </c>
      <c r="E14" s="269">
        <v>0</v>
      </c>
      <c r="F14" s="269">
        <f>('C 11'!F14/'C 10'!F14)*1000</f>
        <v>1.5125248806017519</v>
      </c>
    </row>
    <row r="15" spans="1:8" ht="12" customHeight="1">
      <c r="A15" s="217" t="s">
        <v>475</v>
      </c>
      <c r="B15" s="269">
        <f>('C 11'!B15/'C 10'!B15)*1000</f>
        <v>4.7563679999999984</v>
      </c>
      <c r="C15" s="269">
        <f>('C 11'!C15/'C 10'!C15)*1000</f>
        <v>1685.1210620841712</v>
      </c>
      <c r="D15" s="269">
        <v>0</v>
      </c>
      <c r="E15" s="269">
        <v>0</v>
      </c>
      <c r="F15" s="269">
        <v>0</v>
      </c>
    </row>
    <row r="16" spans="1:8" ht="12" customHeight="1">
      <c r="A16" s="217" t="s">
        <v>595</v>
      </c>
      <c r="B16" s="269">
        <f>('C 11'!B16/'C 10'!B16)*1000</f>
        <v>8.1860120858845207</v>
      </c>
      <c r="C16" s="269">
        <f>('C 11'!C16/'C 10'!C16)*1000</f>
        <v>1253.8416845055754</v>
      </c>
      <c r="D16" s="269">
        <v>0</v>
      </c>
      <c r="E16" s="269">
        <v>0</v>
      </c>
      <c r="F16" s="269">
        <f>('C 11'!F16/'C 10'!F16)*1000</f>
        <v>0.62792140871177005</v>
      </c>
    </row>
    <row r="17" spans="1:6" ht="12" customHeight="1">
      <c r="A17" s="217" t="s">
        <v>596</v>
      </c>
      <c r="B17" s="269">
        <f>('C 11'!B17/'C 10'!B17)*1000</f>
        <v>6.422527520710295</v>
      </c>
      <c r="C17" s="269">
        <f>('C 11'!C17/'C 10'!C17)*1000</f>
        <v>1196.3959518179679</v>
      </c>
      <c r="D17" s="269">
        <v>0</v>
      </c>
      <c r="E17" s="269">
        <v>0</v>
      </c>
      <c r="F17" s="269">
        <f>('C 11'!F17/'C 10'!F17)*1000</f>
        <v>1.2459357523735206</v>
      </c>
    </row>
    <row r="18" spans="1:6" ht="12" customHeight="1">
      <c r="A18" s="217" t="s">
        <v>597</v>
      </c>
      <c r="B18" s="269">
        <f>('C 11'!B18/'C 10'!B18)*1000</f>
        <v>17.607043391395155</v>
      </c>
      <c r="C18" s="269">
        <f>('C 11'!C18/'C 10'!C18)*1000</f>
        <v>4655.5595012474841</v>
      </c>
      <c r="D18" s="269">
        <f>('C 11'!D18/'C 10'!D18)*1000</f>
        <v>1.5319994047943519</v>
      </c>
      <c r="E18" s="269">
        <f>('C 11'!E18/'C 10'!E18)*1000</f>
        <v>1.5405229022082016</v>
      </c>
      <c r="F18" s="269">
        <f>('C 11'!F18/'C 10'!F18)*1000</f>
        <v>1.3832797260746967</v>
      </c>
    </row>
    <row r="19" spans="1:6" ht="12" customHeight="1">
      <c r="A19" s="217" t="s">
        <v>598</v>
      </c>
      <c r="B19" s="269">
        <f>('C 11'!B19/'C 10'!B19)*1000</f>
        <v>17.762771533310342</v>
      </c>
      <c r="C19" s="269">
        <f>('C 11'!C19/'C 10'!C19)*1000</f>
        <v>5646.7410403765134</v>
      </c>
      <c r="D19" s="269">
        <v>0</v>
      </c>
      <c r="E19" s="269">
        <v>0</v>
      </c>
      <c r="F19" s="269">
        <v>0</v>
      </c>
    </row>
    <row r="20" spans="1:6" ht="12" customHeight="1">
      <c r="A20" s="217" t="s">
        <v>599</v>
      </c>
      <c r="B20" s="269">
        <f>('C 11'!B20/'C 10'!B20)*1000</f>
        <v>6.5110223391116211</v>
      </c>
      <c r="C20" s="269">
        <f>('C 11'!C20/'C 10'!C20)*1000</f>
        <v>1491.3490631913567</v>
      </c>
      <c r="D20" s="269">
        <f>('C 11'!D20/'C 10'!D20)*1000</f>
        <v>2.1432682713347919</v>
      </c>
      <c r="E20" s="269">
        <v>0</v>
      </c>
      <c r="F20" s="269">
        <f>('C 11'!F20/'C 10'!F20)*1000</f>
        <v>1.4908434498811831</v>
      </c>
    </row>
    <row r="21" spans="1:6" ht="12" customHeight="1">
      <c r="A21" s="217" t="s">
        <v>600</v>
      </c>
      <c r="B21" s="269">
        <f>('C 11'!B21/'C 10'!B21)*1000</f>
        <v>4.8095061778826516</v>
      </c>
      <c r="C21" s="269">
        <f>('C 11'!C21/'C 10'!C21)*1000</f>
        <v>1130.7952044886906</v>
      </c>
      <c r="D21" s="269">
        <f>('C 11'!D21/'C 10'!D21)*1000</f>
        <v>2.1806730312845843</v>
      </c>
      <c r="E21" s="269">
        <f>('C 11'!E21/'C 10'!E21)*1000</f>
        <v>1.4012362371434988</v>
      </c>
      <c r="F21" s="269">
        <f>('C 11'!F21/'C 10'!F21)*1000</f>
        <v>1.8865658075783387</v>
      </c>
    </row>
    <row r="22" spans="1:6" ht="12" customHeight="1">
      <c r="A22" s="217" t="s">
        <v>601</v>
      </c>
      <c r="B22" s="269">
        <f>('C 11'!B22/'C 10'!B22)*1000</f>
        <v>6.7502538469417104</v>
      </c>
      <c r="C22" s="269">
        <f>('C 11'!C22/'C 10'!C22)*1000</f>
        <v>1393.404909628626</v>
      </c>
      <c r="D22" s="269">
        <f>('C 11'!D22/'C 10'!D22)*1000</f>
        <v>2.8185359328805437</v>
      </c>
      <c r="E22" s="269">
        <f>('C 11'!E22/'C 10'!E22)*1000</f>
        <v>2.2526358153494352</v>
      </c>
      <c r="F22" s="269">
        <f>('C 11'!F22/'C 10'!F22)*1000</f>
        <v>1.5967559597618561</v>
      </c>
    </row>
    <row r="23" spans="1:6" ht="12" customHeight="1">
      <c r="A23" s="217" t="s">
        <v>243</v>
      </c>
      <c r="B23" s="269">
        <f>('C 11'!B23/'C 10'!B23)*1000</f>
        <v>5.0746281035829286</v>
      </c>
      <c r="C23" s="269">
        <f>('C 11'!C23/'C 10'!C23)*1000</f>
        <v>1703.5168328280872</v>
      </c>
      <c r="D23" s="269">
        <f>('C 11'!D23/'C 10'!D23)*1000</f>
        <v>2.352534922240634</v>
      </c>
      <c r="E23" s="269">
        <f>('C 11'!E23/'C 10'!E23)*1000</f>
        <v>1.8005650802246869</v>
      </c>
      <c r="F23" s="269">
        <f>('C 11'!F23/'C 10'!F23)*1000</f>
        <v>1.7552219534024596</v>
      </c>
    </row>
    <row r="24" spans="1:6" ht="12" customHeight="1">
      <c r="A24" s="217" t="s">
        <v>244</v>
      </c>
      <c r="B24" s="269">
        <f>('C 11'!B24/'C 10'!B24)*1000</f>
        <v>16.290156719058015</v>
      </c>
      <c r="C24" s="269">
        <f>('C 11'!C24/'C 10'!C24)*1000</f>
        <v>4714.9475083331026</v>
      </c>
      <c r="D24" s="269">
        <f>('C 11'!D24/'C 10'!D24)*1000</f>
        <v>1.9724035644761959</v>
      </c>
      <c r="E24" s="269">
        <f>('C 11'!E24/'C 10'!E24)*1000</f>
        <v>2.1080014594545284</v>
      </c>
      <c r="F24" s="269">
        <f>('C 11'!F24/'C 10'!F24)*1000</f>
        <v>1.5442330339326333</v>
      </c>
    </row>
    <row r="25" spans="1:6" ht="12" customHeight="1">
      <c r="A25" s="217" t="s">
        <v>245</v>
      </c>
      <c r="B25" s="269">
        <f>('C 11'!B25/'C 10'!B25)*1000</f>
        <v>7.7480676368687558</v>
      </c>
      <c r="C25" s="269">
        <f>('C 11'!C25/'C 10'!C25)*1000</f>
        <v>3143.0179970422587</v>
      </c>
      <c r="D25" s="269">
        <f>('C 11'!D25/'C 10'!D25)*1000</f>
        <v>2.1681297647288655</v>
      </c>
      <c r="E25" s="269">
        <f>('C 11'!E25/'C 10'!E25)*1000</f>
        <v>2.3685271317829453</v>
      </c>
      <c r="F25" s="269">
        <f>('C 11'!F25/'C 10'!F25)*1000</f>
        <v>1.3610644897959183</v>
      </c>
    </row>
    <row r="26" spans="1:6" ht="12" customHeight="1">
      <c r="A26" s="217" t="s">
        <v>246</v>
      </c>
      <c r="B26" s="269">
        <f>('C 11'!B26/'C 10'!B26)*1000</f>
        <v>16.785633657553522</v>
      </c>
      <c r="C26" s="269">
        <f>('C 11'!C26/'C 10'!C26)*1000</f>
        <v>4130.6416412488788</v>
      </c>
      <c r="D26" s="269">
        <f>('C 11'!D26/'C 10'!D26)*1000</f>
        <v>1.9402038337281931</v>
      </c>
      <c r="E26" s="269">
        <f>('C 11'!E26/'C 10'!E26)*1000</f>
        <v>1.8057553956834531</v>
      </c>
      <c r="F26" s="269">
        <v>0</v>
      </c>
    </row>
    <row r="27" spans="1:6" ht="12" customHeight="1">
      <c r="A27" s="217" t="s">
        <v>258</v>
      </c>
      <c r="B27" s="269">
        <f>('C 11'!B27/'C 10'!B27)*1000</f>
        <v>5.840864046774632</v>
      </c>
      <c r="C27" s="269">
        <f>('C 11'!C27/'C 10'!C27)*1000</f>
        <v>1917.2460199938266</v>
      </c>
      <c r="D27" s="269">
        <f>('C 11'!D27/'C 10'!D27)*1000</f>
        <v>1.6057484490077005</v>
      </c>
      <c r="E27" s="269">
        <f>('C 11'!E27/'C 10'!E27)*1000</f>
        <v>1.1667351416098641</v>
      </c>
      <c r="F27" s="269">
        <f>('C 11'!F27/'C 10'!F27)*1000</f>
        <v>1.7290872281251481</v>
      </c>
    </row>
    <row r="28" spans="1:6" ht="12" customHeight="1">
      <c r="A28" s="217" t="s">
        <v>577</v>
      </c>
      <c r="B28" s="269">
        <f>('C 11'!B28/'C 10'!B28)*1000</f>
        <v>4.82613222224178</v>
      </c>
      <c r="C28" s="269">
        <f>('C 11'!C28/'C 10'!C28)*1000</f>
        <v>1001.1081785246281</v>
      </c>
      <c r="D28" s="269">
        <f>('C 11'!D28/'C 10'!D28)*1000</f>
        <v>2.0233924611973393</v>
      </c>
      <c r="E28" s="269">
        <f>('C 11'!E28/'C 10'!E28)*1000</f>
        <v>1.8402568535440851</v>
      </c>
      <c r="F28" s="269">
        <f>('C 11'!F28/'C 10'!F28)*1000</f>
        <v>1.8717299578059072</v>
      </c>
    </row>
    <row r="29" spans="1:6" ht="12" customHeight="1">
      <c r="A29" s="217" t="s">
        <v>363</v>
      </c>
      <c r="B29" s="269">
        <f>('C 11'!B29/'C 10'!B29)*1000</f>
        <v>4.9062346321769876</v>
      </c>
      <c r="C29" s="269">
        <f>('C 11'!C29/'C 10'!C29)*1000</f>
        <v>850.73397175783145</v>
      </c>
      <c r="D29" s="269">
        <f>('C 11'!D29/'C 10'!D29)*1000</f>
        <v>2.0601566871852262</v>
      </c>
      <c r="E29" s="269">
        <f>('C 11'!E29/'C 10'!E29)*1000</f>
        <v>1.7413577981651376</v>
      </c>
      <c r="F29" s="269">
        <f>('C 11'!F29/'C 10'!F29)*1000</f>
        <v>1.8874968679528941</v>
      </c>
    </row>
    <row r="30" spans="1:6" ht="12" customHeight="1">
      <c r="A30" s="217" t="s">
        <v>573</v>
      </c>
      <c r="B30" s="269">
        <f>('C 11'!B30/'C 10'!B30)*1000</f>
        <v>4.7563679999999993</v>
      </c>
      <c r="C30" s="269">
        <f>('C 11'!C30/'C 10'!C30)*1000</f>
        <v>1260.7104168126095</v>
      </c>
      <c r="D30" s="269">
        <f>('C 11'!D30/'C 10'!D30)*1000</f>
        <v>1.8830128205128205</v>
      </c>
      <c r="E30" s="269">
        <f>('C 11'!E30/'C 10'!E30)*1000</f>
        <v>2.0438066465256797</v>
      </c>
      <c r="F30" s="269">
        <f>('C 11'!F30/'C 10'!F30)*1000</f>
        <v>1.7877169559412549</v>
      </c>
    </row>
    <row r="31" spans="1:6" ht="12" customHeight="1">
      <c r="A31" s="217" t="s">
        <v>590</v>
      </c>
      <c r="B31" s="269">
        <f>('C 11'!B31/'C 10'!B31)*1000</f>
        <v>4.3167856926626236</v>
      </c>
      <c r="C31" s="269">
        <f>('C 11'!C31/'C 10'!C31)*1000</f>
        <v>1280.6893894406501</v>
      </c>
      <c r="D31" s="269">
        <f>('C 11'!D31/'C 10'!D31)*1000</f>
        <v>1.8055226026897002</v>
      </c>
      <c r="E31" s="269">
        <f>('C 11'!E31/'C 10'!E31)*1000</f>
        <v>1.6060664481976303</v>
      </c>
      <c r="F31" s="269">
        <f>('C 11'!F31/'C 10'!F31)*1000</f>
        <v>1.491294660048911</v>
      </c>
    </row>
    <row r="32" spans="1:6" ht="12" customHeight="1">
      <c r="A32" s="217" t="s">
        <v>591</v>
      </c>
      <c r="B32" s="269">
        <f>('C 11'!B32/'C 10'!B32)*1000</f>
        <v>4.9646310437670769</v>
      </c>
      <c r="C32" s="269">
        <f>('C 11'!C32/'C 10'!C32)*1000</f>
        <v>1156.7714309252422</v>
      </c>
      <c r="D32" s="269">
        <f>('C 11'!D32/'C 10'!D32)*1000</f>
        <v>1.8237958023186047</v>
      </c>
      <c r="E32" s="269">
        <f>('C 11'!E32/'C 10'!E32)*1000</f>
        <v>1.8094384749726193</v>
      </c>
      <c r="F32" s="269">
        <f>('C 11'!F32/'C 10'!F32)*1000</f>
        <v>1.8002858464768934</v>
      </c>
    </row>
    <row r="33" spans="1:7" ht="12" customHeight="1">
      <c r="A33" s="217" t="s">
        <v>686</v>
      </c>
      <c r="B33" s="269">
        <f>('C 11'!B33/'C 10'!B33)*1000</f>
        <v>15.573427725832925</v>
      </c>
      <c r="C33" s="269">
        <f>('C 11'!C33/'C 10'!C33)*1000</f>
        <v>1735.6797376563068</v>
      </c>
      <c r="D33" s="269">
        <v>0</v>
      </c>
      <c r="E33" s="269">
        <v>0</v>
      </c>
      <c r="F33" s="269">
        <v>0</v>
      </c>
    </row>
    <row r="34" spans="1:7" ht="12" customHeight="1">
      <c r="A34" s="217" t="s">
        <v>534</v>
      </c>
      <c r="B34" s="269">
        <f>('C 11'!B34/'C 10'!B34)*1000</f>
        <v>12.562574624584242</v>
      </c>
      <c r="C34" s="269">
        <f>('C 11'!C34/'C 10'!C34)*1000</f>
        <v>1754.721955781562</v>
      </c>
      <c r="D34" s="269">
        <v>0</v>
      </c>
      <c r="E34" s="269">
        <v>0</v>
      </c>
      <c r="F34" s="269">
        <v>0</v>
      </c>
    </row>
    <row r="35" spans="1:7" ht="12" customHeight="1">
      <c r="A35" s="217" t="s">
        <v>535</v>
      </c>
      <c r="B35" s="269">
        <f>('C 11'!B35/'C 10'!B35)*1000</f>
        <v>14.774939311122573</v>
      </c>
      <c r="C35" s="269">
        <f>('C 11'!C35/'C 10'!C35)*1000</f>
        <v>1632.1858970590085</v>
      </c>
      <c r="D35" s="269">
        <v>0</v>
      </c>
      <c r="E35" s="269">
        <v>0</v>
      </c>
      <c r="F35" s="269">
        <v>0</v>
      </c>
    </row>
    <row r="36" spans="1:7" ht="12" customHeight="1">
      <c r="A36" s="229" t="s">
        <v>412</v>
      </c>
      <c r="B36" s="270">
        <f>('C 11'!B36/'C 10'!B36)*1000</f>
        <v>16.427669410867949</v>
      </c>
      <c r="C36" s="270">
        <f>('C 11'!C36/'C 10'!C36)*1000</f>
        <v>1125.5467797699987</v>
      </c>
      <c r="D36" s="270">
        <v>0</v>
      </c>
      <c r="E36" s="270">
        <v>0</v>
      </c>
      <c r="F36" s="270">
        <v>0</v>
      </c>
    </row>
    <row r="37" spans="1:7" ht="9" customHeight="1">
      <c r="A37" s="76" t="s">
        <v>745</v>
      </c>
      <c r="B37" s="236"/>
      <c r="C37" s="221"/>
      <c r="D37" s="221"/>
      <c r="E37" s="221"/>
      <c r="F37" s="221"/>
      <c r="G37" s="112"/>
    </row>
    <row r="38" spans="1:7" ht="9" customHeight="1">
      <c r="A38" s="76" t="s">
        <v>151</v>
      </c>
      <c r="B38" s="112"/>
      <c r="C38" s="176"/>
      <c r="D38" s="176"/>
      <c r="E38" s="176"/>
      <c r="F38" s="176"/>
      <c r="G38" s="112"/>
    </row>
    <row r="39" spans="1:7" ht="9" customHeight="1">
      <c r="A39" s="77" t="s">
        <v>318</v>
      </c>
      <c r="B39" s="112"/>
      <c r="C39" s="112"/>
      <c r="D39" s="112"/>
      <c r="E39" s="112"/>
      <c r="F39" s="112"/>
      <c r="G39" s="112"/>
    </row>
    <row r="40" spans="1:7" ht="13" customHeight="1">
      <c r="A40" s="89"/>
    </row>
    <row r="42" spans="1:7" ht="13" customHeight="1">
      <c r="A42" s="98"/>
    </row>
    <row r="43" spans="1:7" ht="13" customHeight="1">
      <c r="A43" s="93"/>
    </row>
    <row r="44" spans="1:7" ht="13" customHeight="1">
      <c r="A44" s="101"/>
    </row>
    <row r="45" spans="1:7" ht="13" customHeight="1">
      <c r="A45" s="93"/>
    </row>
  </sheetData>
  <sheetCalcPr fullCalcOnLoad="1"/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42"/>
  <sheetViews>
    <sheetView showGridLines="0" zoomScale="150" workbookViewId="0">
      <selection activeCell="J43" sqref="J43"/>
    </sheetView>
  </sheetViews>
  <sheetFormatPr baseColWidth="10" defaultColWidth="12.83203125" defaultRowHeight="12" customHeight="1"/>
  <cols>
    <col min="1" max="1" width="0.6640625" style="217" customWidth="1"/>
    <col min="2" max="2" width="10" style="217" customWidth="1"/>
    <col min="3" max="3" width="6.33203125" style="217" customWidth="1"/>
    <col min="4" max="15" width="5.1640625" style="217" customWidth="1"/>
    <col min="16" max="16384" width="12.83203125" style="217"/>
  </cols>
  <sheetData>
    <row r="2" spans="1:15" ht="12" customHeight="1">
      <c r="A2" s="496" t="s">
        <v>353</v>
      </c>
      <c r="B2" s="215"/>
      <c r="C2" s="215"/>
      <c r="D2" s="215"/>
      <c r="E2" s="215"/>
      <c r="F2" s="215"/>
      <c r="G2" s="99"/>
      <c r="H2" s="99"/>
      <c r="I2" s="99"/>
      <c r="J2" s="99"/>
      <c r="K2" s="99"/>
      <c r="L2" s="99"/>
    </row>
    <row r="3" spans="1:15" ht="12" customHeight="1">
      <c r="A3" s="99" t="s">
        <v>742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</row>
    <row r="4" spans="1:15" ht="3" customHeight="1">
      <c r="A4" s="27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</row>
    <row r="5" spans="1:15" ht="17" customHeight="1">
      <c r="A5" s="1327" t="s">
        <v>652</v>
      </c>
      <c r="B5" s="1328"/>
      <c r="C5" s="223" t="s">
        <v>306</v>
      </c>
      <c r="D5" s="223" t="s">
        <v>307</v>
      </c>
      <c r="E5" s="223" t="s">
        <v>308</v>
      </c>
      <c r="F5" s="223" t="s">
        <v>309</v>
      </c>
      <c r="G5" s="223" t="s">
        <v>310</v>
      </c>
      <c r="H5" s="223" t="s">
        <v>311</v>
      </c>
      <c r="I5" s="223" t="s">
        <v>312</v>
      </c>
      <c r="J5" s="223" t="s">
        <v>313</v>
      </c>
      <c r="K5" s="223" t="s">
        <v>314</v>
      </c>
      <c r="L5" s="223" t="s">
        <v>315</v>
      </c>
      <c r="M5" s="223" t="s">
        <v>316</v>
      </c>
      <c r="N5" s="223" t="s">
        <v>317</v>
      </c>
      <c r="O5" s="224" t="s">
        <v>410</v>
      </c>
    </row>
    <row r="6" spans="1:15" ht="5" customHeight="1"/>
    <row r="7" spans="1:15" ht="13" customHeight="1">
      <c r="A7" s="272" t="s">
        <v>613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</row>
    <row r="8" spans="1:15" ht="13" customHeight="1">
      <c r="B8" s="217" t="s">
        <v>555</v>
      </c>
      <c r="C8" s="498">
        <f t="shared" ref="C8:C14" si="0">SUM(D8:O8)</f>
        <v>1569280.0814048066</v>
      </c>
      <c r="D8" s="219">
        <v>130327.08855708104</v>
      </c>
      <c r="E8" s="219">
        <v>116051.85301905345</v>
      </c>
      <c r="F8" s="219">
        <v>122369.13799404712</v>
      </c>
      <c r="G8" s="219">
        <v>125228.11370025238</v>
      </c>
      <c r="H8" s="219">
        <v>122838.15552692825</v>
      </c>
      <c r="I8" s="219">
        <v>127477.74380563309</v>
      </c>
      <c r="J8" s="219">
        <v>141940.39013351986</v>
      </c>
      <c r="K8" s="219">
        <v>139782.71591668268</v>
      </c>
      <c r="L8" s="219">
        <v>136754.46170452924</v>
      </c>
      <c r="M8" s="219">
        <v>136370.21387725536</v>
      </c>
      <c r="N8" s="219">
        <v>132364.07422729445</v>
      </c>
      <c r="O8" s="219">
        <v>137776.13294252963</v>
      </c>
    </row>
    <row r="9" spans="1:15" ht="13" customHeight="1">
      <c r="B9" s="217" t="s">
        <v>240</v>
      </c>
      <c r="C9" s="498">
        <f t="shared" si="0"/>
        <v>33448.791857896475</v>
      </c>
      <c r="D9" s="219">
        <v>2353.4566927021842</v>
      </c>
      <c r="E9" s="219">
        <v>2513.867353978093</v>
      </c>
      <c r="F9" s="219">
        <v>2638.5037679006132</v>
      </c>
      <c r="G9" s="219">
        <v>3043.5180394897866</v>
      </c>
      <c r="H9" s="219">
        <v>3177.3600621717533</v>
      </c>
      <c r="I9" s="219">
        <v>3144.7926153877479</v>
      </c>
      <c r="J9" s="219">
        <v>3184.0548105945568</v>
      </c>
      <c r="K9" s="219">
        <v>2961.4003852538444</v>
      </c>
      <c r="L9" s="219">
        <v>2819.0868257652978</v>
      </c>
      <c r="M9" s="219">
        <v>2538.8592909258546</v>
      </c>
      <c r="N9" s="219">
        <v>2487.0870177163233</v>
      </c>
      <c r="O9" s="219">
        <v>2586.8049960104154</v>
      </c>
    </row>
    <row r="10" spans="1:15" ht="13" customHeight="1">
      <c r="B10" s="217" t="s">
        <v>397</v>
      </c>
      <c r="C10" s="498">
        <f t="shared" si="0"/>
        <v>157740.88515838946</v>
      </c>
      <c r="D10" s="219">
        <v>12652.517166811049</v>
      </c>
      <c r="E10" s="219">
        <v>12271.042616113751</v>
      </c>
      <c r="F10" s="219">
        <v>12651.949891357794</v>
      </c>
      <c r="G10" s="219">
        <v>12879.991769527447</v>
      </c>
      <c r="H10" s="219">
        <v>13336.126386697992</v>
      </c>
      <c r="I10" s="219">
        <v>13256.582395156911</v>
      </c>
      <c r="J10" s="219">
        <v>14132.599955990043</v>
      </c>
      <c r="K10" s="219">
        <v>13257.596323639327</v>
      </c>
      <c r="L10" s="219">
        <v>12901.375250118792</v>
      </c>
      <c r="M10" s="219">
        <v>12805.043868856525</v>
      </c>
      <c r="N10" s="219">
        <v>12660.919621787565</v>
      </c>
      <c r="O10" s="219">
        <v>14935.139912332255</v>
      </c>
    </row>
    <row r="11" spans="1:15" ht="13" customHeight="1">
      <c r="B11" s="217" t="s">
        <v>398</v>
      </c>
      <c r="C11" s="498">
        <f t="shared" si="0"/>
        <v>188680.22418414449</v>
      </c>
      <c r="D11" s="219">
        <v>14419.350788097818</v>
      </c>
      <c r="E11" s="219">
        <v>14690.408324715279</v>
      </c>
      <c r="F11" s="219">
        <v>15371.430608683149</v>
      </c>
      <c r="G11" s="219">
        <v>16572.878943350712</v>
      </c>
      <c r="H11" s="219">
        <v>17020.946798095261</v>
      </c>
      <c r="I11" s="219">
        <v>16625.222097765898</v>
      </c>
      <c r="J11" s="219">
        <v>16796.88353579483</v>
      </c>
      <c r="K11" s="219">
        <v>16045.331858447906</v>
      </c>
      <c r="L11" s="219">
        <v>15322.94803675004</v>
      </c>
      <c r="M11" s="219">
        <v>15005.441512482408</v>
      </c>
      <c r="N11" s="219">
        <v>14895.506999118339</v>
      </c>
      <c r="O11" s="219">
        <v>15913.874680842826</v>
      </c>
    </row>
    <row r="12" spans="1:15" ht="13" customHeight="1">
      <c r="B12" s="217" t="s">
        <v>399</v>
      </c>
      <c r="C12" s="498">
        <f t="shared" si="0"/>
        <v>5547.0975465893571</v>
      </c>
      <c r="D12" s="219">
        <v>430.05728100234313</v>
      </c>
      <c r="E12" s="219">
        <v>424.58485415294643</v>
      </c>
      <c r="F12" s="219">
        <v>414.07835488447307</v>
      </c>
      <c r="G12" s="219">
        <v>448.96573507617779</v>
      </c>
      <c r="H12" s="219">
        <v>475.96517139424463</v>
      </c>
      <c r="I12" s="219">
        <v>475.38384803831576</v>
      </c>
      <c r="J12" s="219">
        <v>496.37980018807787</v>
      </c>
      <c r="K12" s="219">
        <v>489.29941299288475</v>
      </c>
      <c r="L12" s="219">
        <v>475.12018980981071</v>
      </c>
      <c r="M12" s="219">
        <v>503.31963558446654</v>
      </c>
      <c r="N12" s="219">
        <v>436.10077499231232</v>
      </c>
      <c r="O12" s="219">
        <v>477.84248847330446</v>
      </c>
    </row>
    <row r="13" spans="1:15" ht="13" customHeight="1">
      <c r="B13" s="217" t="s">
        <v>400</v>
      </c>
      <c r="C13" s="498">
        <f t="shared" si="0"/>
        <v>12748.883827644446</v>
      </c>
      <c r="D13" s="219">
        <v>880.07213300000001</v>
      </c>
      <c r="E13" s="219">
        <v>989.16847100000007</v>
      </c>
      <c r="F13" s="219">
        <v>1092.3799490000001</v>
      </c>
      <c r="G13" s="219">
        <v>1326.5953819444444</v>
      </c>
      <c r="H13" s="219">
        <v>1261.7389104999997</v>
      </c>
      <c r="I13" s="219">
        <v>1264.4701924999999</v>
      </c>
      <c r="J13" s="219">
        <v>1240.8573210000002</v>
      </c>
      <c r="K13" s="219">
        <v>1120.4726019999998</v>
      </c>
      <c r="L13" s="219">
        <v>973.41241450000018</v>
      </c>
      <c r="M13" s="219">
        <v>922.10936449999986</v>
      </c>
      <c r="N13" s="219">
        <v>862.60913800000014</v>
      </c>
      <c r="O13" s="219">
        <v>814.99794970000016</v>
      </c>
    </row>
    <row r="14" spans="1:15" ht="13" customHeight="1">
      <c r="A14" s="229"/>
      <c r="B14" s="229" t="s">
        <v>298</v>
      </c>
      <c r="C14" s="1273">
        <f t="shared" si="0"/>
        <v>4008.8485709999995</v>
      </c>
      <c r="D14" s="1138">
        <v>281.25289600000002</v>
      </c>
      <c r="E14" s="1138">
        <v>309.17064799999997</v>
      </c>
      <c r="F14" s="1138">
        <v>326.05546200000003</v>
      </c>
      <c r="G14" s="1138">
        <v>392.81078749999995</v>
      </c>
      <c r="H14" s="1138">
        <v>385.96920999999998</v>
      </c>
      <c r="I14" s="1138">
        <v>397.02864199999999</v>
      </c>
      <c r="J14" s="1138">
        <v>364.92154399999998</v>
      </c>
      <c r="K14" s="1138">
        <v>340.89842900000002</v>
      </c>
      <c r="L14" s="1138">
        <v>314.46535599999999</v>
      </c>
      <c r="M14" s="1138">
        <v>291.22506799999996</v>
      </c>
      <c r="N14" s="1138">
        <v>287.23548549999998</v>
      </c>
      <c r="O14" s="1138">
        <v>317.815043</v>
      </c>
    </row>
    <row r="15" spans="1:15" ht="6" customHeight="1">
      <c r="C15" s="497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</row>
    <row r="16" spans="1:15" ht="13" customHeight="1">
      <c r="A16" s="272" t="s">
        <v>615</v>
      </c>
      <c r="C16" s="497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</row>
    <row r="17" spans="1:15" ht="13" customHeight="1">
      <c r="B17" s="217" t="s">
        <v>609</v>
      </c>
      <c r="C17" s="498">
        <f>SUM(D17:O17)</f>
        <v>26015.727000586143</v>
      </c>
      <c r="D17" s="219">
        <f>(D9/0.45*0.35)</f>
        <v>1830.4663165461432</v>
      </c>
      <c r="E17" s="219">
        <f t="shared" ref="E17:O17" si="1">(E9/0.45*0.35)</f>
        <v>1955.2301642051832</v>
      </c>
      <c r="F17" s="219">
        <f t="shared" si="1"/>
        <v>2052.1695972560324</v>
      </c>
      <c r="G17" s="219">
        <f t="shared" si="1"/>
        <v>2367.1806973809448</v>
      </c>
      <c r="H17" s="219">
        <f t="shared" si="1"/>
        <v>2471.2800483558076</v>
      </c>
      <c r="I17" s="219">
        <f t="shared" si="1"/>
        <v>2445.949811968248</v>
      </c>
      <c r="J17" s="219">
        <f t="shared" si="1"/>
        <v>2476.4870749068773</v>
      </c>
      <c r="K17" s="219">
        <f t="shared" si="1"/>
        <v>2303.31141075299</v>
      </c>
      <c r="L17" s="219">
        <f t="shared" si="1"/>
        <v>2192.6230867063427</v>
      </c>
      <c r="M17" s="219">
        <f t="shared" si="1"/>
        <v>1974.6683373867756</v>
      </c>
      <c r="N17" s="219">
        <f t="shared" si="1"/>
        <v>1934.4010137793623</v>
      </c>
      <c r="O17" s="219">
        <f t="shared" si="1"/>
        <v>2011.9594413414341</v>
      </c>
    </row>
    <row r="18" spans="1:15" ht="13" customHeight="1">
      <c r="B18" s="217" t="s">
        <v>397</v>
      </c>
      <c r="C18" s="498">
        <f>SUM(D18:O18)</f>
        <v>31548.177031677889</v>
      </c>
      <c r="D18" s="219">
        <f>(D10/0.75*0.15)</f>
        <v>2530.5034333622098</v>
      </c>
      <c r="E18" s="219">
        <f t="shared" ref="E18:O18" si="2">(E10/0.75*0.15)</f>
        <v>2454.20852322275</v>
      </c>
      <c r="F18" s="219">
        <f t="shared" si="2"/>
        <v>2530.3899782715584</v>
      </c>
      <c r="G18" s="219">
        <f t="shared" si="2"/>
        <v>2575.9983539054892</v>
      </c>
      <c r="H18" s="219">
        <f t="shared" si="2"/>
        <v>2667.2252773395985</v>
      </c>
      <c r="I18" s="219">
        <f t="shared" si="2"/>
        <v>2651.3164790313822</v>
      </c>
      <c r="J18" s="219">
        <f t="shared" si="2"/>
        <v>2826.5199911980085</v>
      </c>
      <c r="K18" s="219">
        <f t="shared" si="2"/>
        <v>2651.519264727865</v>
      </c>
      <c r="L18" s="219">
        <f t="shared" si="2"/>
        <v>2580.2750500237585</v>
      </c>
      <c r="M18" s="219">
        <f t="shared" si="2"/>
        <v>2561.0087737713047</v>
      </c>
      <c r="N18" s="219">
        <f t="shared" si="2"/>
        <v>2532.1839243575128</v>
      </c>
      <c r="O18" s="219">
        <f t="shared" si="2"/>
        <v>2987.0279824664512</v>
      </c>
    </row>
    <row r="19" spans="1:15" ht="13" customHeight="1">
      <c r="B19" s="217" t="s">
        <v>398</v>
      </c>
      <c r="C19" s="498">
        <f>SUM(D19:O19)</f>
        <v>92490.305972619826</v>
      </c>
      <c r="D19" s="219">
        <f>(D11/0.51*0.25)</f>
        <v>7068.3092098518709</v>
      </c>
      <c r="E19" s="219">
        <f t="shared" ref="E19:O19" si="3">(E11/0.51*0.25)</f>
        <v>7201.1805513310192</v>
      </c>
      <c r="F19" s="219">
        <f t="shared" si="3"/>
        <v>7535.0150042564455</v>
      </c>
      <c r="G19" s="219">
        <f t="shared" si="3"/>
        <v>8123.9602663483884</v>
      </c>
      <c r="H19" s="219">
        <f t="shared" si="3"/>
        <v>8343.6013716153248</v>
      </c>
      <c r="I19" s="219">
        <f t="shared" si="3"/>
        <v>8149.61867537544</v>
      </c>
      <c r="J19" s="219">
        <f t="shared" si="3"/>
        <v>8233.766439115112</v>
      </c>
      <c r="K19" s="219">
        <f t="shared" si="3"/>
        <v>7865.3587541411298</v>
      </c>
      <c r="L19" s="219">
        <f t="shared" si="3"/>
        <v>7511.2490376225687</v>
      </c>
      <c r="M19" s="219">
        <f t="shared" si="3"/>
        <v>7355.6085845502002</v>
      </c>
      <c r="N19" s="219">
        <f t="shared" si="3"/>
        <v>7301.7191172148723</v>
      </c>
      <c r="O19" s="219">
        <f t="shared" si="3"/>
        <v>7800.9189611974634</v>
      </c>
    </row>
    <row r="20" spans="1:15" ht="13" customHeight="1">
      <c r="A20" s="229"/>
      <c r="B20" s="229" t="s">
        <v>399</v>
      </c>
      <c r="C20" s="1273">
        <f>SUM(D20:O20)</f>
        <v>4314.4092029028334</v>
      </c>
      <c r="D20" s="1138">
        <f>(D12/0.45*0.35)</f>
        <v>334.48899633515572</v>
      </c>
      <c r="E20" s="1138">
        <f t="shared" ref="E20:O20" si="4">(E12/0.45*0.35)</f>
        <v>330.23266434118051</v>
      </c>
      <c r="F20" s="1138">
        <f t="shared" si="4"/>
        <v>322.0609426879235</v>
      </c>
      <c r="G20" s="1138">
        <f t="shared" si="4"/>
        <v>349.19557172591601</v>
      </c>
      <c r="H20" s="1138">
        <f t="shared" si="4"/>
        <v>370.19513330663472</v>
      </c>
      <c r="I20" s="1138">
        <f t="shared" si="4"/>
        <v>369.74299291868999</v>
      </c>
      <c r="J20" s="1138">
        <f t="shared" si="4"/>
        <v>386.07317792406053</v>
      </c>
      <c r="K20" s="1138">
        <f t="shared" si="4"/>
        <v>380.566210105577</v>
      </c>
      <c r="L20" s="1138">
        <f t="shared" si="4"/>
        <v>369.53792540763055</v>
      </c>
      <c r="M20" s="1138">
        <f t="shared" si="4"/>
        <v>391.47082767680729</v>
      </c>
      <c r="N20" s="1138">
        <f t="shared" si="4"/>
        <v>339.18949166068734</v>
      </c>
      <c r="O20" s="1138">
        <f t="shared" si="4"/>
        <v>371.65526881257011</v>
      </c>
    </row>
    <row r="21" spans="1:15" ht="5" customHeight="1">
      <c r="C21" s="497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</row>
    <row r="22" spans="1:15" ht="10">
      <c r="A22" s="1275" t="s">
        <v>670</v>
      </c>
      <c r="C22" s="497"/>
      <c r="D22" s="1136"/>
      <c r="E22" s="1136"/>
      <c r="F22" s="1136"/>
      <c r="G22" s="1136"/>
      <c r="H22" s="1136"/>
      <c r="I22" s="1136"/>
      <c r="J22" s="1136"/>
      <c r="K22" s="1136"/>
      <c r="L22" s="1136"/>
      <c r="M22" s="1136"/>
      <c r="N22" s="1136"/>
      <c r="O22" s="1136"/>
    </row>
    <row r="23" spans="1:15" ht="13" customHeight="1">
      <c r="A23" s="1274" t="s">
        <v>716</v>
      </c>
      <c r="B23" s="229"/>
      <c r="C23" s="1273">
        <f>SUM(D23:O23)</f>
        <v>415336.49121304502</v>
      </c>
      <c r="D23" s="1138">
        <v>34513.370423837274</v>
      </c>
      <c r="E23" s="1138">
        <v>34585.256826661585</v>
      </c>
      <c r="F23" s="1138">
        <v>34774.230544335878</v>
      </c>
      <c r="G23" s="1138">
        <v>34581.329053634363</v>
      </c>
      <c r="H23" s="1138">
        <v>34510.133370927208</v>
      </c>
      <c r="I23" s="1138">
        <v>34490.31180026033</v>
      </c>
      <c r="J23" s="1138">
        <v>34487.699145232276</v>
      </c>
      <c r="K23" s="1138">
        <v>34374.815982262837</v>
      </c>
      <c r="L23" s="1138">
        <v>34414.115275377822</v>
      </c>
      <c r="M23" s="1138">
        <v>34726.144250196172</v>
      </c>
      <c r="N23" s="1138">
        <v>34886.883684844084</v>
      </c>
      <c r="O23" s="1138">
        <v>34992.20085547521</v>
      </c>
    </row>
    <row r="24" spans="1:15" ht="5" customHeight="1">
      <c r="A24" s="216"/>
      <c r="B24" s="276"/>
      <c r="C24" s="1276"/>
      <c r="D24" s="1137"/>
      <c r="E24" s="1137"/>
      <c r="F24" s="1137"/>
      <c r="G24" s="1137"/>
      <c r="H24" s="1137"/>
      <c r="I24" s="1137"/>
      <c r="J24" s="1137"/>
      <c r="K24" s="1137"/>
      <c r="L24" s="1137"/>
      <c r="M24" s="1137"/>
      <c r="N24" s="1137"/>
      <c r="O24" s="1137"/>
    </row>
    <row r="25" spans="1:15" ht="10">
      <c r="A25" s="1275" t="s">
        <v>700</v>
      </c>
      <c r="B25" s="1275"/>
      <c r="C25" s="497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</row>
    <row r="26" spans="1:15" ht="13" customHeight="1">
      <c r="A26" s="1274" t="s">
        <v>701</v>
      </c>
      <c r="B26" s="1274"/>
      <c r="C26" s="1273">
        <f>SUM(D26:O26)</f>
        <v>2012536.5836659265</v>
      </c>
      <c r="D26" s="1138">
        <v>163428.8373881889</v>
      </c>
      <c r="E26" s="1138">
        <v>160589.77976974123</v>
      </c>
      <c r="F26" s="1138">
        <v>175840.53640505928</v>
      </c>
      <c r="G26" s="1138">
        <v>178005.00730703174</v>
      </c>
      <c r="H26" s="1138">
        <v>183218.39295947121</v>
      </c>
      <c r="I26" s="1138">
        <v>175455.85542815947</v>
      </c>
      <c r="J26" s="1138">
        <v>169759.64043173473</v>
      </c>
      <c r="K26" s="1138">
        <v>165158.29888063221</v>
      </c>
      <c r="L26" s="1138">
        <v>159633.35518313173</v>
      </c>
      <c r="M26" s="1138">
        <v>160016.46892009192</v>
      </c>
      <c r="N26" s="1138">
        <v>159111.87309469952</v>
      </c>
      <c r="O26" s="1138">
        <v>162318.5378979845</v>
      </c>
    </row>
    <row r="27" spans="1:15" ht="5" customHeight="1">
      <c r="C27" s="497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</row>
    <row r="28" spans="1:15" ht="13" customHeight="1">
      <c r="A28" s="1274" t="s">
        <v>538</v>
      </c>
      <c r="B28" s="229"/>
      <c r="C28" s="1273">
        <f>SUM(D28:O28)</f>
        <v>4314.2295304220524</v>
      </c>
      <c r="D28" s="1138">
        <v>350.85362323200002</v>
      </c>
      <c r="E28" s="1138">
        <v>657.59807250400002</v>
      </c>
      <c r="F28" s="1138">
        <v>589.61413822400004</v>
      </c>
      <c r="G28" s="1138">
        <v>75.462564713121992</v>
      </c>
      <c r="H28" s="1138">
        <v>80.23050324282346</v>
      </c>
      <c r="I28" s="1138">
        <v>22.266744599999999</v>
      </c>
      <c r="J28" s="1138">
        <v>5.8023573600000002</v>
      </c>
      <c r="K28" s="1138">
        <v>4.9737393599999997</v>
      </c>
      <c r="L28" s="1138">
        <v>21.416270400000002</v>
      </c>
      <c r="M28" s="1138">
        <v>97.943781050000027</v>
      </c>
      <c r="N28" s="1138">
        <v>1652.741215954275</v>
      </c>
      <c r="O28" s="1138">
        <v>755.32651978183219</v>
      </c>
    </row>
    <row r="29" spans="1:15" ht="5" customHeight="1">
      <c r="A29" s="272"/>
      <c r="C29" s="497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</row>
    <row r="30" spans="1:15" ht="13" customHeight="1">
      <c r="A30" s="1274" t="s">
        <v>539</v>
      </c>
      <c r="B30" s="1041"/>
      <c r="C30" s="1273">
        <f>SUM(D30:O30)</f>
        <v>680.54649144799998</v>
      </c>
      <c r="D30" s="1138">
        <v>34.008093720000005</v>
      </c>
      <c r="E30" s="1138">
        <v>113.02612515999999</v>
      </c>
      <c r="F30" s="1138">
        <v>95.664628695999994</v>
      </c>
      <c r="G30" s="1138">
        <v>25.396315040000001</v>
      </c>
      <c r="H30" s="1138">
        <v>19.194999392000003</v>
      </c>
      <c r="I30" s="1138">
        <v>3.7628478720000005</v>
      </c>
      <c r="J30" s="1138">
        <v>0.35038331999999994</v>
      </c>
      <c r="K30" s="1138">
        <v>2.7216000000000001E-2</v>
      </c>
      <c r="L30" s="1138">
        <v>3.9362392000000002</v>
      </c>
      <c r="M30" s="1138">
        <v>33.694327767999994</v>
      </c>
      <c r="N30" s="1138">
        <v>292.33101328000004</v>
      </c>
      <c r="O30" s="1138">
        <v>59.154302000000001</v>
      </c>
    </row>
    <row r="31" spans="1:15" ht="6" customHeight="1">
      <c r="B31" s="273"/>
      <c r="C31" s="497"/>
      <c r="D31" s="219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219"/>
    </row>
    <row r="32" spans="1:15" ht="13" customHeight="1">
      <c r="A32" s="1274" t="s">
        <v>540</v>
      </c>
      <c r="B32" s="229"/>
      <c r="C32" s="1273">
        <f>SUM(D32:O32)</f>
        <v>8138.3729286775197</v>
      </c>
      <c r="D32" s="1138">
        <v>606.04166280000004</v>
      </c>
      <c r="E32" s="1138">
        <v>2535.4644065520001</v>
      </c>
      <c r="F32" s="1138">
        <v>1995.2309739720001</v>
      </c>
      <c r="G32" s="1138">
        <v>464.19089632932776</v>
      </c>
      <c r="H32" s="1138">
        <v>532.17618335178724</v>
      </c>
      <c r="I32" s="1138">
        <v>300.56601240000003</v>
      </c>
      <c r="J32" s="1138">
        <v>260.62989589446022</v>
      </c>
      <c r="K32" s="1138">
        <v>192.75459908416832</v>
      </c>
      <c r="L32" s="1138">
        <v>157.34434469377589</v>
      </c>
      <c r="M32" s="1138">
        <v>44.019221200000004</v>
      </c>
      <c r="N32" s="1138">
        <v>567.36007119999988</v>
      </c>
      <c r="O32" s="1138">
        <v>482.59466120000008</v>
      </c>
    </row>
    <row r="33" spans="1:15" ht="12" customHeight="1">
      <c r="A33" s="1227" t="s">
        <v>745</v>
      </c>
      <c r="B33" s="1277"/>
      <c r="C33" s="1277"/>
      <c r="D33" s="1277"/>
      <c r="E33" s="1277"/>
      <c r="F33" s="1277"/>
      <c r="G33" s="271"/>
      <c r="H33" s="271"/>
      <c r="I33" s="271"/>
      <c r="J33" s="271"/>
      <c r="K33" s="271"/>
      <c r="L33" s="271"/>
      <c r="M33" s="271"/>
      <c r="N33" s="271"/>
      <c r="O33" s="271"/>
    </row>
    <row r="34" spans="1:15" ht="9" customHeight="1">
      <c r="A34" s="76" t="s">
        <v>151</v>
      </c>
      <c r="B34" s="112"/>
      <c r="C34" s="112"/>
      <c r="D34" s="112"/>
      <c r="E34" s="112"/>
      <c r="F34" s="112"/>
    </row>
    <row r="35" spans="1:15" ht="9" customHeight="1">
      <c r="A35" s="77" t="s">
        <v>318</v>
      </c>
      <c r="B35" s="112"/>
      <c r="C35" s="112"/>
      <c r="D35" s="112"/>
      <c r="E35" s="112"/>
      <c r="F35" s="112"/>
    </row>
    <row r="36" spans="1:15" ht="12" customHeight="1">
      <c r="A36" s="14"/>
    </row>
    <row r="38" spans="1:15" ht="12" customHeight="1">
      <c r="A38" s="276"/>
    </row>
    <row r="39" spans="1:15" ht="12" customHeight="1">
      <c r="A39" s="277"/>
      <c r="E39" s="219"/>
    </row>
    <row r="40" spans="1:15" ht="12" customHeight="1">
      <c r="A40" s="278"/>
      <c r="E40" s="219"/>
    </row>
    <row r="41" spans="1:15" ht="12" customHeight="1">
      <c r="A41" s="277"/>
      <c r="E41" s="219"/>
    </row>
    <row r="42" spans="1:15" ht="12" customHeight="1">
      <c r="E42" s="219"/>
    </row>
  </sheetData>
  <sheetCalcPr fullCalcOnLoad="1"/>
  <mergeCells count="1">
    <mergeCell ref="A5:B5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zoomScale="150" workbookViewId="0">
      <selection activeCell="B2" sqref="A2:O36"/>
    </sheetView>
  </sheetViews>
  <sheetFormatPr baseColWidth="10" defaultColWidth="12.83203125" defaultRowHeight="12" customHeight="1"/>
  <cols>
    <col min="1" max="1" width="0.33203125" style="298" customWidth="1"/>
    <col min="2" max="2" width="10.33203125" style="298" customWidth="1"/>
    <col min="3" max="4" width="6.5" style="298" hidden="1" customWidth="1"/>
    <col min="5" max="15" width="6.5" style="298" customWidth="1"/>
    <col min="16" max="16384" width="12.83203125" style="298"/>
  </cols>
  <sheetData>
    <row r="2" spans="1:15" ht="12" customHeight="1">
      <c r="A2" s="508" t="s">
        <v>208</v>
      </c>
      <c r="B2" s="508"/>
      <c r="C2" s="297"/>
      <c r="D2" s="297"/>
      <c r="E2" s="297"/>
      <c r="F2" s="297"/>
    </row>
    <row r="3" spans="1:15" ht="12" customHeight="1">
      <c r="A3" s="509" t="s">
        <v>741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29" t="s">
        <v>198</v>
      </c>
      <c r="B5" s="1330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576</v>
      </c>
    </row>
    <row r="6" spans="1:15" ht="18" customHeight="1">
      <c r="A6" s="547" t="s">
        <v>349</v>
      </c>
      <c r="B6" s="503"/>
      <c r="C6" s="527">
        <f t="shared" ref="C6:L6" si="0">(C8+C9+C10+C11+C12+C13+C14+C15+C16+C17+C18+C19+C20+C21+C22+C23+C24+C25+C26+C27+C28+C29+C30+C31)</f>
        <v>5249783.083333333</v>
      </c>
      <c r="D6" s="527">
        <f t="shared" si="0"/>
        <v>5241101.5109633338</v>
      </c>
      <c r="E6" s="527">
        <f t="shared" si="0"/>
        <v>5420865</v>
      </c>
      <c r="F6" s="527">
        <f t="shared" si="0"/>
        <v>5442988.6657708129</v>
      </c>
      <c r="G6" s="527">
        <f t="shared" si="0"/>
        <v>5459435</v>
      </c>
      <c r="H6" s="527">
        <f t="shared" si="0"/>
        <v>5520199.6520134974</v>
      </c>
      <c r="I6" s="527">
        <f t="shared" si="0"/>
        <v>5589173.0613467805</v>
      </c>
      <c r="J6" s="527">
        <f t="shared" si="0"/>
        <v>5660984</v>
      </c>
      <c r="K6" s="527">
        <f t="shared" si="0"/>
        <v>5555988</v>
      </c>
      <c r="L6" s="527">
        <f t="shared" si="0"/>
        <v>5577958.75</v>
      </c>
      <c r="M6" s="527">
        <f>(M8+M9+M10+M11+M12+M13+M14+M15+M16+M17+M18+M19+M20+M21+M22+M23+M24+M25+M26+M27+M28+M29+M30+M31)</f>
        <v>5553469.5145027731</v>
      </c>
      <c r="N6" s="527">
        <f>(N8+N9+N10+N11+N12+N13+N14+N15+N16+N17+N18+N19+N20+N21+N22+N23+N24+N25+N26+N27+N28+N29+N30+N31)</f>
        <v>5525454.3049335051</v>
      </c>
      <c r="O6" s="527">
        <f>(O8+O9+O10+O11+O12+O13+O14+O15+O16+O17+O18+O19+O20+O21+O22+O23+O24+O25+O26+O27+O28+O29+O30+O31)</f>
        <v>5535569</v>
      </c>
    </row>
    <row r="7" spans="1:15" ht="3" customHeight="1">
      <c r="A7" s="300"/>
      <c r="B7" s="301"/>
      <c r="C7" s="521"/>
      <c r="D7" s="521"/>
      <c r="E7" s="521"/>
      <c r="F7" s="521"/>
      <c r="G7" s="521"/>
      <c r="H7" s="521"/>
      <c r="I7" s="521"/>
      <c r="J7" s="521"/>
      <c r="K7" s="521"/>
      <c r="L7" s="521"/>
      <c r="M7" s="521"/>
      <c r="N7" s="521"/>
      <c r="O7" s="521"/>
    </row>
    <row r="8" spans="1:15" ht="13" customHeight="1">
      <c r="A8" s="300"/>
      <c r="B8" s="302" t="s">
        <v>488</v>
      </c>
      <c r="C8" s="522">
        <v>13800</v>
      </c>
      <c r="D8" s="522">
        <v>14000</v>
      </c>
      <c r="E8" s="522">
        <v>13890</v>
      </c>
      <c r="F8" s="522">
        <v>17461</v>
      </c>
      <c r="G8" s="522">
        <v>17100</v>
      </c>
      <c r="H8" s="522">
        <v>13729</v>
      </c>
      <c r="I8" s="522">
        <v>14447</v>
      </c>
      <c r="J8" s="522">
        <v>18070</v>
      </c>
      <c r="K8" s="522">
        <v>18447</v>
      </c>
      <c r="L8" s="522">
        <v>19414</v>
      </c>
      <c r="M8" s="523">
        <v>21346</v>
      </c>
      <c r="N8" s="523">
        <v>22427</v>
      </c>
      <c r="O8" s="523">
        <v>22350</v>
      </c>
    </row>
    <row r="9" spans="1:15" ht="13" customHeight="1">
      <c r="A9" s="300"/>
      <c r="B9" s="302" t="s">
        <v>603</v>
      </c>
      <c r="C9" s="522">
        <v>234260</v>
      </c>
      <c r="D9" s="522">
        <v>234260</v>
      </c>
      <c r="E9" s="522">
        <v>237774</v>
      </c>
      <c r="F9" s="522">
        <v>227803</v>
      </c>
      <c r="G9" s="522">
        <v>230765</v>
      </c>
      <c r="H9" s="524">
        <v>302158</v>
      </c>
      <c r="I9" s="524">
        <v>310158.06134677998</v>
      </c>
      <c r="J9" s="524">
        <v>324960</v>
      </c>
      <c r="K9" s="524">
        <v>308181</v>
      </c>
      <c r="L9" s="524">
        <v>301926</v>
      </c>
      <c r="M9" s="525">
        <v>298200.43116943998</v>
      </c>
      <c r="N9" s="525">
        <v>290881.70493350498</v>
      </c>
      <c r="O9" s="525">
        <v>276247</v>
      </c>
    </row>
    <row r="10" spans="1:15" ht="13" customHeight="1">
      <c r="A10" s="300"/>
      <c r="B10" s="302" t="s">
        <v>604</v>
      </c>
      <c r="C10" s="522">
        <v>86000</v>
      </c>
      <c r="D10" s="522">
        <v>87500</v>
      </c>
      <c r="E10" s="522">
        <v>96479</v>
      </c>
      <c r="F10" s="522">
        <v>113725</v>
      </c>
      <c r="G10" s="522">
        <v>114210</v>
      </c>
      <c r="H10" s="524">
        <v>110582.8</v>
      </c>
      <c r="I10" s="524">
        <v>109540</v>
      </c>
      <c r="J10" s="524">
        <v>89795</v>
      </c>
      <c r="K10" s="524">
        <v>89530</v>
      </c>
      <c r="L10" s="524">
        <v>85995</v>
      </c>
      <c r="M10" s="524">
        <v>86120</v>
      </c>
      <c r="N10" s="524">
        <v>86344</v>
      </c>
      <c r="O10" s="524">
        <v>113514</v>
      </c>
    </row>
    <row r="11" spans="1:15" ht="13" customHeight="1">
      <c r="A11" s="300"/>
      <c r="B11" s="302" t="s">
        <v>605</v>
      </c>
      <c r="C11" s="522">
        <v>253482</v>
      </c>
      <c r="D11" s="522">
        <v>253925</v>
      </c>
      <c r="E11" s="522">
        <v>254014</v>
      </c>
      <c r="F11" s="522">
        <v>253872</v>
      </c>
      <c r="G11" s="522">
        <v>253917</v>
      </c>
      <c r="H11" s="524">
        <v>254699</v>
      </c>
      <c r="I11" s="524">
        <v>259557</v>
      </c>
      <c r="J11" s="522">
        <v>262771</v>
      </c>
      <c r="K11" s="522">
        <v>262017</v>
      </c>
      <c r="L11" s="522">
        <v>259231</v>
      </c>
      <c r="M11" s="523">
        <v>246630</v>
      </c>
      <c r="N11" s="523">
        <v>245857</v>
      </c>
      <c r="O11" s="523">
        <v>237501</v>
      </c>
    </row>
    <row r="12" spans="1:15" ht="13" customHeight="1">
      <c r="A12" s="300"/>
      <c r="B12" s="302" t="s">
        <v>606</v>
      </c>
      <c r="C12" s="522">
        <v>567252</v>
      </c>
      <c r="D12" s="522">
        <v>585191</v>
      </c>
      <c r="E12" s="522">
        <v>647924</v>
      </c>
      <c r="F12" s="522">
        <v>663444</v>
      </c>
      <c r="G12" s="522">
        <v>668400</v>
      </c>
      <c r="H12" s="522">
        <v>661441.4</v>
      </c>
      <c r="I12" s="522">
        <v>664574</v>
      </c>
      <c r="J12" s="522">
        <v>645466</v>
      </c>
      <c r="K12" s="522">
        <v>654160</v>
      </c>
      <c r="L12" s="522">
        <v>661156</v>
      </c>
      <c r="M12" s="523">
        <v>663500</v>
      </c>
      <c r="N12" s="523">
        <v>657561</v>
      </c>
      <c r="O12" s="523">
        <v>645182</v>
      </c>
    </row>
    <row r="13" spans="1:15" ht="13" customHeight="1">
      <c r="A13" s="300"/>
      <c r="B13" s="302" t="s">
        <v>595</v>
      </c>
      <c r="C13" s="522">
        <v>201868</v>
      </c>
      <c r="D13" s="522">
        <v>203000</v>
      </c>
      <c r="E13" s="522">
        <v>232617</v>
      </c>
      <c r="F13" s="522">
        <v>239911</v>
      </c>
      <c r="G13" s="522">
        <v>238500</v>
      </c>
      <c r="H13" s="522">
        <v>231680</v>
      </c>
      <c r="I13" s="522">
        <v>230526</v>
      </c>
      <c r="J13" s="522">
        <v>230190</v>
      </c>
      <c r="K13" s="522">
        <v>231874</v>
      </c>
      <c r="L13" s="522">
        <v>240121</v>
      </c>
      <c r="M13" s="522">
        <v>250584</v>
      </c>
      <c r="N13" s="522">
        <v>246360</v>
      </c>
      <c r="O13" s="522">
        <v>247610</v>
      </c>
    </row>
    <row r="14" spans="1:15" ht="13" customHeight="1">
      <c r="A14" s="300"/>
      <c r="B14" s="302" t="s">
        <v>596</v>
      </c>
      <c r="C14" s="522">
        <v>342051</v>
      </c>
      <c r="D14" s="522">
        <v>301166.42762999999</v>
      </c>
      <c r="E14" s="522">
        <v>301783</v>
      </c>
      <c r="F14" s="522">
        <v>302411</v>
      </c>
      <c r="G14" s="522">
        <v>305711</v>
      </c>
      <c r="H14" s="524">
        <v>307624.48552599997</v>
      </c>
      <c r="I14" s="524">
        <v>304367</v>
      </c>
      <c r="J14" s="524">
        <v>300992</v>
      </c>
      <c r="K14" s="524">
        <v>294294</v>
      </c>
      <c r="L14" s="524">
        <v>304127</v>
      </c>
      <c r="M14" s="523">
        <v>304262</v>
      </c>
      <c r="N14" s="523">
        <v>309475.09999999998</v>
      </c>
      <c r="O14" s="523">
        <v>305720</v>
      </c>
    </row>
    <row r="15" spans="1:15" ht="13" customHeight="1">
      <c r="A15" s="300"/>
      <c r="B15" s="302" t="s">
        <v>597</v>
      </c>
      <c r="C15" s="522">
        <v>263480</v>
      </c>
      <c r="D15" s="522">
        <v>258000</v>
      </c>
      <c r="E15" s="522">
        <v>254986</v>
      </c>
      <c r="F15" s="522">
        <v>228844</v>
      </c>
      <c r="G15" s="522">
        <v>226800</v>
      </c>
      <c r="H15" s="524">
        <v>230422</v>
      </c>
      <c r="I15" s="524">
        <v>232109</v>
      </c>
      <c r="J15" s="524">
        <v>225265</v>
      </c>
      <c r="K15" s="524">
        <v>226410</v>
      </c>
      <c r="L15" s="524">
        <v>232070.25</v>
      </c>
      <c r="M15" s="523">
        <v>265104</v>
      </c>
      <c r="N15" s="523">
        <v>257939</v>
      </c>
      <c r="O15" s="523">
        <v>245851</v>
      </c>
    </row>
    <row r="16" spans="1:15" ht="13" customHeight="1">
      <c r="A16" s="300"/>
      <c r="B16" s="302" t="s">
        <v>598</v>
      </c>
      <c r="C16" s="522">
        <v>36448.083333333328</v>
      </c>
      <c r="D16" s="526">
        <v>36595.083333333328</v>
      </c>
      <c r="E16" s="526">
        <v>36877</v>
      </c>
      <c r="F16" s="526">
        <v>37295.75</v>
      </c>
      <c r="G16" s="526">
        <v>38100</v>
      </c>
      <c r="H16" s="524">
        <v>37063.183333333334</v>
      </c>
      <c r="I16" s="524">
        <v>38362</v>
      </c>
      <c r="J16" s="524">
        <v>43823</v>
      </c>
      <c r="K16" s="524">
        <v>45315</v>
      </c>
      <c r="L16" s="524">
        <v>46324</v>
      </c>
      <c r="M16" s="524">
        <v>47838.083333333336</v>
      </c>
      <c r="N16" s="524">
        <v>47321</v>
      </c>
      <c r="O16" s="524">
        <v>50124</v>
      </c>
    </row>
    <row r="17" spans="1:15" ht="13" customHeight="1">
      <c r="A17" s="300"/>
      <c r="B17" s="302" t="s">
        <v>599</v>
      </c>
      <c r="C17" s="522">
        <v>269149</v>
      </c>
      <c r="D17" s="522">
        <v>293273</v>
      </c>
      <c r="E17" s="522">
        <v>324363</v>
      </c>
      <c r="F17" s="522">
        <v>323160</v>
      </c>
      <c r="G17" s="522">
        <v>324200</v>
      </c>
      <c r="H17" s="524">
        <v>319829</v>
      </c>
      <c r="I17" s="524">
        <v>305300</v>
      </c>
      <c r="J17" s="524">
        <v>246716</v>
      </c>
      <c r="K17" s="524">
        <v>273992</v>
      </c>
      <c r="L17" s="524">
        <v>295422</v>
      </c>
      <c r="M17" s="523">
        <v>290997</v>
      </c>
      <c r="N17" s="523">
        <v>290400</v>
      </c>
      <c r="O17" s="523">
        <v>292412</v>
      </c>
    </row>
    <row r="18" spans="1:15" ht="13" customHeight="1">
      <c r="A18" s="300"/>
      <c r="B18" s="302" t="s">
        <v>600</v>
      </c>
      <c r="C18" s="522">
        <v>101588</v>
      </c>
      <c r="D18" s="522">
        <v>124095</v>
      </c>
      <c r="E18" s="522">
        <v>125933</v>
      </c>
      <c r="F18" s="522">
        <v>127193</v>
      </c>
      <c r="G18" s="522">
        <v>127367</v>
      </c>
      <c r="H18" s="524">
        <v>121506</v>
      </c>
      <c r="I18" s="524">
        <v>123433</v>
      </c>
      <c r="J18" s="524">
        <v>139412</v>
      </c>
      <c r="K18" s="524">
        <v>104710</v>
      </c>
      <c r="L18" s="524">
        <v>105754</v>
      </c>
      <c r="M18" s="523">
        <v>116831</v>
      </c>
      <c r="N18" s="523">
        <v>118002</v>
      </c>
      <c r="O18" s="523">
        <v>119663</v>
      </c>
    </row>
    <row r="19" spans="1:15" ht="13" customHeight="1">
      <c r="A19" s="300"/>
      <c r="B19" s="302" t="s">
        <v>601</v>
      </c>
      <c r="C19" s="522">
        <v>222660</v>
      </c>
      <c r="D19" s="522">
        <v>221770</v>
      </c>
      <c r="E19" s="522">
        <v>222660</v>
      </c>
      <c r="F19" s="522">
        <v>234726.91577081283</v>
      </c>
      <c r="G19" s="522">
        <v>230300</v>
      </c>
      <c r="H19" s="524">
        <v>225423.38315416299</v>
      </c>
      <c r="I19" s="524">
        <v>226527</v>
      </c>
      <c r="J19" s="524">
        <v>308233</v>
      </c>
      <c r="K19" s="524">
        <v>312227</v>
      </c>
      <c r="L19" s="524">
        <v>288385</v>
      </c>
      <c r="M19" s="523">
        <v>298924</v>
      </c>
      <c r="N19" s="523">
        <v>296450</v>
      </c>
      <c r="O19" s="523">
        <v>321586</v>
      </c>
    </row>
    <row r="20" spans="1:15" ht="13" customHeight="1">
      <c r="A20" s="300"/>
      <c r="B20" s="302" t="s">
        <v>243</v>
      </c>
      <c r="C20" s="522">
        <v>190580</v>
      </c>
      <c r="D20" s="522">
        <v>192967</v>
      </c>
      <c r="E20" s="522">
        <v>192922</v>
      </c>
      <c r="F20" s="522">
        <v>192479</v>
      </c>
      <c r="G20" s="522">
        <v>196315</v>
      </c>
      <c r="H20" s="524">
        <v>193052.6</v>
      </c>
      <c r="I20" s="524">
        <v>190420</v>
      </c>
      <c r="J20" s="524">
        <v>181736</v>
      </c>
      <c r="K20" s="524">
        <v>192332</v>
      </c>
      <c r="L20" s="524">
        <v>210565</v>
      </c>
      <c r="M20" s="523">
        <v>178817</v>
      </c>
      <c r="N20" s="523">
        <v>175772</v>
      </c>
      <c r="O20" s="523">
        <v>174439</v>
      </c>
    </row>
    <row r="21" spans="1:15" ht="13" customHeight="1">
      <c r="A21" s="300"/>
      <c r="B21" s="302" t="s">
        <v>244</v>
      </c>
      <c r="C21" s="522">
        <v>268845</v>
      </c>
      <c r="D21" s="522">
        <v>263905</v>
      </c>
      <c r="E21" s="522">
        <v>258328</v>
      </c>
      <c r="F21" s="522">
        <v>248526</v>
      </c>
      <c r="G21" s="522">
        <v>215164</v>
      </c>
      <c r="H21" s="524">
        <v>204164</v>
      </c>
      <c r="I21" s="524">
        <v>201854</v>
      </c>
      <c r="J21" s="524">
        <v>201589</v>
      </c>
      <c r="K21" s="524">
        <v>234323</v>
      </c>
      <c r="L21" s="524">
        <v>230560</v>
      </c>
      <c r="M21" s="523">
        <v>230298</v>
      </c>
      <c r="N21" s="523">
        <v>222440</v>
      </c>
      <c r="O21" s="523">
        <v>205693</v>
      </c>
    </row>
    <row r="22" spans="1:15" ht="13" customHeight="1">
      <c r="A22" s="300"/>
      <c r="B22" s="302" t="s">
        <v>245</v>
      </c>
      <c r="C22" s="522">
        <v>31022</v>
      </c>
      <c r="D22" s="522">
        <v>30221</v>
      </c>
      <c r="E22" s="522">
        <v>29637</v>
      </c>
      <c r="F22" s="522">
        <v>30050</v>
      </c>
      <c r="G22" s="522">
        <v>31200</v>
      </c>
      <c r="H22" s="524">
        <v>30426</v>
      </c>
      <c r="I22" s="524">
        <v>28624</v>
      </c>
      <c r="J22" s="524">
        <v>27380</v>
      </c>
      <c r="K22" s="524">
        <v>26180</v>
      </c>
      <c r="L22" s="524">
        <v>22631</v>
      </c>
      <c r="M22" s="523">
        <v>22850</v>
      </c>
      <c r="N22" s="523">
        <v>23992.5</v>
      </c>
      <c r="O22" s="523">
        <v>23870</v>
      </c>
    </row>
    <row r="23" spans="1:15" ht="13" customHeight="1">
      <c r="A23" s="300"/>
      <c r="B23" s="302" t="s">
        <v>246</v>
      </c>
      <c r="C23" s="522">
        <v>29706</v>
      </c>
      <c r="D23" s="522">
        <v>29250</v>
      </c>
      <c r="E23" s="522">
        <v>29024</v>
      </c>
      <c r="F23" s="522">
        <v>28788</v>
      </c>
      <c r="G23" s="522">
        <v>26821</v>
      </c>
      <c r="H23" s="524">
        <v>26781</v>
      </c>
      <c r="I23" s="524">
        <v>27859</v>
      </c>
      <c r="J23" s="524">
        <v>26406</v>
      </c>
      <c r="K23" s="524">
        <v>23033</v>
      </c>
      <c r="L23" s="524">
        <v>21768</v>
      </c>
      <c r="M23" s="523">
        <v>19372</v>
      </c>
      <c r="N23" s="523">
        <v>20570</v>
      </c>
      <c r="O23" s="523">
        <v>18884</v>
      </c>
    </row>
    <row r="24" spans="1:15" ht="13" customHeight="1">
      <c r="A24" s="300"/>
      <c r="B24" s="302" t="s">
        <v>258</v>
      </c>
      <c r="C24" s="522">
        <v>445510</v>
      </c>
      <c r="D24" s="522">
        <v>402448</v>
      </c>
      <c r="E24" s="522">
        <v>414853</v>
      </c>
      <c r="F24" s="522">
        <v>422321</v>
      </c>
      <c r="G24" s="522">
        <v>433280</v>
      </c>
      <c r="H24" s="524">
        <v>457628</v>
      </c>
      <c r="I24" s="524">
        <v>502428</v>
      </c>
      <c r="J24" s="524">
        <v>523715</v>
      </c>
      <c r="K24" s="524">
        <v>534820</v>
      </c>
      <c r="L24" s="524">
        <v>496410</v>
      </c>
      <c r="M24" s="523">
        <v>447647</v>
      </c>
      <c r="N24" s="523">
        <v>430076</v>
      </c>
      <c r="O24" s="523">
        <v>431096</v>
      </c>
    </row>
    <row r="25" spans="1:15" ht="13" customHeight="1">
      <c r="A25" s="300"/>
      <c r="B25" s="302" t="s">
        <v>577</v>
      </c>
      <c r="C25" s="522">
        <v>323150</v>
      </c>
      <c r="D25" s="522">
        <v>324950</v>
      </c>
      <c r="E25" s="522">
        <v>332040</v>
      </c>
      <c r="F25" s="522">
        <v>336476</v>
      </c>
      <c r="G25" s="522">
        <v>338610</v>
      </c>
      <c r="H25" s="522">
        <v>333045.2</v>
      </c>
      <c r="I25" s="522">
        <v>340719</v>
      </c>
      <c r="J25" s="522">
        <v>346088</v>
      </c>
      <c r="K25" s="522">
        <v>294610</v>
      </c>
      <c r="L25" s="522">
        <v>300975.25</v>
      </c>
      <c r="M25" s="523">
        <v>304190</v>
      </c>
      <c r="N25" s="523">
        <v>295399.5</v>
      </c>
      <c r="O25" s="523">
        <v>296290</v>
      </c>
    </row>
    <row r="26" spans="1:15" ht="13" customHeight="1">
      <c r="A26" s="300"/>
      <c r="B26" s="302" t="s">
        <v>590</v>
      </c>
      <c r="C26" s="522">
        <v>511848</v>
      </c>
      <c r="D26" s="522">
        <v>513739</v>
      </c>
      <c r="E26" s="522">
        <v>515430</v>
      </c>
      <c r="F26" s="522">
        <v>503610</v>
      </c>
      <c r="G26" s="522">
        <v>504329</v>
      </c>
      <c r="H26" s="524">
        <v>503311</v>
      </c>
      <c r="I26" s="524">
        <v>507051</v>
      </c>
      <c r="J26" s="524">
        <v>517772</v>
      </c>
      <c r="K26" s="524">
        <v>413459</v>
      </c>
      <c r="L26" s="524">
        <v>416924</v>
      </c>
      <c r="M26" s="523">
        <v>418637</v>
      </c>
      <c r="N26" s="523">
        <v>417960</v>
      </c>
      <c r="O26" s="523">
        <v>423941</v>
      </c>
    </row>
    <row r="27" spans="1:15" ht="13" customHeight="1">
      <c r="A27" s="300"/>
      <c r="B27" s="302" t="s">
        <v>591</v>
      </c>
      <c r="C27" s="522">
        <v>608200</v>
      </c>
      <c r="D27" s="522">
        <v>617340</v>
      </c>
      <c r="E27" s="522">
        <v>627310</v>
      </c>
      <c r="F27" s="522">
        <v>634530</v>
      </c>
      <c r="G27" s="522">
        <v>652210</v>
      </c>
      <c r="H27" s="524">
        <v>669200</v>
      </c>
      <c r="I27" s="524">
        <v>680050</v>
      </c>
      <c r="J27" s="524">
        <v>691610</v>
      </c>
      <c r="K27" s="524">
        <v>694240</v>
      </c>
      <c r="L27" s="524">
        <v>708700</v>
      </c>
      <c r="M27" s="523">
        <v>702340</v>
      </c>
      <c r="N27" s="523">
        <v>726080</v>
      </c>
      <c r="O27" s="523">
        <v>721050</v>
      </c>
    </row>
    <row r="28" spans="1:15" ht="13" customHeight="1">
      <c r="A28" s="300"/>
      <c r="B28" s="298" t="s">
        <v>686</v>
      </c>
      <c r="C28" s="522">
        <v>128598</v>
      </c>
      <c r="D28" s="522">
        <v>135292</v>
      </c>
      <c r="E28" s="522">
        <v>149779</v>
      </c>
      <c r="F28" s="522">
        <v>155033</v>
      </c>
      <c r="G28" s="522">
        <v>158060</v>
      </c>
      <c r="H28" s="524">
        <v>155352.4</v>
      </c>
      <c r="I28" s="524">
        <v>162423</v>
      </c>
      <c r="J28" s="524">
        <v>180040</v>
      </c>
      <c r="K28" s="524">
        <v>181450</v>
      </c>
      <c r="L28" s="524">
        <v>185986.25</v>
      </c>
      <c r="M28" s="525">
        <v>196470</v>
      </c>
      <c r="N28" s="525">
        <v>193965</v>
      </c>
      <c r="O28" s="525">
        <v>213566</v>
      </c>
    </row>
    <row r="29" spans="1:15" ht="13" customHeight="1">
      <c r="A29" s="300"/>
      <c r="B29" s="304" t="s">
        <v>534</v>
      </c>
      <c r="C29" s="522">
        <v>31586</v>
      </c>
      <c r="D29" s="522">
        <v>31586</v>
      </c>
      <c r="E29" s="522">
        <v>31318</v>
      </c>
      <c r="F29" s="522">
        <v>30598</v>
      </c>
      <c r="G29" s="522">
        <v>30790</v>
      </c>
      <c r="H29" s="524">
        <v>35486</v>
      </c>
      <c r="I29" s="524">
        <v>36670</v>
      </c>
      <c r="J29" s="524">
        <v>35080</v>
      </c>
      <c r="K29" s="524">
        <v>42824</v>
      </c>
      <c r="L29" s="524">
        <v>43860</v>
      </c>
      <c r="M29" s="525">
        <v>43342</v>
      </c>
      <c r="N29" s="525">
        <v>46053</v>
      </c>
      <c r="O29" s="525">
        <v>46870</v>
      </c>
    </row>
    <row r="30" spans="1:15" ht="13" customHeight="1">
      <c r="A30" s="300"/>
      <c r="B30" s="302" t="s">
        <v>535</v>
      </c>
      <c r="C30" s="522">
        <v>44500</v>
      </c>
      <c r="D30" s="522">
        <v>41400</v>
      </c>
      <c r="E30" s="522">
        <v>44016</v>
      </c>
      <c r="F30" s="522">
        <v>42475</v>
      </c>
      <c r="G30" s="522">
        <v>44280</v>
      </c>
      <c r="H30" s="524">
        <v>43334.2</v>
      </c>
      <c r="I30" s="524">
        <v>41105</v>
      </c>
      <c r="J30" s="524">
        <v>42210</v>
      </c>
      <c r="K30" s="524">
        <v>43180</v>
      </c>
      <c r="L30" s="524">
        <v>45194</v>
      </c>
      <c r="M30" s="525">
        <v>44187</v>
      </c>
      <c r="N30" s="525">
        <v>46396.35</v>
      </c>
      <c r="O30" s="525">
        <v>45690</v>
      </c>
    </row>
    <row r="31" spans="1:15" ht="13" customHeight="1">
      <c r="A31" s="300"/>
      <c r="B31" s="304" t="s">
        <v>536</v>
      </c>
      <c r="C31" s="524">
        <v>44200</v>
      </c>
      <c r="D31" s="524">
        <v>45228</v>
      </c>
      <c r="E31" s="524">
        <v>46908</v>
      </c>
      <c r="F31" s="524">
        <v>48256</v>
      </c>
      <c r="G31" s="524">
        <v>53006</v>
      </c>
      <c r="H31" s="524">
        <v>52261</v>
      </c>
      <c r="I31" s="524">
        <v>51070</v>
      </c>
      <c r="J31" s="524">
        <v>51665</v>
      </c>
      <c r="K31" s="524">
        <v>54380</v>
      </c>
      <c r="L31" s="524">
        <v>54460</v>
      </c>
      <c r="M31" s="525">
        <v>54983</v>
      </c>
      <c r="N31" s="525">
        <v>57732.15</v>
      </c>
      <c r="O31" s="525">
        <v>56420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1">
    <mergeCell ref="A5:B5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zoomScale="150" workbookViewId="0">
      <selection activeCell="B2" sqref="A2:O38"/>
    </sheetView>
  </sheetViews>
  <sheetFormatPr baseColWidth="10" defaultColWidth="12.83203125" defaultRowHeight="12" customHeight="1"/>
  <cols>
    <col min="1" max="1" width="0.33203125" style="298" customWidth="1"/>
    <col min="2" max="2" width="11" style="298" customWidth="1"/>
    <col min="3" max="4" width="6.6640625" style="298" hidden="1" customWidth="1"/>
    <col min="5" max="15" width="6.6640625" style="298" customWidth="1"/>
    <col min="16" max="16384" width="12.83203125" style="298"/>
  </cols>
  <sheetData>
    <row r="2" spans="1:15" ht="12" customHeight="1">
      <c r="A2" s="508" t="s">
        <v>111</v>
      </c>
      <c r="B2" s="508"/>
      <c r="C2" s="297"/>
      <c r="D2" s="297"/>
      <c r="E2" s="297"/>
      <c r="F2" s="297"/>
    </row>
    <row r="3" spans="1:15" ht="11">
      <c r="A3" s="509" t="s">
        <v>741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29" t="s">
        <v>198</v>
      </c>
      <c r="B5" s="1331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692</v>
      </c>
      <c r="B6" s="1333"/>
      <c r="C6" s="504">
        <f t="shared" ref="C6:N6" si="0">(C8+C9+C10+C11+C12+C13+C14+C15+C16+C17+C18+C19+C20+C21+C22+C23+C24+C25+C26+C27+C28+C29+C30+C31)</f>
        <v>1074578</v>
      </c>
      <c r="D6" s="504">
        <f t="shared" si="0"/>
        <v>1127320.8070350066</v>
      </c>
      <c r="E6" s="504">
        <f t="shared" si="0"/>
        <v>1138577.9100000001</v>
      </c>
      <c r="F6" s="504">
        <f t="shared" si="0"/>
        <v>1151905.8585999999</v>
      </c>
      <c r="G6" s="504">
        <f t="shared" si="0"/>
        <v>1168496.6918459432</v>
      </c>
      <c r="H6" s="504">
        <f t="shared" si="0"/>
        <v>1218722.5244994676</v>
      </c>
      <c r="I6" s="504">
        <f t="shared" si="0"/>
        <v>1266709.6705130686</v>
      </c>
      <c r="J6" s="504">
        <f t="shared" si="0"/>
        <v>1319403.8722117776</v>
      </c>
      <c r="K6" s="504">
        <f t="shared" si="0"/>
        <v>1375094.5982794007</v>
      </c>
      <c r="L6" s="504">
        <f t="shared" si="0"/>
        <v>1376390.7838422894</v>
      </c>
      <c r="M6" s="504">
        <f>(M8+M9+M10+M11+M12+M13+M14+M15+M16+M17+M18+M19+M20+M21+M22+M23+M24+M25+M26+M27+M28+M29+M30+M31)</f>
        <v>1367797.102285021</v>
      </c>
      <c r="N6" s="504">
        <f t="shared" si="0"/>
        <v>1364230.3703215951</v>
      </c>
      <c r="O6" s="504">
        <f>(O8+O9+O10+O11+O12+O13+O14+O15+O16+O17+O18+O19+O20+O21+O22+O23+O24+O25+O26+O27+O28+O29+O30+O31)</f>
        <v>1330763.078149626</v>
      </c>
    </row>
    <row r="7" spans="1:15" ht="5" customHeight="1">
      <c r="A7" s="300"/>
      <c r="B7" s="301"/>
      <c r="C7" s="499"/>
      <c r="D7" s="499"/>
      <c r="E7" s="499"/>
      <c r="F7" s="499"/>
      <c r="G7" s="499"/>
      <c r="H7" s="499"/>
      <c r="I7" s="499"/>
      <c r="J7" s="499"/>
      <c r="K7" s="499"/>
      <c r="L7" s="499"/>
      <c r="M7" s="499"/>
      <c r="N7" s="499"/>
      <c r="O7" s="499"/>
    </row>
    <row r="8" spans="1:15" ht="13" customHeight="1">
      <c r="A8" s="300"/>
      <c r="B8" s="302" t="s">
        <v>488</v>
      </c>
      <c r="C8" s="308">
        <v>2573</v>
      </c>
      <c r="D8" s="308">
        <v>2418</v>
      </c>
      <c r="E8" s="308">
        <v>2930</v>
      </c>
      <c r="F8" s="308">
        <v>3894</v>
      </c>
      <c r="G8" s="308">
        <v>5335</v>
      </c>
      <c r="H8" s="308">
        <v>5461</v>
      </c>
      <c r="I8" s="309">
        <v>5844</v>
      </c>
      <c r="J8" s="309">
        <v>6574</v>
      </c>
      <c r="K8" s="309">
        <v>7212</v>
      </c>
      <c r="L8" s="309">
        <v>8084</v>
      </c>
      <c r="M8" s="309">
        <v>7723</v>
      </c>
      <c r="N8" s="310">
        <v>3812</v>
      </c>
      <c r="O8" s="310">
        <v>5673</v>
      </c>
    </row>
    <row r="9" spans="1:15" ht="13" customHeight="1">
      <c r="A9" s="300"/>
      <c r="B9" s="302" t="s">
        <v>603</v>
      </c>
      <c r="C9" s="308">
        <v>67649</v>
      </c>
      <c r="D9" s="308">
        <v>70283</v>
      </c>
      <c r="E9" s="308">
        <v>65745</v>
      </c>
      <c r="F9" s="308">
        <v>65730</v>
      </c>
      <c r="G9" s="308">
        <v>59430.962914832002</v>
      </c>
      <c r="H9" s="308">
        <v>58171.758230281601</v>
      </c>
      <c r="I9" s="311">
        <v>55889.132345966536</v>
      </c>
      <c r="J9" s="311">
        <v>60263.632926777609</v>
      </c>
      <c r="K9" s="311">
        <v>56967.068279400635</v>
      </c>
      <c r="L9" s="311">
        <v>51654.373842289497</v>
      </c>
      <c r="M9" s="311">
        <v>48938.102285021036</v>
      </c>
      <c r="N9" s="312">
        <v>47065.370321595205</v>
      </c>
      <c r="O9" s="312">
        <v>45661.078149626177</v>
      </c>
    </row>
    <row r="10" spans="1:15" ht="13" customHeight="1">
      <c r="A10" s="300"/>
      <c r="B10" s="302" t="s">
        <v>604</v>
      </c>
      <c r="C10" s="308">
        <v>22582</v>
      </c>
      <c r="D10" s="308">
        <v>22280.489768339772</v>
      </c>
      <c r="E10" s="308">
        <v>22068.91</v>
      </c>
      <c r="F10" s="308">
        <v>19766.88</v>
      </c>
      <c r="G10" s="308">
        <v>19385.18</v>
      </c>
      <c r="H10" s="308">
        <v>18682.48</v>
      </c>
      <c r="I10" s="311">
        <v>17423</v>
      </c>
      <c r="J10" s="311">
        <v>18996</v>
      </c>
      <c r="K10" s="311">
        <v>20641</v>
      </c>
      <c r="L10" s="311">
        <v>23846.41</v>
      </c>
      <c r="M10" s="311">
        <v>23209</v>
      </c>
      <c r="N10" s="311">
        <v>23032</v>
      </c>
      <c r="O10" s="311">
        <v>22198</v>
      </c>
    </row>
    <row r="11" spans="1:15" ht="13" customHeight="1">
      <c r="A11" s="300"/>
      <c r="B11" s="302" t="s">
        <v>605</v>
      </c>
      <c r="C11" s="308">
        <v>38590</v>
      </c>
      <c r="D11" s="308">
        <v>39984</v>
      </c>
      <c r="E11" s="308">
        <v>41125</v>
      </c>
      <c r="F11" s="308">
        <v>42224</v>
      </c>
      <c r="G11" s="308">
        <v>42848</v>
      </c>
      <c r="H11" s="308">
        <v>43307</v>
      </c>
      <c r="I11" s="311">
        <v>45451.817755102042</v>
      </c>
      <c r="J11" s="311">
        <v>45649</v>
      </c>
      <c r="K11" s="308">
        <v>48278</v>
      </c>
      <c r="L11" s="308">
        <v>49237</v>
      </c>
      <c r="M11" s="308">
        <v>50755</v>
      </c>
      <c r="N11" s="313">
        <v>51726</v>
      </c>
      <c r="O11" s="313">
        <v>54420</v>
      </c>
    </row>
    <row r="12" spans="1:15" ht="13" customHeight="1">
      <c r="A12" s="300"/>
      <c r="B12" s="302" t="s">
        <v>606</v>
      </c>
      <c r="C12" s="308">
        <v>137225</v>
      </c>
      <c r="D12" s="308">
        <v>159044</v>
      </c>
      <c r="E12" s="308">
        <v>173505</v>
      </c>
      <c r="F12" s="308">
        <v>168102</v>
      </c>
      <c r="G12" s="308">
        <v>172901</v>
      </c>
      <c r="H12" s="308">
        <v>192200</v>
      </c>
      <c r="I12" s="308">
        <v>204853</v>
      </c>
      <c r="J12" s="308">
        <v>200959</v>
      </c>
      <c r="K12" s="308">
        <v>215539.53</v>
      </c>
      <c r="L12" s="308">
        <v>223400</v>
      </c>
      <c r="M12" s="308">
        <v>217543</v>
      </c>
      <c r="N12" s="310">
        <v>214187</v>
      </c>
      <c r="O12" s="310">
        <v>210048</v>
      </c>
    </row>
    <row r="13" spans="1:15" ht="13" customHeight="1">
      <c r="A13" s="300"/>
      <c r="B13" s="302" t="s">
        <v>595</v>
      </c>
      <c r="C13" s="308">
        <v>38436</v>
      </c>
      <c r="D13" s="308">
        <v>41714</v>
      </c>
      <c r="E13" s="308">
        <v>41250</v>
      </c>
      <c r="F13" s="308">
        <v>48751</v>
      </c>
      <c r="G13" s="308">
        <v>46747</v>
      </c>
      <c r="H13" s="308">
        <v>52759</v>
      </c>
      <c r="I13" s="308">
        <v>51187</v>
      </c>
      <c r="J13" s="308">
        <v>56188</v>
      </c>
      <c r="K13" s="308">
        <v>56942</v>
      </c>
      <c r="L13" s="308">
        <v>57637</v>
      </c>
      <c r="M13" s="308">
        <v>57779</v>
      </c>
      <c r="N13" s="308">
        <v>58697</v>
      </c>
      <c r="O13" s="308">
        <v>59675</v>
      </c>
    </row>
    <row r="14" spans="1:15" ht="13" customHeight="1">
      <c r="A14" s="300"/>
      <c r="B14" s="302" t="s">
        <v>596</v>
      </c>
      <c r="C14" s="308">
        <v>50607</v>
      </c>
      <c r="D14" s="308">
        <v>52410.900599999994</v>
      </c>
      <c r="E14" s="308">
        <v>52497</v>
      </c>
      <c r="F14" s="308">
        <v>55602</v>
      </c>
      <c r="G14" s="308">
        <v>56223.8992</v>
      </c>
      <c r="H14" s="308">
        <v>56350</v>
      </c>
      <c r="I14" s="311">
        <v>61256.164299999997</v>
      </c>
      <c r="J14" s="311">
        <v>63253</v>
      </c>
      <c r="K14" s="311">
        <v>65763</v>
      </c>
      <c r="L14" s="311">
        <v>67129</v>
      </c>
      <c r="M14" s="311">
        <v>69381</v>
      </c>
      <c r="N14" s="313">
        <v>72348</v>
      </c>
      <c r="O14" s="313">
        <v>70685</v>
      </c>
    </row>
    <row r="15" spans="1:15" ht="13" customHeight="1">
      <c r="A15" s="300"/>
      <c r="B15" s="302" t="s">
        <v>597</v>
      </c>
      <c r="C15" s="308">
        <v>106742</v>
      </c>
      <c r="D15" s="308">
        <v>110598</v>
      </c>
      <c r="E15" s="308">
        <v>111846</v>
      </c>
      <c r="F15" s="308">
        <v>106946</v>
      </c>
      <c r="G15" s="308">
        <v>106932</v>
      </c>
      <c r="H15" s="308">
        <v>110315</v>
      </c>
      <c r="I15" s="311">
        <v>112788</v>
      </c>
      <c r="J15" s="311">
        <v>114785</v>
      </c>
      <c r="K15" s="311">
        <v>113303</v>
      </c>
      <c r="L15" s="311">
        <v>113750</v>
      </c>
      <c r="M15" s="311">
        <v>113823</v>
      </c>
      <c r="N15" s="313">
        <v>114444</v>
      </c>
      <c r="O15" s="313">
        <v>116208</v>
      </c>
    </row>
    <row r="16" spans="1:15" ht="13" customHeight="1">
      <c r="A16" s="300"/>
      <c r="B16" s="302" t="s">
        <v>598</v>
      </c>
      <c r="C16" s="308">
        <v>7578</v>
      </c>
      <c r="D16" s="308">
        <v>7754</v>
      </c>
      <c r="E16" s="314">
        <v>8014</v>
      </c>
      <c r="F16" s="314">
        <v>8724</v>
      </c>
      <c r="G16" s="314">
        <v>9240</v>
      </c>
      <c r="H16" s="314">
        <v>10332</v>
      </c>
      <c r="I16" s="311">
        <v>11597</v>
      </c>
      <c r="J16" s="311">
        <v>11731</v>
      </c>
      <c r="K16" s="311">
        <v>12686</v>
      </c>
      <c r="L16" s="311">
        <v>13112</v>
      </c>
      <c r="M16" s="311">
        <v>12407</v>
      </c>
      <c r="N16" s="311">
        <v>13999</v>
      </c>
      <c r="O16" s="311">
        <v>12350</v>
      </c>
    </row>
    <row r="17" spans="1:15" ht="13" customHeight="1">
      <c r="A17" s="300"/>
      <c r="B17" s="302" t="s">
        <v>599</v>
      </c>
      <c r="C17" s="308">
        <v>59649</v>
      </c>
      <c r="D17" s="308">
        <v>63816</v>
      </c>
      <c r="E17" s="308">
        <v>72114</v>
      </c>
      <c r="F17" s="308">
        <v>76355</v>
      </c>
      <c r="G17" s="308">
        <v>79585</v>
      </c>
      <c r="H17" s="308">
        <v>85815</v>
      </c>
      <c r="I17" s="311">
        <v>94930</v>
      </c>
      <c r="J17" s="311">
        <v>114520</v>
      </c>
      <c r="K17" s="311">
        <v>140057</v>
      </c>
      <c r="L17" s="311">
        <v>141250</v>
      </c>
      <c r="M17" s="311">
        <v>144125</v>
      </c>
      <c r="N17" s="313">
        <v>144071</v>
      </c>
      <c r="O17" s="313">
        <v>120539</v>
      </c>
    </row>
    <row r="18" spans="1:15" ht="13" customHeight="1">
      <c r="A18" s="300"/>
      <c r="B18" s="302" t="s">
        <v>600</v>
      </c>
      <c r="C18" s="308">
        <v>24789</v>
      </c>
      <c r="D18" s="308">
        <v>21165</v>
      </c>
      <c r="E18" s="308">
        <v>21528</v>
      </c>
      <c r="F18" s="308">
        <v>21968</v>
      </c>
      <c r="G18" s="308">
        <v>22677</v>
      </c>
      <c r="H18" s="308">
        <v>23684</v>
      </c>
      <c r="I18" s="311">
        <v>23161</v>
      </c>
      <c r="J18" s="311">
        <v>23312</v>
      </c>
      <c r="K18" s="311">
        <v>24007</v>
      </c>
      <c r="L18" s="311">
        <v>22792</v>
      </c>
      <c r="M18" s="311">
        <v>22998</v>
      </c>
      <c r="N18" s="313">
        <v>21400</v>
      </c>
      <c r="O18" s="313">
        <v>21814</v>
      </c>
    </row>
    <row r="19" spans="1:15" ht="13" customHeight="1">
      <c r="A19" s="300"/>
      <c r="B19" s="302" t="s">
        <v>601</v>
      </c>
      <c r="C19" s="308">
        <v>38200</v>
      </c>
      <c r="D19" s="308">
        <v>37880.416666666672</v>
      </c>
      <c r="E19" s="308">
        <v>39227</v>
      </c>
      <c r="F19" s="308">
        <v>39152</v>
      </c>
      <c r="G19" s="308">
        <v>44461</v>
      </c>
      <c r="H19" s="308">
        <v>49775</v>
      </c>
      <c r="I19" s="311">
        <v>53811</v>
      </c>
      <c r="J19" s="311">
        <v>58536</v>
      </c>
      <c r="K19" s="311">
        <v>61110</v>
      </c>
      <c r="L19" s="311">
        <v>63524</v>
      </c>
      <c r="M19" s="311">
        <v>71403</v>
      </c>
      <c r="N19" s="313">
        <v>72302</v>
      </c>
      <c r="O19" s="313">
        <v>77250</v>
      </c>
    </row>
    <row r="20" spans="1:15" ht="13" customHeight="1">
      <c r="A20" s="300"/>
      <c r="B20" s="302" t="s">
        <v>243</v>
      </c>
      <c r="C20" s="308">
        <v>26421</v>
      </c>
      <c r="D20" s="308">
        <v>24031</v>
      </c>
      <c r="E20" s="308">
        <v>25261</v>
      </c>
      <c r="F20" s="308">
        <v>29845</v>
      </c>
      <c r="G20" s="308">
        <v>31299.538619999999</v>
      </c>
      <c r="H20" s="308">
        <v>30058.309525000001</v>
      </c>
      <c r="I20" s="311">
        <v>32976.556112000006</v>
      </c>
      <c r="J20" s="311">
        <v>34203.239285000003</v>
      </c>
      <c r="K20" s="311">
        <v>39321</v>
      </c>
      <c r="L20" s="311">
        <v>39774</v>
      </c>
      <c r="M20" s="311">
        <v>38160</v>
      </c>
      <c r="N20" s="313">
        <v>33336</v>
      </c>
      <c r="O20" s="313">
        <v>33790</v>
      </c>
    </row>
    <row r="21" spans="1:15" ht="13" customHeight="1">
      <c r="A21" s="300"/>
      <c r="B21" s="302" t="s">
        <v>244</v>
      </c>
      <c r="C21" s="308">
        <v>55525</v>
      </c>
      <c r="D21" s="308">
        <v>55736</v>
      </c>
      <c r="E21" s="308">
        <v>40546</v>
      </c>
      <c r="F21" s="308">
        <v>39624.978600000002</v>
      </c>
      <c r="G21" s="308">
        <v>33291.111111111109</v>
      </c>
      <c r="H21" s="308">
        <v>33049.976744186046</v>
      </c>
      <c r="I21" s="311">
        <v>33713</v>
      </c>
      <c r="J21" s="311">
        <v>35916</v>
      </c>
      <c r="K21" s="311">
        <v>45090</v>
      </c>
      <c r="L21" s="311">
        <v>45436</v>
      </c>
      <c r="M21" s="311">
        <v>43383</v>
      </c>
      <c r="N21" s="313">
        <v>40991</v>
      </c>
      <c r="O21" s="313">
        <v>34053</v>
      </c>
    </row>
    <row r="22" spans="1:15" ht="13" customHeight="1">
      <c r="A22" s="300"/>
      <c r="B22" s="302" t="s">
        <v>245</v>
      </c>
      <c r="C22" s="308">
        <v>6677</v>
      </c>
      <c r="D22" s="308">
        <v>7103</v>
      </c>
      <c r="E22" s="308">
        <v>7311</v>
      </c>
      <c r="F22" s="308">
        <v>6445</v>
      </c>
      <c r="G22" s="308">
        <v>5763</v>
      </c>
      <c r="H22" s="308">
        <v>5342</v>
      </c>
      <c r="I22" s="311">
        <v>5306</v>
      </c>
      <c r="J22" s="311">
        <v>4637</v>
      </c>
      <c r="K22" s="311">
        <v>5008</v>
      </c>
      <c r="L22" s="311">
        <v>5354</v>
      </c>
      <c r="M22" s="311">
        <v>5329</v>
      </c>
      <c r="N22" s="313">
        <v>5114</v>
      </c>
      <c r="O22" s="313">
        <v>4227</v>
      </c>
    </row>
    <row r="23" spans="1:15" ht="13" customHeight="1">
      <c r="A23" s="300"/>
      <c r="B23" s="302" t="s">
        <v>246</v>
      </c>
      <c r="C23" s="308">
        <v>6140</v>
      </c>
      <c r="D23" s="308">
        <v>5963</v>
      </c>
      <c r="E23" s="308">
        <v>6056</v>
      </c>
      <c r="F23" s="308">
        <v>6208</v>
      </c>
      <c r="G23" s="308">
        <v>5910</v>
      </c>
      <c r="H23" s="308">
        <v>5982</v>
      </c>
      <c r="I23" s="311">
        <v>6016</v>
      </c>
      <c r="J23" s="311">
        <v>6451</v>
      </c>
      <c r="K23" s="311">
        <v>5996</v>
      </c>
      <c r="L23" s="311">
        <v>5897</v>
      </c>
      <c r="M23" s="311">
        <v>5465</v>
      </c>
      <c r="N23" s="313">
        <v>5253</v>
      </c>
      <c r="O23" s="313">
        <v>5042</v>
      </c>
    </row>
    <row r="24" spans="1:15" ht="13" customHeight="1">
      <c r="A24" s="300"/>
      <c r="B24" s="302" t="s">
        <v>258</v>
      </c>
      <c r="C24" s="308">
        <v>85922</v>
      </c>
      <c r="D24" s="308">
        <v>79926</v>
      </c>
      <c r="E24" s="308">
        <v>80728</v>
      </c>
      <c r="F24" s="308">
        <v>80999</v>
      </c>
      <c r="G24" s="308">
        <v>86714</v>
      </c>
      <c r="H24" s="308">
        <v>92190</v>
      </c>
      <c r="I24" s="311">
        <v>97108</v>
      </c>
      <c r="J24" s="311">
        <v>102265</v>
      </c>
      <c r="K24" s="311">
        <v>109025</v>
      </c>
      <c r="L24" s="311">
        <v>92924</v>
      </c>
      <c r="M24" s="311">
        <v>93051</v>
      </c>
      <c r="N24" s="313">
        <v>94861</v>
      </c>
      <c r="O24" s="313">
        <v>88827</v>
      </c>
    </row>
    <row r="25" spans="1:15" ht="13" customHeight="1">
      <c r="A25" s="300"/>
      <c r="B25" s="302" t="s">
        <v>577</v>
      </c>
      <c r="C25" s="308">
        <v>33857</v>
      </c>
      <c r="D25" s="308">
        <v>41333</v>
      </c>
      <c r="E25" s="308">
        <v>46278</v>
      </c>
      <c r="F25" s="308">
        <v>47821</v>
      </c>
      <c r="G25" s="308">
        <v>48703</v>
      </c>
      <c r="H25" s="308">
        <v>45601</v>
      </c>
      <c r="I25" s="309">
        <v>45634</v>
      </c>
      <c r="J25" s="309">
        <v>45250</v>
      </c>
      <c r="K25" s="309">
        <v>44459</v>
      </c>
      <c r="L25" s="309">
        <v>45263</v>
      </c>
      <c r="M25" s="309">
        <v>45361</v>
      </c>
      <c r="N25" s="310">
        <v>45260</v>
      </c>
      <c r="O25" s="310">
        <v>42914</v>
      </c>
    </row>
    <row r="26" spans="1:15" ht="13" customHeight="1">
      <c r="A26" s="300"/>
      <c r="B26" s="302" t="s">
        <v>590</v>
      </c>
      <c r="C26" s="308">
        <v>84508</v>
      </c>
      <c r="D26" s="308">
        <v>95765</v>
      </c>
      <c r="E26" s="308">
        <v>89029</v>
      </c>
      <c r="F26" s="308">
        <v>86572</v>
      </c>
      <c r="G26" s="308">
        <v>86166</v>
      </c>
      <c r="H26" s="308">
        <v>86957</v>
      </c>
      <c r="I26" s="311">
        <v>88230</v>
      </c>
      <c r="J26" s="311">
        <v>90008</v>
      </c>
      <c r="K26" s="311">
        <v>75147</v>
      </c>
      <c r="L26" s="311">
        <v>71466</v>
      </c>
      <c r="M26" s="311">
        <v>68524</v>
      </c>
      <c r="N26" s="313">
        <v>68618</v>
      </c>
      <c r="O26" s="313">
        <v>68573</v>
      </c>
    </row>
    <row r="27" spans="1:15" ht="13" customHeight="1">
      <c r="A27" s="300"/>
      <c r="B27" s="302" t="s">
        <v>591</v>
      </c>
      <c r="C27" s="308">
        <v>119310</v>
      </c>
      <c r="D27" s="308">
        <v>121140</v>
      </c>
      <c r="E27" s="308">
        <v>122560</v>
      </c>
      <c r="F27" s="308">
        <v>127060</v>
      </c>
      <c r="G27" s="308">
        <v>129320</v>
      </c>
      <c r="H27" s="308">
        <v>133250</v>
      </c>
      <c r="I27" s="311">
        <v>137128</v>
      </c>
      <c r="J27" s="311">
        <v>140660</v>
      </c>
      <c r="K27" s="311">
        <v>142495</v>
      </c>
      <c r="L27" s="311">
        <v>146126</v>
      </c>
      <c r="M27" s="311">
        <v>137402</v>
      </c>
      <c r="N27" s="313">
        <v>140346</v>
      </c>
      <c r="O27" s="313">
        <v>142455</v>
      </c>
    </row>
    <row r="28" spans="1:15" ht="13" customHeight="1">
      <c r="A28" s="300"/>
      <c r="B28" s="298" t="s">
        <v>686</v>
      </c>
      <c r="C28" s="308">
        <v>40306</v>
      </c>
      <c r="D28" s="308">
        <v>44465</v>
      </c>
      <c r="E28" s="308">
        <v>45660</v>
      </c>
      <c r="F28" s="308">
        <v>44067</v>
      </c>
      <c r="G28" s="308">
        <v>48183</v>
      </c>
      <c r="H28" s="308">
        <v>51140</v>
      </c>
      <c r="I28" s="311">
        <v>52503</v>
      </c>
      <c r="J28" s="311">
        <v>53694</v>
      </c>
      <c r="K28" s="311">
        <v>53288</v>
      </c>
      <c r="L28" s="311">
        <v>54583</v>
      </c>
      <c r="M28" s="311">
        <v>54676</v>
      </c>
      <c r="N28" s="312">
        <v>55061</v>
      </c>
      <c r="O28" s="312">
        <v>53557</v>
      </c>
    </row>
    <row r="29" spans="1:15" ht="13" customHeight="1">
      <c r="A29" s="300"/>
      <c r="B29" s="304" t="s">
        <v>534</v>
      </c>
      <c r="C29" s="308">
        <v>4757</v>
      </c>
      <c r="D29" s="308">
        <v>5098</v>
      </c>
      <c r="E29" s="308">
        <v>5679</v>
      </c>
      <c r="F29" s="308">
        <v>5928</v>
      </c>
      <c r="G29" s="308">
        <v>6411</v>
      </c>
      <c r="H29" s="308">
        <v>6343</v>
      </c>
      <c r="I29" s="311">
        <v>7352</v>
      </c>
      <c r="J29" s="311">
        <v>9248</v>
      </c>
      <c r="K29" s="311">
        <v>10540</v>
      </c>
      <c r="L29" s="311">
        <v>11339</v>
      </c>
      <c r="M29" s="311">
        <v>11456</v>
      </c>
      <c r="N29" s="312">
        <v>10137</v>
      </c>
      <c r="O29" s="312">
        <v>10718</v>
      </c>
    </row>
    <row r="30" spans="1:15" ht="13" customHeight="1">
      <c r="A30" s="300"/>
      <c r="B30" s="302" t="s">
        <v>535</v>
      </c>
      <c r="C30" s="308">
        <v>9699</v>
      </c>
      <c r="D30" s="308">
        <v>9643</v>
      </c>
      <c r="E30" s="308">
        <v>9590</v>
      </c>
      <c r="F30" s="308">
        <v>10234</v>
      </c>
      <c r="G30" s="308">
        <v>10803</v>
      </c>
      <c r="H30" s="308">
        <v>11449</v>
      </c>
      <c r="I30" s="311">
        <v>12338</v>
      </c>
      <c r="J30" s="311">
        <v>12029</v>
      </c>
      <c r="K30" s="311">
        <v>12208</v>
      </c>
      <c r="L30" s="311">
        <v>12212</v>
      </c>
      <c r="M30" s="311">
        <v>12803</v>
      </c>
      <c r="N30" s="312">
        <v>13871</v>
      </c>
      <c r="O30" s="312">
        <v>15677</v>
      </c>
    </row>
    <row r="31" spans="1:15" ht="13" customHeight="1">
      <c r="A31" s="300"/>
      <c r="B31" s="304" t="s">
        <v>536</v>
      </c>
      <c r="C31" s="315">
        <v>6836</v>
      </c>
      <c r="D31" s="315">
        <v>7770</v>
      </c>
      <c r="E31" s="315">
        <v>8030</v>
      </c>
      <c r="F31" s="315">
        <v>9887</v>
      </c>
      <c r="G31" s="315">
        <v>10167</v>
      </c>
      <c r="H31" s="315">
        <v>10508</v>
      </c>
      <c r="I31" s="311">
        <v>10214</v>
      </c>
      <c r="J31" s="311">
        <v>10276</v>
      </c>
      <c r="K31" s="311">
        <v>10012</v>
      </c>
      <c r="L31" s="311">
        <v>10601</v>
      </c>
      <c r="M31" s="311">
        <v>12103</v>
      </c>
      <c r="N31" s="312">
        <v>14299</v>
      </c>
      <c r="O31" s="312">
        <v>14409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zoomScale="150" workbookViewId="0">
      <selection activeCell="B2" sqref="A2:O38"/>
    </sheetView>
  </sheetViews>
  <sheetFormatPr baseColWidth="10" defaultColWidth="12.83203125" defaultRowHeight="12" customHeight="1"/>
  <cols>
    <col min="1" max="1" width="0.33203125" style="298" customWidth="1"/>
    <col min="2" max="2" width="9.6640625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297</v>
      </c>
      <c r="B2" s="508"/>
      <c r="C2" s="297"/>
      <c r="D2" s="297"/>
      <c r="E2" s="297"/>
      <c r="F2" s="297"/>
    </row>
    <row r="3" spans="1:15" ht="11">
      <c r="A3" s="509" t="s">
        <v>300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502" t="s">
        <v>692</v>
      </c>
      <c r="B6" s="503"/>
      <c r="C6" s="504">
        <f t="shared" ref="C6:N6" si="0">(C8+C9+C10+C11+C12+C13+C14+C15+C16+C17+C18+C19+C20+C21+C22+C23+C24+C25+C26+C27+C28+C29+C30+C31)</f>
        <v>152497.21592327513</v>
      </c>
      <c r="D6" s="504">
        <f t="shared" si="0"/>
        <v>161578.26499168581</v>
      </c>
      <c r="E6" s="1310">
        <f t="shared" si="0"/>
        <v>163234.94700955861</v>
      </c>
      <c r="F6" s="1310">
        <f t="shared" si="0"/>
        <v>163317.89388869095</v>
      </c>
      <c r="G6" s="1310">
        <f t="shared" si="0"/>
        <v>164703.53099657103</v>
      </c>
      <c r="H6" s="1310">
        <f t="shared" si="0"/>
        <v>171871.63335369347</v>
      </c>
      <c r="I6" s="1310">
        <f t="shared" si="0"/>
        <v>179084.39350619423</v>
      </c>
      <c r="J6" s="1310">
        <f t="shared" si="0"/>
        <v>186616.87297995662</v>
      </c>
      <c r="K6" s="1310">
        <f t="shared" si="0"/>
        <v>193087.23640875632</v>
      </c>
      <c r="L6" s="1310">
        <f t="shared" si="0"/>
        <v>196231.79538008888</v>
      </c>
      <c r="M6" s="1310">
        <f t="shared" si="0"/>
        <v>196014.92232806265</v>
      </c>
      <c r="N6" s="1310">
        <f t="shared" si="0"/>
        <v>192702.82096274456</v>
      </c>
      <c r="O6" s="1311">
        <f>(O8+O9+O10+O11+O12+O13+O14+O15+O16+O17+O18+O19+O20+O21+O22+O23+O24+O25+O26+O27+O28+O29+O30+O31)</f>
        <v>188680.22418414443</v>
      </c>
    </row>
    <row r="7" spans="1:15" ht="5" customHeight="1">
      <c r="A7" s="300"/>
      <c r="B7" s="301"/>
      <c r="C7" s="499"/>
      <c r="D7" s="499"/>
      <c r="E7" s="643"/>
      <c r="F7" s="643"/>
      <c r="G7" s="643"/>
      <c r="H7" s="643"/>
      <c r="I7" s="643"/>
      <c r="J7" s="643"/>
      <c r="K7" s="643"/>
      <c r="L7" s="643"/>
      <c r="M7" s="643"/>
      <c r="N7" s="643"/>
      <c r="O7" s="1188"/>
    </row>
    <row r="8" spans="1:15" ht="13" customHeight="1">
      <c r="A8" s="300"/>
      <c r="B8" s="302" t="s">
        <v>488</v>
      </c>
      <c r="C8" s="308">
        <v>356.41</v>
      </c>
      <c r="D8" s="308">
        <v>335.56</v>
      </c>
      <c r="E8" s="1306">
        <v>413.68</v>
      </c>
      <c r="F8" s="1306">
        <v>601.5027849999999</v>
      </c>
      <c r="G8" s="1306">
        <v>760.55795000000001</v>
      </c>
      <c r="H8" s="1306">
        <v>843.87620000000004</v>
      </c>
      <c r="I8" s="1306">
        <v>903.41262000000006</v>
      </c>
      <c r="J8" s="1306">
        <v>1034.0663100000002</v>
      </c>
      <c r="K8" s="1306">
        <v>1082.3775899999998</v>
      </c>
      <c r="L8" s="1306">
        <v>1204.689905</v>
      </c>
      <c r="M8" s="1306">
        <v>1154.3335500000001</v>
      </c>
      <c r="N8" s="1304">
        <v>589.56153000000006</v>
      </c>
      <c r="O8" s="1301">
        <v>880.46807999999987</v>
      </c>
    </row>
    <row r="9" spans="1:15" ht="13" customHeight="1">
      <c r="A9" s="300"/>
      <c r="B9" s="302" t="s">
        <v>603</v>
      </c>
      <c r="C9" s="308">
        <v>10238</v>
      </c>
      <c r="D9" s="308">
        <v>10778</v>
      </c>
      <c r="E9" s="1306">
        <v>9985</v>
      </c>
      <c r="F9" s="1306">
        <v>9473</v>
      </c>
      <c r="G9" s="1306">
        <v>8744.4703774598747</v>
      </c>
      <c r="H9" s="1306">
        <v>8809.8522153657941</v>
      </c>
      <c r="I9" s="1307">
        <v>8666.0836300583178</v>
      </c>
      <c r="J9" s="1307">
        <v>9322.5799179100031</v>
      </c>
      <c r="K9" s="1307">
        <v>8970.095719332332</v>
      </c>
      <c r="L9" s="1307">
        <v>9053.0704203348578</v>
      </c>
      <c r="M9" s="1307">
        <v>8958.4368571095856</v>
      </c>
      <c r="N9" s="1308">
        <v>8459.7985890655709</v>
      </c>
      <c r="O9" s="1302">
        <v>7680.1689201117288</v>
      </c>
    </row>
    <row r="10" spans="1:15" ht="13" customHeight="1">
      <c r="A10" s="300"/>
      <c r="B10" s="302" t="s">
        <v>604</v>
      </c>
      <c r="C10" s="308">
        <v>2939.1759999999995</v>
      </c>
      <c r="D10" s="308">
        <v>3171.9645919305017</v>
      </c>
      <c r="E10" s="1306">
        <v>3171.5434399999999</v>
      </c>
      <c r="F10" s="1306">
        <v>2833.4966300000001</v>
      </c>
      <c r="G10" s="1306">
        <v>2782.3356899999999</v>
      </c>
      <c r="H10" s="1306">
        <v>2688.90616</v>
      </c>
      <c r="I10" s="1307">
        <v>2325.6</v>
      </c>
      <c r="J10" s="1307">
        <v>2503.6</v>
      </c>
      <c r="K10" s="1307">
        <v>2715.78</v>
      </c>
      <c r="L10" s="1307">
        <v>3246.3</v>
      </c>
      <c r="M10" s="1307">
        <v>3219.9120000000003</v>
      </c>
      <c r="N10" s="1307">
        <v>3133.652</v>
      </c>
      <c r="O10" s="1303">
        <v>3077.7475920000002</v>
      </c>
    </row>
    <row r="11" spans="1:15" ht="13" customHeight="1">
      <c r="A11" s="300"/>
      <c r="B11" s="302" t="s">
        <v>605</v>
      </c>
      <c r="C11" s="308">
        <v>5255.4305276000005</v>
      </c>
      <c r="D11" s="308">
        <v>5492.3952176000003</v>
      </c>
      <c r="E11" s="1306">
        <v>5647.6275000000005</v>
      </c>
      <c r="F11" s="1306">
        <v>5783.1700406999989</v>
      </c>
      <c r="G11" s="1306">
        <v>5901.0908999999992</v>
      </c>
      <c r="H11" s="1306">
        <v>5963.0523399000003</v>
      </c>
      <c r="I11" s="1307">
        <v>6233.0273118000005</v>
      </c>
      <c r="J11" s="1307">
        <v>6308.5715514000012</v>
      </c>
      <c r="K11" s="1306">
        <v>6714.6174813000007</v>
      </c>
      <c r="L11" s="1306">
        <v>6893.3418659999998</v>
      </c>
      <c r="M11" s="1306">
        <v>7092.9311667000002</v>
      </c>
      <c r="N11" s="1304">
        <v>7246.0828610999997</v>
      </c>
      <c r="O11" s="1304">
        <v>7660.4258209</v>
      </c>
    </row>
    <row r="12" spans="1:15" ht="13" customHeight="1">
      <c r="A12" s="300"/>
      <c r="B12" s="302" t="s">
        <v>606</v>
      </c>
      <c r="C12" s="308">
        <v>20836.043296000003</v>
      </c>
      <c r="D12" s="308">
        <v>24036.804914755288</v>
      </c>
      <c r="E12" s="1306">
        <v>25895.665105</v>
      </c>
      <c r="F12" s="1306">
        <v>23904.189749390905</v>
      </c>
      <c r="G12" s="1306">
        <v>24466.293474400001</v>
      </c>
      <c r="H12" s="1306">
        <v>27368.233782699994</v>
      </c>
      <c r="I12" s="1306">
        <v>29301.646070580508</v>
      </c>
      <c r="J12" s="1306">
        <v>28011.947639299993</v>
      </c>
      <c r="K12" s="1306">
        <v>29740.661633624004</v>
      </c>
      <c r="L12" s="1306">
        <v>31983.093765554004</v>
      </c>
      <c r="M12" s="1306">
        <v>31498.602951253106</v>
      </c>
      <c r="N12" s="1304">
        <v>28488.024667079</v>
      </c>
      <c r="O12" s="1301">
        <v>26793.983424933995</v>
      </c>
    </row>
    <row r="13" spans="1:15" ht="13" customHeight="1">
      <c r="A13" s="300"/>
      <c r="B13" s="302" t="s">
        <v>595</v>
      </c>
      <c r="C13" s="308">
        <v>5681.5367719999995</v>
      </c>
      <c r="D13" s="308">
        <v>6278.4268744000001</v>
      </c>
      <c r="E13" s="1306">
        <v>6441.8535440000005</v>
      </c>
      <c r="F13" s="1306">
        <v>7343.3699052000002</v>
      </c>
      <c r="G13" s="1306">
        <v>7029.8760384000007</v>
      </c>
      <c r="H13" s="1306">
        <v>7987.6323318000013</v>
      </c>
      <c r="I13" s="1306">
        <v>7583.6070599999994</v>
      </c>
      <c r="J13" s="1306">
        <v>8319.6748800000005</v>
      </c>
      <c r="K13" s="1306">
        <v>8354.2814400000007</v>
      </c>
      <c r="L13" s="1306">
        <v>8430.8620200000005</v>
      </c>
      <c r="M13" s="1306">
        <v>8486.1965099999998</v>
      </c>
      <c r="N13" s="1306">
        <v>8616.2414100000005</v>
      </c>
      <c r="O13" s="1305">
        <v>8885.0825987999997</v>
      </c>
    </row>
    <row r="14" spans="1:15" ht="13" customHeight="1">
      <c r="A14" s="300"/>
      <c r="B14" s="302" t="s">
        <v>596</v>
      </c>
      <c r="C14" s="308">
        <v>6599.0429999999997</v>
      </c>
      <c r="D14" s="308">
        <v>6834.8283519999995</v>
      </c>
      <c r="E14" s="1306">
        <v>6846.2</v>
      </c>
      <c r="F14" s="1306">
        <v>7238.23</v>
      </c>
      <c r="G14" s="1306">
        <v>7284.5651079999998</v>
      </c>
      <c r="H14" s="1306">
        <v>7189.06</v>
      </c>
      <c r="I14" s="1307">
        <v>7608.3053199999995</v>
      </c>
      <c r="J14" s="1307">
        <v>7846.81</v>
      </c>
      <c r="K14" s="1307">
        <v>8175.73</v>
      </c>
      <c r="L14" s="1307">
        <v>8320.5400000000009</v>
      </c>
      <c r="M14" s="1307">
        <v>8600.2957942000012</v>
      </c>
      <c r="N14" s="1304">
        <v>8974.68</v>
      </c>
      <c r="O14" s="1301">
        <v>9018.7472549416907</v>
      </c>
    </row>
    <row r="15" spans="1:15" ht="13" customHeight="1">
      <c r="A15" s="300"/>
      <c r="B15" s="302" t="s">
        <v>597</v>
      </c>
      <c r="C15" s="308">
        <v>19359.245999999999</v>
      </c>
      <c r="D15" s="308">
        <v>20479.0825</v>
      </c>
      <c r="E15" s="1306">
        <v>20915.114999999998</v>
      </c>
      <c r="F15" s="1306">
        <v>19930.556</v>
      </c>
      <c r="G15" s="1306">
        <v>20243.287250000005</v>
      </c>
      <c r="H15" s="1306">
        <v>20936.578126875411</v>
      </c>
      <c r="I15" s="1307">
        <v>21509.431700793892</v>
      </c>
      <c r="J15" s="1307">
        <v>21695.744730196639</v>
      </c>
      <c r="K15" s="1307">
        <v>21294.723600000001</v>
      </c>
      <c r="L15" s="1307">
        <v>21389.918281700004</v>
      </c>
      <c r="M15" s="1307">
        <v>21553.043138999998</v>
      </c>
      <c r="N15" s="1304">
        <v>21547.603841099997</v>
      </c>
      <c r="O15" s="1301">
        <v>21841.726741800001</v>
      </c>
    </row>
    <row r="16" spans="1:15" ht="13" customHeight="1">
      <c r="A16" s="300"/>
      <c r="B16" s="302" t="s">
        <v>598</v>
      </c>
      <c r="C16" s="308">
        <v>1092.425</v>
      </c>
      <c r="D16" s="308">
        <v>1133.8</v>
      </c>
      <c r="E16" s="1309">
        <v>1181.1426000000001</v>
      </c>
      <c r="F16" s="1309">
        <v>1338.5798334000001</v>
      </c>
      <c r="G16" s="1309">
        <v>1386.7969599999999</v>
      </c>
      <c r="H16" s="1309">
        <v>1639.7569469999999</v>
      </c>
      <c r="I16" s="1307">
        <v>1764.3871770000001</v>
      </c>
      <c r="J16" s="1307">
        <v>1765.3146119999997</v>
      </c>
      <c r="K16" s="1307">
        <v>1978.5265316</v>
      </c>
      <c r="L16" s="1307">
        <v>2022.504608</v>
      </c>
      <c r="M16" s="1307">
        <v>2026.7829063000001</v>
      </c>
      <c r="N16" s="1307">
        <v>2202.7040403000001</v>
      </c>
      <c r="O16" s="1303">
        <v>2006.4704580000002</v>
      </c>
    </row>
    <row r="17" spans="1:15" ht="13" customHeight="1">
      <c r="A17" s="300"/>
      <c r="B17" s="302" t="s">
        <v>599</v>
      </c>
      <c r="C17" s="308">
        <v>9010.06</v>
      </c>
      <c r="D17" s="308">
        <v>10026.341</v>
      </c>
      <c r="E17" s="1306">
        <v>11490.6844</v>
      </c>
      <c r="F17" s="1306">
        <v>11902.4949285</v>
      </c>
      <c r="G17" s="1306">
        <v>11644.789659000002</v>
      </c>
      <c r="H17" s="1306">
        <v>11851.422687000002</v>
      </c>
      <c r="I17" s="1307">
        <v>13731.99684</v>
      </c>
      <c r="J17" s="1307">
        <v>16458.935220000003</v>
      </c>
      <c r="K17" s="1307">
        <v>19399.240260000002</v>
      </c>
      <c r="L17" s="1307">
        <v>19574.847030000004</v>
      </c>
      <c r="M17" s="1307">
        <v>20068.791720000001</v>
      </c>
      <c r="N17" s="1304">
        <v>20245.807691400001</v>
      </c>
      <c r="O17" s="1301">
        <v>18494.843292385038</v>
      </c>
    </row>
    <row r="18" spans="1:15" ht="13" customHeight="1">
      <c r="A18" s="300"/>
      <c r="B18" s="302" t="s">
        <v>600</v>
      </c>
      <c r="C18" s="308">
        <v>3372.25</v>
      </c>
      <c r="D18" s="308">
        <v>3040.1570000000002</v>
      </c>
      <c r="E18" s="1306">
        <v>3054.0230000000006</v>
      </c>
      <c r="F18" s="1306">
        <v>3393.7604832000002</v>
      </c>
      <c r="G18" s="1306">
        <v>3435.0695538000004</v>
      </c>
      <c r="H18" s="1306">
        <v>3704.4849039000001</v>
      </c>
      <c r="I18" s="1307">
        <v>3789.2984802000001</v>
      </c>
      <c r="J18" s="1307">
        <v>3752.5068710999999</v>
      </c>
      <c r="K18" s="1307">
        <v>3966.4477350000006</v>
      </c>
      <c r="L18" s="1307">
        <v>3588.2337196000003</v>
      </c>
      <c r="M18" s="1307">
        <v>3565.2216434999996</v>
      </c>
      <c r="N18" s="1304">
        <v>3416.7578264999997</v>
      </c>
      <c r="O18" s="1301">
        <v>3407.3128000719998</v>
      </c>
    </row>
    <row r="19" spans="1:15" ht="13" customHeight="1">
      <c r="A19" s="300"/>
      <c r="B19" s="302" t="s">
        <v>601</v>
      </c>
      <c r="C19" s="308">
        <v>4780.5</v>
      </c>
      <c r="D19" s="308">
        <v>4781.9949999999999</v>
      </c>
      <c r="E19" s="1306">
        <v>4956.9236003263404</v>
      </c>
      <c r="F19" s="1306">
        <v>5005.3599999999997</v>
      </c>
      <c r="G19" s="1306">
        <v>5730.3799767</v>
      </c>
      <c r="H19" s="1306">
        <v>6440.8764799999999</v>
      </c>
      <c r="I19" s="1307">
        <v>6781.7576400000025</v>
      </c>
      <c r="J19" s="1307">
        <v>7435.0763100000022</v>
      </c>
      <c r="K19" s="1307">
        <v>7700.53845</v>
      </c>
      <c r="L19" s="1307">
        <v>8057.5512000000008</v>
      </c>
      <c r="M19" s="1307">
        <v>9116.9696099999983</v>
      </c>
      <c r="N19" s="1304">
        <v>8937.2226599999995</v>
      </c>
      <c r="O19" s="1301">
        <v>9510.6319800000001</v>
      </c>
    </row>
    <row r="20" spans="1:15" ht="13" customHeight="1">
      <c r="A20" s="300"/>
      <c r="B20" s="302" t="s">
        <v>243</v>
      </c>
      <c r="C20" s="308">
        <v>2854.8551800000005</v>
      </c>
      <c r="D20" s="308">
        <v>2596.9645</v>
      </c>
      <c r="E20" s="1306">
        <v>2729.7328270000007</v>
      </c>
      <c r="F20" s="1306">
        <v>3198.7610199999995</v>
      </c>
      <c r="G20" s="1306">
        <v>3262.3695837</v>
      </c>
      <c r="H20" s="1306">
        <v>3162.8846358189494</v>
      </c>
      <c r="I20" s="1307">
        <v>3428.724965761488</v>
      </c>
      <c r="J20" s="1307">
        <v>3555.4280829500012</v>
      </c>
      <c r="K20" s="1307">
        <v>4096.3953942000007</v>
      </c>
      <c r="L20" s="1307">
        <v>4251.7771346999998</v>
      </c>
      <c r="M20" s="1307">
        <v>4100.0293150000007</v>
      </c>
      <c r="N20" s="1304">
        <v>3974.0494710999997</v>
      </c>
      <c r="O20" s="1301">
        <v>3884.4898527000005</v>
      </c>
    </row>
    <row r="21" spans="1:15" ht="13" customHeight="1">
      <c r="A21" s="300"/>
      <c r="B21" s="302" t="s">
        <v>244</v>
      </c>
      <c r="C21" s="308">
        <v>8733.0499600000021</v>
      </c>
      <c r="D21" s="308">
        <v>8762.6335410000011</v>
      </c>
      <c r="E21" s="1306">
        <v>6340.9314699999995</v>
      </c>
      <c r="F21" s="1306">
        <v>6052.406508</v>
      </c>
      <c r="G21" s="1306">
        <v>5059.9871111111115</v>
      </c>
      <c r="H21" s="1306">
        <v>4920.6943333333329</v>
      </c>
      <c r="I21" s="1307">
        <v>5080.6976999999988</v>
      </c>
      <c r="J21" s="1307">
        <v>6004.7103999999999</v>
      </c>
      <c r="K21" s="1307">
        <v>7095.838999999999</v>
      </c>
      <c r="L21" s="1307">
        <v>7141.6810000000005</v>
      </c>
      <c r="M21" s="1307">
        <v>7114.2349999999997</v>
      </c>
      <c r="N21" s="1304">
        <v>6532.6329999999998</v>
      </c>
      <c r="O21" s="1301">
        <v>5488.0739999999996</v>
      </c>
    </row>
    <row r="22" spans="1:15" ht="13" customHeight="1">
      <c r="A22" s="300"/>
      <c r="B22" s="302" t="s">
        <v>245</v>
      </c>
      <c r="C22" s="308">
        <v>1355.29</v>
      </c>
      <c r="D22" s="308">
        <v>1428.74</v>
      </c>
      <c r="E22" s="1306">
        <v>1491.73</v>
      </c>
      <c r="F22" s="1306">
        <v>1315.194</v>
      </c>
      <c r="G22" s="1306">
        <v>1214.1834199999998</v>
      </c>
      <c r="H22" s="1306">
        <v>1174.6258800000001</v>
      </c>
      <c r="I22" s="1307">
        <v>1208.0217</v>
      </c>
      <c r="J22" s="1307">
        <v>1049.2831799999999</v>
      </c>
      <c r="K22" s="1307">
        <v>1112.4352799999999</v>
      </c>
      <c r="L22" s="1307">
        <v>1163.0709900000002</v>
      </c>
      <c r="M22" s="1307">
        <v>1172.2353900000001</v>
      </c>
      <c r="N22" s="1304">
        <v>1213.9996900000001</v>
      </c>
      <c r="O22" s="1301">
        <v>985.77914999999996</v>
      </c>
    </row>
    <row r="23" spans="1:15" ht="13" customHeight="1">
      <c r="A23" s="300"/>
      <c r="B23" s="302" t="s">
        <v>246</v>
      </c>
      <c r="C23" s="308">
        <v>1093.172</v>
      </c>
      <c r="D23" s="308">
        <v>1070.5320000000002</v>
      </c>
      <c r="E23" s="1306">
        <v>1098.51</v>
      </c>
      <c r="F23" s="1306">
        <v>1155.895</v>
      </c>
      <c r="G23" s="1306">
        <v>1062.2433000000001</v>
      </c>
      <c r="H23" s="1306">
        <v>1069.4190000000003</v>
      </c>
      <c r="I23" s="1307">
        <v>1069.3782000000001</v>
      </c>
      <c r="J23" s="1307">
        <v>1180.7591399999999</v>
      </c>
      <c r="K23" s="1307">
        <v>1140.03054</v>
      </c>
      <c r="L23" s="1307">
        <v>1112.45535</v>
      </c>
      <c r="M23" s="1307">
        <v>1038.5946000000001</v>
      </c>
      <c r="N23" s="1304">
        <v>1000.5276899999999</v>
      </c>
      <c r="O23" s="1301">
        <v>969.50970000000007</v>
      </c>
    </row>
    <row r="24" spans="1:15" ht="13" customHeight="1">
      <c r="A24" s="300"/>
      <c r="B24" s="302" t="s">
        <v>258</v>
      </c>
      <c r="C24" s="308">
        <v>9405.02</v>
      </c>
      <c r="D24" s="308">
        <v>8786.1189999999988</v>
      </c>
      <c r="E24" s="1306">
        <v>8954.4</v>
      </c>
      <c r="F24" s="1306">
        <v>9611.3069999999989</v>
      </c>
      <c r="G24" s="1306">
        <v>10630.9850166</v>
      </c>
      <c r="H24" s="1306">
        <v>11250.02268</v>
      </c>
      <c r="I24" s="1307">
        <v>11627.778660000002</v>
      </c>
      <c r="J24" s="1307">
        <v>12462.782279999999</v>
      </c>
      <c r="K24" s="1307">
        <v>13235.949420000001</v>
      </c>
      <c r="L24" s="1307">
        <v>11571.289224</v>
      </c>
      <c r="M24" s="1307">
        <v>11664.6312552</v>
      </c>
      <c r="N24" s="1304">
        <v>11724.825030000002</v>
      </c>
      <c r="O24" s="1301">
        <v>11418.18549</v>
      </c>
    </row>
    <row r="25" spans="1:15" ht="13" customHeight="1">
      <c r="A25" s="300"/>
      <c r="B25" s="302" t="s">
        <v>577</v>
      </c>
      <c r="C25" s="308">
        <v>3879.0921876750717</v>
      </c>
      <c r="D25" s="308">
        <v>4267.8760000000002</v>
      </c>
      <c r="E25" s="1306">
        <v>4816.6929999999993</v>
      </c>
      <c r="F25" s="1306">
        <v>5160.3317999999999</v>
      </c>
      <c r="G25" s="1306">
        <v>4795.1810144999999</v>
      </c>
      <c r="H25" s="1306">
        <v>4660.8452400000006</v>
      </c>
      <c r="I25" s="1306">
        <v>4878.1903300000004</v>
      </c>
      <c r="J25" s="1306">
        <v>4923.4199650999999</v>
      </c>
      <c r="K25" s="1306">
        <v>4841.1726200000003</v>
      </c>
      <c r="L25" s="1306">
        <v>4922.6402500000004</v>
      </c>
      <c r="M25" s="1306">
        <v>4885.4325000000008</v>
      </c>
      <c r="N25" s="1304">
        <v>4850.82</v>
      </c>
      <c r="O25" s="1301">
        <v>4698.72</v>
      </c>
    </row>
    <row r="26" spans="1:15" ht="13" customHeight="1">
      <c r="A26" s="300"/>
      <c r="B26" s="302" t="s">
        <v>590</v>
      </c>
      <c r="C26" s="308">
        <v>10311.794000000002</v>
      </c>
      <c r="D26" s="308">
        <v>11893.7325</v>
      </c>
      <c r="E26" s="1306">
        <v>11040.12</v>
      </c>
      <c r="F26" s="1306">
        <v>11171.850696</v>
      </c>
      <c r="G26" s="1306">
        <v>11541.08325</v>
      </c>
      <c r="H26" s="1306">
        <v>11847.688109999999</v>
      </c>
      <c r="I26" s="1307">
        <v>12011.822940000004</v>
      </c>
      <c r="J26" s="1307">
        <v>12414.867270000002</v>
      </c>
      <c r="K26" s="1307">
        <v>10614.751260000001</v>
      </c>
      <c r="L26" s="1307">
        <v>10637.210340000001</v>
      </c>
      <c r="M26" s="1307">
        <v>10012.063000000004</v>
      </c>
      <c r="N26" s="1304">
        <v>9859.8248999999996</v>
      </c>
      <c r="O26" s="1301">
        <v>9850.4709899999998</v>
      </c>
    </row>
    <row r="27" spans="1:15" ht="13" customHeight="1">
      <c r="A27" s="300"/>
      <c r="B27" s="302" t="s">
        <v>591</v>
      </c>
      <c r="C27" s="308">
        <v>17229.871000000003</v>
      </c>
      <c r="D27" s="308">
        <v>17401.126</v>
      </c>
      <c r="E27" s="1306">
        <v>17641.837200000002</v>
      </c>
      <c r="F27" s="1306">
        <v>18033.2353</v>
      </c>
      <c r="G27" s="1306">
        <v>18528.8799</v>
      </c>
      <c r="H27" s="1306">
        <v>19048.444200000002</v>
      </c>
      <c r="I27" s="1307">
        <v>19642.580900000001</v>
      </c>
      <c r="J27" s="1307">
        <v>20153.048999999999</v>
      </c>
      <c r="K27" s="1307">
        <v>20444.399300000005</v>
      </c>
      <c r="L27" s="1307">
        <v>20933.976300000002</v>
      </c>
      <c r="M27" s="1307">
        <v>19675.790350000003</v>
      </c>
      <c r="N27" s="1304">
        <v>20154.436000000002</v>
      </c>
      <c r="O27" s="1301">
        <v>20417.866000000002</v>
      </c>
    </row>
    <row r="28" spans="1:15" ht="13" customHeight="1">
      <c r="A28" s="300"/>
      <c r="B28" s="298" t="s">
        <v>686</v>
      </c>
      <c r="C28" s="308">
        <v>4917.2439999999997</v>
      </c>
      <c r="D28" s="308">
        <v>5574.95</v>
      </c>
      <c r="E28" s="1306">
        <v>5612.107</v>
      </c>
      <c r="F28" s="1306">
        <v>5267.1114092999997</v>
      </c>
      <c r="G28" s="1306">
        <v>5459.4433029000011</v>
      </c>
      <c r="H28" s="1306">
        <v>5346.3789599999991</v>
      </c>
      <c r="I28" s="1307">
        <v>5619.5267999999978</v>
      </c>
      <c r="J28" s="1307">
        <v>5884.2887099999998</v>
      </c>
      <c r="K28" s="1307">
        <v>5731.7793300000003</v>
      </c>
      <c r="L28" s="1307">
        <v>5927.6519700000008</v>
      </c>
      <c r="M28" s="1307">
        <v>5933.7385650000006</v>
      </c>
      <c r="N28" s="1308">
        <v>6040.8015900000009</v>
      </c>
      <c r="O28" s="1302">
        <v>5800.8475186000005</v>
      </c>
    </row>
    <row r="29" spans="1:15" ht="13" customHeight="1">
      <c r="A29" s="300"/>
      <c r="B29" s="304" t="s">
        <v>534</v>
      </c>
      <c r="C29" s="308">
        <v>520.32000000000005</v>
      </c>
      <c r="D29" s="308">
        <v>560.92999999999995</v>
      </c>
      <c r="E29" s="1306">
        <v>625.11</v>
      </c>
      <c r="F29" s="1306">
        <v>694.69</v>
      </c>
      <c r="G29" s="1306">
        <v>757.03</v>
      </c>
      <c r="H29" s="1306">
        <v>840.55650000000003</v>
      </c>
      <c r="I29" s="1307">
        <v>977.56500000000005</v>
      </c>
      <c r="J29" s="1307">
        <v>1265.5038000000002</v>
      </c>
      <c r="K29" s="1307">
        <v>1409.5227</v>
      </c>
      <c r="L29" s="1307">
        <v>1523.7932999999998</v>
      </c>
      <c r="M29" s="1307">
        <v>1517.3143109999999</v>
      </c>
      <c r="N29" s="1308">
        <v>1344.4116799999999</v>
      </c>
      <c r="O29" s="1302">
        <v>1503.3728999999998</v>
      </c>
    </row>
    <row r="30" spans="1:15" ht="13" customHeight="1">
      <c r="A30" s="300"/>
      <c r="B30" s="302" t="s">
        <v>535</v>
      </c>
      <c r="C30" s="308">
        <v>1584.7</v>
      </c>
      <c r="D30" s="308">
        <v>1580.66</v>
      </c>
      <c r="E30" s="1306">
        <v>1596.2713232323231</v>
      </c>
      <c r="F30" s="1306">
        <v>1280.2683</v>
      </c>
      <c r="G30" s="1306">
        <v>1346.2551600000002</v>
      </c>
      <c r="H30" s="1306">
        <v>1451.0846399999998</v>
      </c>
      <c r="I30" s="1307">
        <v>1621.7724600000001</v>
      </c>
      <c r="J30" s="1307">
        <v>1560.7331100000001</v>
      </c>
      <c r="K30" s="1307">
        <v>1605.84312</v>
      </c>
      <c r="L30" s="1307">
        <v>1556.95299</v>
      </c>
      <c r="M30" s="1307">
        <v>1630.17624</v>
      </c>
      <c r="N30" s="1308">
        <v>1775.1340500000001</v>
      </c>
      <c r="O30" s="1302">
        <v>2015.9313149999998</v>
      </c>
    </row>
    <row r="31" spans="1:15" ht="13" customHeight="1">
      <c r="A31" s="300"/>
      <c r="B31" s="304" t="s">
        <v>536</v>
      </c>
      <c r="C31" s="315">
        <v>1092.6869999999999</v>
      </c>
      <c r="D31" s="315">
        <v>1264.646</v>
      </c>
      <c r="E31" s="1307">
        <v>1288.046</v>
      </c>
      <c r="F31" s="1307">
        <v>1629.1324999999999</v>
      </c>
      <c r="G31" s="1307">
        <v>1636.377</v>
      </c>
      <c r="H31" s="1307">
        <v>1675.2570000000001</v>
      </c>
      <c r="I31" s="1307">
        <v>1719.78</v>
      </c>
      <c r="J31" s="1307">
        <v>1707.22</v>
      </c>
      <c r="K31" s="1307">
        <v>1666.0980037000002</v>
      </c>
      <c r="L31" s="1307">
        <v>1724.3437151999999</v>
      </c>
      <c r="M31" s="1307">
        <v>1929.1639537999999</v>
      </c>
      <c r="N31" s="1308">
        <v>2373.2207450999999</v>
      </c>
      <c r="O31" s="1302">
        <v>2389.3683038999998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1">
    <mergeCell ref="A5:B5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7"/>
  <sheetViews>
    <sheetView showGridLines="0" zoomScale="150" workbookViewId="0">
      <selection activeCell="B2" sqref="A2:O36"/>
    </sheetView>
  </sheetViews>
  <sheetFormatPr baseColWidth="10" defaultColWidth="12.83203125" defaultRowHeight="12" customHeight="1"/>
  <cols>
    <col min="1" max="1" width="0.33203125" style="298" customWidth="1"/>
    <col min="2" max="2" width="7.83203125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395</v>
      </c>
      <c r="B2" s="508"/>
      <c r="C2" s="297"/>
      <c r="D2" s="297"/>
      <c r="E2" s="297"/>
      <c r="F2" s="297"/>
    </row>
    <row r="3" spans="1:15" ht="12" customHeight="1">
      <c r="A3" s="509" t="s">
        <v>301</v>
      </c>
      <c r="B3" s="509"/>
    </row>
    <row r="4" spans="1:15" ht="5" customHeight="1">
      <c r="A4" s="489"/>
      <c r="B4" s="489"/>
      <c r="C4" s="489"/>
      <c r="D4" s="489"/>
      <c r="E4" s="489"/>
      <c r="F4" s="489"/>
      <c r="G4" s="489"/>
      <c r="H4" s="489"/>
      <c r="I4" s="489"/>
      <c r="J4" s="489"/>
      <c r="K4" s="489"/>
      <c r="L4" s="489"/>
      <c r="M4" s="489"/>
      <c r="N4" s="489"/>
      <c r="O4" s="489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302</v>
      </c>
    </row>
    <row r="6" spans="1:15" ht="18" customHeight="1">
      <c r="A6" s="1332" t="s">
        <v>744</v>
      </c>
      <c r="B6" s="1333"/>
      <c r="C6" s="505">
        <v>3.3633941326128665</v>
      </c>
      <c r="D6" s="505">
        <v>3.3971701302090054</v>
      </c>
      <c r="E6" s="1312">
        <v>3.5</v>
      </c>
      <c r="F6" s="1312">
        <v>3.7709300294049815</v>
      </c>
      <c r="G6" s="1312">
        <v>4.0826892803935459</v>
      </c>
      <c r="H6" s="1312">
        <v>4.0971722254318257</v>
      </c>
      <c r="I6" s="1312">
        <v>4.2457162410483518</v>
      </c>
      <c r="J6" s="1312">
        <v>4.6922639019803905</v>
      </c>
      <c r="K6" s="1312">
        <v>4.8385225894107027</v>
      </c>
      <c r="L6" s="1312">
        <v>5.2340750721241243</v>
      </c>
      <c r="M6" s="1312">
        <v>5.4186064260501556</v>
      </c>
      <c r="N6" s="1312">
        <v>5.6286955741194866</v>
      </c>
      <c r="O6" s="1312">
        <v>5.5319245289811878</v>
      </c>
    </row>
    <row r="7" spans="1:15" ht="5" customHeight="1">
      <c r="A7" s="300"/>
      <c r="B7" s="301"/>
      <c r="C7" s="500"/>
      <c r="D7" s="500"/>
      <c r="E7" s="1313"/>
      <c r="F7" s="1313"/>
      <c r="G7" s="1313"/>
      <c r="H7" s="1313"/>
      <c r="I7" s="1313"/>
      <c r="J7" s="1313"/>
      <c r="K7" s="1313"/>
      <c r="L7" s="1313"/>
      <c r="M7" s="1313"/>
      <c r="N7" s="1313"/>
      <c r="O7" s="1313"/>
    </row>
    <row r="8" spans="1:15" ht="13" customHeight="1">
      <c r="A8" s="300"/>
      <c r="B8" s="302" t="s">
        <v>488</v>
      </c>
      <c r="C8" s="303">
        <v>3.5698872085519469</v>
      </c>
      <c r="D8" s="303">
        <v>3.3895577542019311</v>
      </c>
      <c r="E8" s="1314">
        <v>3.621525333591181</v>
      </c>
      <c r="F8" s="1314">
        <v>3.6600430523359919</v>
      </c>
      <c r="G8" s="1314">
        <v>3.6901912743138121</v>
      </c>
      <c r="H8" s="1314">
        <v>3.5</v>
      </c>
      <c r="I8" s="1314">
        <v>3.5842588760825582</v>
      </c>
      <c r="J8" s="1314">
        <v>3.6156513895129216</v>
      </c>
      <c r="K8" s="1314">
        <v>3.5070425324493284</v>
      </c>
      <c r="L8" s="1314">
        <v>4.4689499506929122</v>
      </c>
      <c r="M8" s="1314">
        <v>5.7375998490782871</v>
      </c>
      <c r="N8" s="1314">
        <v>5.6688701013992198</v>
      </c>
      <c r="O8" s="1314">
        <v>5.4146574042752347</v>
      </c>
    </row>
    <row r="9" spans="1:15" ht="13" customHeight="1">
      <c r="A9" s="300"/>
      <c r="B9" s="302" t="s">
        <v>603</v>
      </c>
      <c r="C9" s="303">
        <v>3.4011369408087524</v>
      </c>
      <c r="D9" s="303">
        <v>3.4018881053998884</v>
      </c>
      <c r="E9" s="1314">
        <v>3.7539589384076111</v>
      </c>
      <c r="F9" s="1314">
        <v>3.8230507758893695</v>
      </c>
      <c r="G9" s="1314">
        <v>4.0172196490096921</v>
      </c>
      <c r="H9" s="1314">
        <v>3.9181750177167638</v>
      </c>
      <c r="I9" s="1314">
        <v>3.7563195614960567</v>
      </c>
      <c r="J9" s="1314">
        <v>4.0106429778773034</v>
      </c>
      <c r="K9" s="1314">
        <v>4.5470308090773379</v>
      </c>
      <c r="L9" s="1314">
        <v>4.7651211607533188</v>
      </c>
      <c r="M9" s="1314">
        <v>5.0646091561063731</v>
      </c>
      <c r="N9" s="1314">
        <v>5.5576937973644291</v>
      </c>
      <c r="O9" s="1314">
        <v>5.4897628826343983</v>
      </c>
    </row>
    <row r="10" spans="1:15" ht="13" customHeight="1">
      <c r="A10" s="300"/>
      <c r="B10" s="302" t="s">
        <v>604</v>
      </c>
      <c r="C10" s="303">
        <v>3.3122474121998828</v>
      </c>
      <c r="D10" s="303">
        <v>3.5373164590050461</v>
      </c>
      <c r="E10" s="1314">
        <v>3.4261810886626227</v>
      </c>
      <c r="F10" s="1314">
        <v>3.6203318251696661</v>
      </c>
      <c r="G10" s="1314">
        <v>4.2279375449840133</v>
      </c>
      <c r="H10" s="1314">
        <v>4.0291490624574271</v>
      </c>
      <c r="I10" s="1314">
        <v>3.9692410130718954</v>
      </c>
      <c r="J10" s="1314">
        <v>4.072883647547533</v>
      </c>
      <c r="K10" s="1314">
        <v>4.3351117910876429</v>
      </c>
      <c r="L10" s="1314">
        <v>4.8778934171210295</v>
      </c>
      <c r="M10" s="1314">
        <v>5.1790273460889606</v>
      </c>
      <c r="N10" s="1314">
        <v>5.621731583757076</v>
      </c>
      <c r="O10" s="1314">
        <v>5.5247970309931764</v>
      </c>
    </row>
    <row r="11" spans="1:15" ht="13" customHeight="1">
      <c r="A11" s="300"/>
      <c r="B11" s="302" t="s">
        <v>605</v>
      </c>
      <c r="C11" s="303">
        <v>3.1021280864609024</v>
      </c>
      <c r="D11" s="303">
        <v>3.1276905547686735</v>
      </c>
      <c r="E11" s="1314">
        <v>3.6730820255936059</v>
      </c>
      <c r="F11" s="1314">
        <v>3.7827939990216932</v>
      </c>
      <c r="G11" s="1314">
        <v>4.4352456192092875</v>
      </c>
      <c r="H11" s="1314">
        <v>4.2320813794017402</v>
      </c>
      <c r="I11" s="1314">
        <v>4.0526873001496302</v>
      </c>
      <c r="J11" s="1314">
        <v>3.8637233108124089</v>
      </c>
      <c r="K11" s="1314">
        <v>4.0493734576819476</v>
      </c>
      <c r="L11" s="1314">
        <v>4.049606441546219</v>
      </c>
      <c r="M11" s="1314">
        <v>5.9817910387342161</v>
      </c>
      <c r="N11" s="1314">
        <v>6.8667447443948468</v>
      </c>
      <c r="O11" s="1314">
        <v>6.1054813157166077</v>
      </c>
    </row>
    <row r="12" spans="1:15" ht="13" customHeight="1">
      <c r="A12" s="300"/>
      <c r="B12" s="302" t="s">
        <v>606</v>
      </c>
      <c r="C12" s="303">
        <v>3.8088547078895454</v>
      </c>
      <c r="D12" s="303">
        <v>3.9354360135141899</v>
      </c>
      <c r="E12" s="1314">
        <v>3.6970777482932697</v>
      </c>
      <c r="F12" s="1314">
        <v>3.8478510171539533</v>
      </c>
      <c r="G12" s="1314">
        <v>4.1369524478490787</v>
      </c>
      <c r="H12" s="1314">
        <v>4.0967113706909482</v>
      </c>
      <c r="I12" s="1314">
        <v>4.0621148233383986</v>
      </c>
      <c r="J12" s="1314">
        <v>5.2111610802372486</v>
      </c>
      <c r="K12" s="1314">
        <v>4.7385032827606954</v>
      </c>
      <c r="L12" s="1314">
        <v>5.1611766646644135</v>
      </c>
      <c r="M12" s="1314">
        <v>4.9315224582964303</v>
      </c>
      <c r="N12" s="1314">
        <v>5.075737748737259</v>
      </c>
      <c r="O12" s="1314">
        <v>5.4818469974156638</v>
      </c>
    </row>
    <row r="13" spans="1:15" ht="13" customHeight="1">
      <c r="A13" s="300"/>
      <c r="B13" s="302" t="s">
        <v>595</v>
      </c>
      <c r="C13" s="303">
        <v>3.4234377867826646</v>
      </c>
      <c r="D13" s="303">
        <v>3.547151492918724</v>
      </c>
      <c r="E13" s="1314">
        <v>3.85507389299939</v>
      </c>
      <c r="F13" s="1314">
        <v>3.8158955806301593</v>
      </c>
      <c r="G13" s="1314">
        <v>3.9980258658227825</v>
      </c>
      <c r="H13" s="1314">
        <v>4.0778485221059073</v>
      </c>
      <c r="I13" s="1314">
        <v>4.5290161296940514</v>
      </c>
      <c r="J13" s="1314">
        <v>4.563781419557106</v>
      </c>
      <c r="K13" s="1314">
        <v>5.5775996059811934</v>
      </c>
      <c r="L13" s="1314">
        <v>5.891643064086109</v>
      </c>
      <c r="M13" s="1314">
        <v>5.0409831151124491</v>
      </c>
      <c r="N13" s="1314">
        <v>5.6143951948881154</v>
      </c>
      <c r="O13" s="1314">
        <v>5.4691320431814514</v>
      </c>
    </row>
    <row r="14" spans="1:15" ht="13" customHeight="1">
      <c r="A14" s="300"/>
      <c r="B14" s="302" t="s">
        <v>596</v>
      </c>
      <c r="C14" s="303">
        <v>3.8777545819901467</v>
      </c>
      <c r="D14" s="303">
        <v>3.5273137071460434</v>
      </c>
      <c r="E14" s="1314">
        <v>3.5536282463264279</v>
      </c>
      <c r="F14" s="1314">
        <v>3.8142567174571682</v>
      </c>
      <c r="G14" s="1314">
        <v>4.0997849562771718</v>
      </c>
      <c r="H14" s="1314">
        <v>3.4338449366120201</v>
      </c>
      <c r="I14" s="1314">
        <v>4.0932501594192079</v>
      </c>
      <c r="J14" s="1314">
        <v>4.212360118315595</v>
      </c>
      <c r="K14" s="1314">
        <v>4.458718316284906</v>
      </c>
      <c r="L14" s="1314">
        <v>5.2389835755852383</v>
      </c>
      <c r="M14" s="1314">
        <v>5.6172408059464631</v>
      </c>
      <c r="N14" s="1314">
        <v>5.5662790985305302</v>
      </c>
      <c r="O14" s="1314">
        <v>4.9986932605433694</v>
      </c>
    </row>
    <row r="15" spans="1:15" ht="13" customHeight="1">
      <c r="A15" s="300"/>
      <c r="B15" s="302" t="s">
        <v>597</v>
      </c>
      <c r="C15" s="303">
        <v>3.4048283114951903</v>
      </c>
      <c r="D15" s="303">
        <v>3.486471051376447</v>
      </c>
      <c r="E15" s="1314">
        <v>3.4607279493172376</v>
      </c>
      <c r="F15" s="1314">
        <v>3.9988359190782234</v>
      </c>
      <c r="G15" s="1314">
        <v>4.3363488336114973</v>
      </c>
      <c r="H15" s="1314">
        <v>3.6576601531410562</v>
      </c>
      <c r="I15" s="1314">
        <v>3.7290777370899724</v>
      </c>
      <c r="J15" s="1314">
        <v>4.0499417797261801</v>
      </c>
      <c r="K15" s="1314">
        <v>4.2592666134746171</v>
      </c>
      <c r="L15" s="1314">
        <v>4.5858174653841681</v>
      </c>
      <c r="M15" s="1314">
        <v>4.8525815193820394</v>
      </c>
      <c r="N15" s="1314">
        <v>5.6538193209494088</v>
      </c>
      <c r="O15" s="1314">
        <v>5.7830586524493413</v>
      </c>
    </row>
    <row r="16" spans="1:15" ht="13" customHeight="1">
      <c r="A16" s="300"/>
      <c r="B16" s="302" t="s">
        <v>598</v>
      </c>
      <c r="C16" s="303">
        <v>2.8347414696661097</v>
      </c>
      <c r="D16" s="303">
        <v>3.051453129740695</v>
      </c>
      <c r="E16" s="1314">
        <v>3.2406721859833016</v>
      </c>
      <c r="F16" s="1314">
        <v>3.8386523353080451</v>
      </c>
      <c r="G16" s="1314">
        <v>4.2332173271421079</v>
      </c>
      <c r="H16" s="1314">
        <v>4.3873172658069564</v>
      </c>
      <c r="I16" s="1314">
        <v>4.7410527067078592</v>
      </c>
      <c r="J16" s="1314">
        <v>4.977860368426712</v>
      </c>
      <c r="K16" s="1314">
        <v>5.1091221851069832</v>
      </c>
      <c r="L16" s="1314">
        <v>5.568242008937152</v>
      </c>
      <c r="M16" s="1314">
        <v>5.6814896350470567</v>
      </c>
      <c r="N16" s="1314">
        <v>5.1770535123884942</v>
      </c>
      <c r="O16" s="1314">
        <v>5.1592449552771713</v>
      </c>
    </row>
    <row r="17" spans="1:15" ht="13" customHeight="1">
      <c r="A17" s="300"/>
      <c r="B17" s="302" t="s">
        <v>599</v>
      </c>
      <c r="C17" s="303">
        <v>3.5059637005746911</v>
      </c>
      <c r="D17" s="303">
        <v>3.5368106570482687</v>
      </c>
      <c r="E17" s="1314">
        <v>3.5631124154797948</v>
      </c>
      <c r="F17" s="1314">
        <v>3.6519537321204254</v>
      </c>
      <c r="G17" s="1314">
        <v>4.0384684316056996</v>
      </c>
      <c r="H17" s="1314">
        <v>4.4370869406499276</v>
      </c>
      <c r="I17" s="1314">
        <v>4.5985551037819787</v>
      </c>
      <c r="J17" s="1314">
        <v>4.4737154550447835</v>
      </c>
      <c r="K17" s="1314">
        <v>5.1497624735439302</v>
      </c>
      <c r="L17" s="1314">
        <v>5.0914404637647657</v>
      </c>
      <c r="M17" s="1314">
        <v>5.5788981101134345</v>
      </c>
      <c r="N17" s="1314">
        <v>5.4232634340491401</v>
      </c>
      <c r="O17" s="1314">
        <v>5.4650501945842516</v>
      </c>
    </row>
    <row r="18" spans="1:15" ht="13" customHeight="1">
      <c r="A18" s="300"/>
      <c r="B18" s="302" t="s">
        <v>600</v>
      </c>
      <c r="C18" s="303">
        <v>2.645964445103417</v>
      </c>
      <c r="D18" s="303">
        <v>2.8442411296521848</v>
      </c>
      <c r="E18" s="1314">
        <v>3.4075852233813122</v>
      </c>
      <c r="F18" s="1314">
        <v>3.6588121452710185</v>
      </c>
      <c r="G18" s="1314">
        <v>3.7042313726876124</v>
      </c>
      <c r="H18" s="1314">
        <v>4.122875983041741</v>
      </c>
      <c r="I18" s="1314">
        <v>4.3922496664070003</v>
      </c>
      <c r="J18" s="1314">
        <v>4.500178979663481</v>
      </c>
      <c r="K18" s="1314">
        <v>4.7926455313620542</v>
      </c>
      <c r="L18" s="1314">
        <v>4.6555253530113454</v>
      </c>
      <c r="M18" s="1314">
        <v>4.7920947295055543</v>
      </c>
      <c r="N18" s="1314">
        <v>5.1170868632455155</v>
      </c>
      <c r="O18" s="1314">
        <v>5.0131122243715502</v>
      </c>
    </row>
    <row r="19" spans="1:15" ht="13" customHeight="1">
      <c r="A19" s="300"/>
      <c r="B19" s="302" t="s">
        <v>601</v>
      </c>
      <c r="C19" s="303">
        <v>3.1468122581319942</v>
      </c>
      <c r="D19" s="303">
        <v>3.1066611040102363</v>
      </c>
      <c r="E19" s="1314">
        <v>3.1176966025818729</v>
      </c>
      <c r="F19" s="1314">
        <v>3.6830735052024237</v>
      </c>
      <c r="G19" s="1314">
        <v>3.738663766219319</v>
      </c>
      <c r="H19" s="1314">
        <v>4.9049661006066154</v>
      </c>
      <c r="I19" s="1314">
        <v>5.1095163437453648</v>
      </c>
      <c r="J19" s="1314">
        <v>5.2450240578055283</v>
      </c>
      <c r="K19" s="1314">
        <v>5.4940331350984959</v>
      </c>
      <c r="L19" s="1314">
        <v>5.6938790493763696</v>
      </c>
      <c r="M19" s="1314">
        <v>6.0955462547823505</v>
      </c>
      <c r="N19" s="1314">
        <v>6.4666246468727673</v>
      </c>
      <c r="O19" s="1314">
        <v>6.0529532378772588</v>
      </c>
    </row>
    <row r="20" spans="1:15" ht="13" customHeight="1">
      <c r="A20" s="300"/>
      <c r="B20" s="302" t="s">
        <v>243</v>
      </c>
      <c r="C20" s="303">
        <v>3.5872132946512543</v>
      </c>
      <c r="D20" s="303">
        <v>3.4944151947640636</v>
      </c>
      <c r="E20" s="1314">
        <v>3.4773661827308198</v>
      </c>
      <c r="F20" s="1314">
        <v>3.6706299615811879</v>
      </c>
      <c r="G20" s="1314">
        <v>3.6866258763820023</v>
      </c>
      <c r="H20" s="1314">
        <v>3.8037090431122391</v>
      </c>
      <c r="I20" s="1314">
        <v>3.9164886027925037</v>
      </c>
      <c r="J20" s="1314">
        <v>5.3287199048065927</v>
      </c>
      <c r="K20" s="1314">
        <v>4.6971262953408219</v>
      </c>
      <c r="L20" s="1314">
        <v>5.0813799943548572</v>
      </c>
      <c r="M20" s="1314">
        <v>5.699316604726274</v>
      </c>
      <c r="N20" s="1314">
        <v>5.6303100935021337</v>
      </c>
      <c r="O20" s="1314">
        <v>5.4539899689484503</v>
      </c>
    </row>
    <row r="21" spans="1:15" ht="13" customHeight="1">
      <c r="A21" s="300"/>
      <c r="B21" s="302" t="s">
        <v>244</v>
      </c>
      <c r="C21" s="303">
        <v>3.1356048048603613</v>
      </c>
      <c r="D21" s="303">
        <v>2.957663421591564</v>
      </c>
      <c r="E21" s="1314">
        <v>3.0177375589583537</v>
      </c>
      <c r="F21" s="1314">
        <v>3.7575221113717037</v>
      </c>
      <c r="G21" s="1314">
        <v>4.1404444554140714</v>
      </c>
      <c r="H21" s="1314">
        <v>4.4174132141446441</v>
      </c>
      <c r="I21" s="1314">
        <v>4.4386062857075723</v>
      </c>
      <c r="J21" s="1314">
        <v>5.4013827014871527</v>
      </c>
      <c r="K21" s="1314">
        <v>5.4508574729499912</v>
      </c>
      <c r="L21" s="1314">
        <v>5.3094914194571272</v>
      </c>
      <c r="M21" s="1314">
        <v>5.5697932817794191</v>
      </c>
      <c r="N21" s="1314">
        <v>5.5826268680996378</v>
      </c>
      <c r="O21" s="1314">
        <v>5.5047235387132174</v>
      </c>
    </row>
    <row r="22" spans="1:15" ht="13" customHeight="1">
      <c r="A22" s="300"/>
      <c r="B22" s="302" t="s">
        <v>245</v>
      </c>
      <c r="C22" s="303">
        <v>3.7958969667008535</v>
      </c>
      <c r="D22" s="303">
        <v>3.7676670352898358</v>
      </c>
      <c r="E22" s="1314">
        <v>3.6489079793260175</v>
      </c>
      <c r="F22" s="1314">
        <v>3.6339443154393942</v>
      </c>
      <c r="G22" s="1314">
        <v>3.8206389196946859</v>
      </c>
      <c r="H22" s="1314">
        <v>3.915056763885536</v>
      </c>
      <c r="I22" s="1314">
        <v>3.8566755182848254</v>
      </c>
      <c r="J22" s="1314">
        <v>4.3077410958784261</v>
      </c>
      <c r="K22" s="1314">
        <v>4.5483295668220816</v>
      </c>
      <c r="L22" s="1314">
        <v>4.9522320604866934</v>
      </c>
      <c r="M22" s="1314">
        <v>5.1112475564314774</v>
      </c>
      <c r="N22" s="1314">
        <v>5.2301559258218635</v>
      </c>
      <c r="O22" s="1314">
        <v>5.1065755208963379</v>
      </c>
    </row>
    <row r="23" spans="1:15" ht="13" customHeight="1">
      <c r="A23" s="300"/>
      <c r="B23" s="302" t="s">
        <v>246</v>
      </c>
      <c r="C23" s="303">
        <v>3.5213771483353038</v>
      </c>
      <c r="D23" s="303">
        <v>3.5429583048428257</v>
      </c>
      <c r="E23" s="1314">
        <v>3.6674452667704434</v>
      </c>
      <c r="F23" s="1314">
        <v>3.7011305092590576</v>
      </c>
      <c r="G23" s="1314">
        <v>3.7879474967009168</v>
      </c>
      <c r="H23" s="1314">
        <v>3.5929452572845615</v>
      </c>
      <c r="I23" s="1314">
        <v>4.1365719995040111</v>
      </c>
      <c r="J23" s="1314">
        <v>4.4680851532514927</v>
      </c>
      <c r="K23" s="1314">
        <v>4.7047600961637395</v>
      </c>
      <c r="L23" s="1314">
        <v>5.0839175990299292</v>
      </c>
      <c r="M23" s="1314">
        <v>5.8168719576124852</v>
      </c>
      <c r="N23" s="1314">
        <v>5.8270525976147649</v>
      </c>
      <c r="O23" s="1314">
        <v>5.6765220770870064</v>
      </c>
    </row>
    <row r="24" spans="1:15" ht="13" customHeight="1">
      <c r="A24" s="300"/>
      <c r="B24" s="302" t="s">
        <v>258</v>
      </c>
      <c r="C24" s="303">
        <v>3.5629334653195848</v>
      </c>
      <c r="D24" s="303">
        <v>3.5420932680618318</v>
      </c>
      <c r="E24" s="1314">
        <v>3.6140277628875186</v>
      </c>
      <c r="F24" s="1314">
        <v>3.7811722780262875</v>
      </c>
      <c r="G24" s="1314">
        <v>4.0375864307179503</v>
      </c>
      <c r="H24" s="1314">
        <v>3.8523666953354083</v>
      </c>
      <c r="I24" s="1314">
        <v>4.3922068582358094</v>
      </c>
      <c r="J24" s="1314">
        <v>5.1630017326241893</v>
      </c>
      <c r="K24" s="1314">
        <v>5.3229301827522404</v>
      </c>
      <c r="L24" s="1314">
        <v>5.2704670194492058</v>
      </c>
      <c r="M24" s="1314">
        <v>5.4905120907312313</v>
      </c>
      <c r="N24" s="1314">
        <v>5.2927589747694412</v>
      </c>
      <c r="O24" s="1314">
        <v>5.4945878837706648</v>
      </c>
    </row>
    <row r="25" spans="1:15" ht="13" customHeight="1">
      <c r="A25" s="300"/>
      <c r="B25" s="302" t="s">
        <v>577</v>
      </c>
      <c r="C25" s="303">
        <v>3.4919313562570315</v>
      </c>
      <c r="D25" s="303">
        <v>3.4989085905963524</v>
      </c>
      <c r="E25" s="1314">
        <v>3.6549886197854002</v>
      </c>
      <c r="F25" s="1314">
        <v>3.4147857055431987</v>
      </c>
      <c r="G25" s="1314">
        <v>3.4755799832434042</v>
      </c>
      <c r="H25" s="1314">
        <v>3.5838129001682963</v>
      </c>
      <c r="I25" s="1314">
        <v>4.1043333131694339</v>
      </c>
      <c r="J25" s="1314">
        <v>5.049731838583166</v>
      </c>
      <c r="K25" s="1314">
        <v>4.8871461280387072</v>
      </c>
      <c r="L25" s="1314">
        <v>5.307274561654185</v>
      </c>
      <c r="M25" s="1314">
        <v>5.2282246044746294</v>
      </c>
      <c r="N25" s="1314">
        <v>5.081441983004936</v>
      </c>
      <c r="O25" s="1314">
        <v>5.0629754911976033</v>
      </c>
    </row>
    <row r="26" spans="1:15" ht="13" customHeight="1">
      <c r="A26" s="300"/>
      <c r="B26" s="302" t="s">
        <v>590</v>
      </c>
      <c r="C26" s="303">
        <v>3.4469464391938005</v>
      </c>
      <c r="D26" s="303">
        <v>3.4997598083696606</v>
      </c>
      <c r="E26" s="1314">
        <v>3.5712790712419786</v>
      </c>
      <c r="F26" s="1314">
        <v>3.8558715334464226</v>
      </c>
      <c r="G26" s="1314">
        <v>4.1411415437541352</v>
      </c>
      <c r="H26" s="1314">
        <v>4.1506447230625696</v>
      </c>
      <c r="I26" s="1314">
        <v>4.3888594882584897</v>
      </c>
      <c r="J26" s="1314">
        <v>4.642730505519129</v>
      </c>
      <c r="K26" s="1314">
        <v>4.8600867914984169</v>
      </c>
      <c r="L26" s="1314">
        <v>5.0653390874828723</v>
      </c>
      <c r="M26" s="1314">
        <v>5.3062141603658057</v>
      </c>
      <c r="N26" s="1314">
        <v>5.4932494278584247</v>
      </c>
      <c r="O26" s="1314">
        <v>5.5956031869903509</v>
      </c>
    </row>
    <row r="27" spans="1:15" ht="13" customHeight="1">
      <c r="A27" s="300"/>
      <c r="B27" s="302" t="s">
        <v>591</v>
      </c>
      <c r="C27" s="303">
        <v>2.8216472282351956</v>
      </c>
      <c r="D27" s="303">
        <v>2.8590244512255785</v>
      </c>
      <c r="E27" s="1314">
        <v>3.184550959919298</v>
      </c>
      <c r="F27" s="1314">
        <v>3.6174294112382599</v>
      </c>
      <c r="G27" s="1314">
        <v>4.0639300360514508</v>
      </c>
      <c r="H27" s="1314">
        <v>4.671102081187291</v>
      </c>
      <c r="I27" s="1314">
        <v>4.0705885441968572</v>
      </c>
      <c r="J27" s="1314">
        <v>4.5312129990851506</v>
      </c>
      <c r="K27" s="1314">
        <v>4.4946851593727173</v>
      </c>
      <c r="L27" s="1314">
        <v>6.2176087146425187</v>
      </c>
      <c r="M27" s="1314">
        <v>5.7956711865387032</v>
      </c>
      <c r="N27" s="1314">
        <v>6.283652434134102</v>
      </c>
      <c r="O27" s="1314">
        <v>5.3951504575355704</v>
      </c>
    </row>
    <row r="28" spans="1:15" ht="13" customHeight="1">
      <c r="A28" s="300"/>
      <c r="B28" s="298" t="s">
        <v>686</v>
      </c>
      <c r="C28" s="303">
        <v>2.8806880886935855</v>
      </c>
      <c r="D28" s="303">
        <v>2.9307522865675919</v>
      </c>
      <c r="E28" s="1314">
        <v>3.1946527363074155</v>
      </c>
      <c r="F28" s="1314">
        <v>3.6835217003551981</v>
      </c>
      <c r="G28" s="1314">
        <v>4.1645795152433793</v>
      </c>
      <c r="H28" s="1314">
        <v>3.6259509340001626</v>
      </c>
      <c r="I28" s="1314">
        <v>5.7962556177327968</v>
      </c>
      <c r="J28" s="1314">
        <v>5.9496974680054402</v>
      </c>
      <c r="K28" s="1314">
        <v>6.042209850479364</v>
      </c>
      <c r="L28" s="1314">
        <v>5.9315666875766313</v>
      </c>
      <c r="M28" s="1314">
        <v>5.458583606404642</v>
      </c>
      <c r="N28" s="1314">
        <v>5.9493214266953398</v>
      </c>
      <c r="O28" s="1314">
        <v>5.6252823615100631</v>
      </c>
    </row>
    <row r="29" spans="1:15" ht="13" customHeight="1">
      <c r="A29" s="300"/>
      <c r="B29" s="304" t="s">
        <v>534</v>
      </c>
      <c r="C29" s="303">
        <v>3.5492008763837641</v>
      </c>
      <c r="D29" s="303">
        <v>3.4192501738184804</v>
      </c>
      <c r="E29" s="1314">
        <v>3.6713677592743683</v>
      </c>
      <c r="F29" s="1314">
        <v>3.9309040629059062</v>
      </c>
      <c r="G29" s="1314">
        <v>4.3903159716259577</v>
      </c>
      <c r="H29" s="1314">
        <v>4.5141465279252504</v>
      </c>
      <c r="I29" s="1314">
        <v>4.6543863783993906</v>
      </c>
      <c r="J29" s="1314">
        <v>5.2464733333870655</v>
      </c>
      <c r="K29" s="1314">
        <v>5.449997773428426</v>
      </c>
      <c r="L29" s="1314">
        <v>6.2940256975798485</v>
      </c>
      <c r="M29" s="1314">
        <v>6.6304548755093107</v>
      </c>
      <c r="N29" s="1314">
        <v>6.0289891524606496</v>
      </c>
      <c r="O29" s="1314">
        <v>5.3167492280232871</v>
      </c>
    </row>
    <row r="30" spans="1:15" ht="13" customHeight="1">
      <c r="A30" s="300"/>
      <c r="B30" s="302" t="s">
        <v>535</v>
      </c>
      <c r="C30" s="303">
        <v>2.9397887928314517</v>
      </c>
      <c r="D30" s="303">
        <v>2.8919412144294152</v>
      </c>
      <c r="E30" s="1314">
        <v>3.4375101506913897</v>
      </c>
      <c r="F30" s="1314">
        <v>3.9200651308792072</v>
      </c>
      <c r="G30" s="1314">
        <v>4.2631013336283141</v>
      </c>
      <c r="H30" s="1314">
        <v>4.8530707871044667</v>
      </c>
      <c r="I30" s="1314">
        <v>5.1155268359902957</v>
      </c>
      <c r="J30" s="1314">
        <v>5.4732427724301944</v>
      </c>
      <c r="K30" s="1314">
        <v>5.64962113079888</v>
      </c>
      <c r="L30" s="1314">
        <v>5.8255811538664375</v>
      </c>
      <c r="M30" s="1314">
        <v>5.8693096066103871</v>
      </c>
      <c r="N30" s="1314">
        <v>6.0827337010500848</v>
      </c>
      <c r="O30" s="1314">
        <v>5.5374761236098964</v>
      </c>
    </row>
    <row r="31" spans="1:15" ht="13" customHeight="1">
      <c r="A31" s="300"/>
      <c r="B31" s="304" t="s">
        <v>536</v>
      </c>
      <c r="C31" s="303">
        <v>3.2778195219674071</v>
      </c>
      <c r="D31" s="303">
        <v>3.1028354416967283</v>
      </c>
      <c r="E31" s="1314">
        <v>3.2498533670381331</v>
      </c>
      <c r="F31" s="1314">
        <v>3.4199700668914286</v>
      </c>
      <c r="G31" s="1314">
        <v>3.9263164940325832</v>
      </c>
      <c r="H31" s="1314">
        <v>4.4271225429889256</v>
      </c>
      <c r="I31" s="1314">
        <v>4.8128257022602066</v>
      </c>
      <c r="J31" s="1314">
        <v>4.2506449755371598</v>
      </c>
      <c r="K31" s="1314">
        <v>4.2147517265301424</v>
      </c>
      <c r="L31" s="1314">
        <v>5.20377867793907</v>
      </c>
      <c r="M31" s="1314">
        <v>4.4584795760721727</v>
      </c>
      <c r="N31" s="1314">
        <v>4.5708624842019745</v>
      </c>
      <c r="O31" s="1314">
        <v>5.6122275414404674</v>
      </c>
    </row>
    <row r="32" spans="1:15" ht="4" customHeight="1">
      <c r="A32" s="299"/>
      <c r="B32" s="506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4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4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  <row r="37" spans="1:15" ht="12" customHeight="1"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zoomScale="150" workbookViewId="0">
      <selection activeCell="B2" sqref="A2:O39"/>
    </sheetView>
  </sheetViews>
  <sheetFormatPr baseColWidth="10" defaultColWidth="12.83203125" defaultRowHeight="12" customHeight="1"/>
  <cols>
    <col min="1" max="1" width="0.33203125" style="298" customWidth="1"/>
    <col min="2" max="2" width="10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394</v>
      </c>
      <c r="B2" s="508"/>
      <c r="C2" s="297"/>
      <c r="D2" s="297"/>
      <c r="E2" s="297"/>
      <c r="F2" s="297"/>
    </row>
    <row r="3" spans="1:15" ht="12" customHeight="1">
      <c r="A3" s="509" t="s">
        <v>221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502" t="s">
        <v>692</v>
      </c>
      <c r="B6" s="503"/>
      <c r="C6" s="555">
        <f t="shared" ref="C6:N6" si="0">(C8+C9+C10+C11+C12+C13+C14+C15+C16+C17+C18+C19+C20+C21+C22+C23+C24+C25+C26+C27+C28+C29+C30+C31)</f>
        <v>708119.70298298413</v>
      </c>
      <c r="D6" s="555">
        <f t="shared" si="0"/>
        <v>743670.99200833344</v>
      </c>
      <c r="E6" s="555">
        <f t="shared" si="0"/>
        <v>753189.41968384117</v>
      </c>
      <c r="F6" s="555">
        <f t="shared" si="0"/>
        <v>769580.51000000013</v>
      </c>
      <c r="G6" s="555">
        <f t="shared" si="0"/>
        <v>787006.7048358334</v>
      </c>
      <c r="H6" s="555">
        <f t="shared" si="0"/>
        <v>787603.7409107734</v>
      </c>
      <c r="I6" s="555">
        <f t="shared" si="0"/>
        <v>815393.09319999989</v>
      </c>
      <c r="J6" s="555">
        <f t="shared" si="0"/>
        <v>859630.24718933576</v>
      </c>
      <c r="K6" s="555">
        <f t="shared" si="0"/>
        <v>859467.67933333339</v>
      </c>
      <c r="L6" s="555">
        <f t="shared" si="0"/>
        <v>874940.93441779993</v>
      </c>
      <c r="M6" s="555">
        <f t="shared" si="0"/>
        <v>886143.02843150834</v>
      </c>
      <c r="N6" s="555">
        <f t="shared" si="0"/>
        <v>895716.22038113803</v>
      </c>
      <c r="O6" s="555">
        <f>(O8+O9+O10+O11+O12+O13+O14+O15+O16+O17+O18+O19+O20+O21+O22+O23+O24+O25+O26+O27+O28+O29+O30+O31)</f>
        <v>889113.9431910516</v>
      </c>
    </row>
    <row r="7" spans="1:15" ht="5" customHeight="1">
      <c r="A7" s="300"/>
      <c r="B7" s="301"/>
      <c r="C7" s="556"/>
      <c r="D7" s="556"/>
      <c r="E7" s="556"/>
      <c r="F7" s="556"/>
      <c r="G7" s="556"/>
      <c r="H7" s="556"/>
      <c r="I7" s="556"/>
      <c r="J7" s="556"/>
      <c r="K7" s="556"/>
      <c r="L7" s="556"/>
      <c r="M7" s="556"/>
      <c r="N7" s="556"/>
      <c r="O7" s="556"/>
    </row>
    <row r="8" spans="1:15" ht="13" customHeight="1">
      <c r="A8" s="300"/>
      <c r="B8" s="302" t="s">
        <v>488</v>
      </c>
      <c r="C8" s="557">
        <v>205.33333333333334</v>
      </c>
      <c r="D8" s="557">
        <v>274.25</v>
      </c>
      <c r="E8" s="557">
        <v>311.66666666666669</v>
      </c>
      <c r="F8" s="557">
        <v>386.25</v>
      </c>
      <c r="G8" s="557">
        <v>468.08333333333331</v>
      </c>
      <c r="H8" s="557">
        <v>502.5</v>
      </c>
      <c r="I8" s="557">
        <v>513.08333333333337</v>
      </c>
      <c r="J8" s="557">
        <v>548</v>
      </c>
      <c r="K8" s="557">
        <v>618.25</v>
      </c>
      <c r="L8" s="557">
        <v>638.08333333333337</v>
      </c>
      <c r="M8" s="558">
        <v>607.25</v>
      </c>
      <c r="N8" s="558">
        <v>422.16666666666669</v>
      </c>
      <c r="O8" s="558">
        <v>388.75</v>
      </c>
    </row>
    <row r="9" spans="1:15" ht="13" customHeight="1">
      <c r="A9" s="300"/>
      <c r="B9" s="302" t="s">
        <v>603</v>
      </c>
      <c r="C9" s="557">
        <v>30800</v>
      </c>
      <c r="D9" s="557">
        <v>35139</v>
      </c>
      <c r="E9" s="557">
        <v>34728</v>
      </c>
      <c r="F9" s="557">
        <v>33772</v>
      </c>
      <c r="G9" s="557">
        <v>34190.583333333336</v>
      </c>
      <c r="H9" s="559">
        <v>30208.486744106664</v>
      </c>
      <c r="I9" s="559">
        <v>35419</v>
      </c>
      <c r="J9" s="559">
        <v>38995.252022668792</v>
      </c>
      <c r="K9" s="559">
        <v>34915.333333333336</v>
      </c>
      <c r="L9" s="559">
        <v>34684.859417799991</v>
      </c>
      <c r="M9" s="560">
        <v>31861.090424841605</v>
      </c>
      <c r="N9" s="560">
        <v>30915.171788907843</v>
      </c>
      <c r="O9" s="560">
        <v>24275.354607718167</v>
      </c>
    </row>
    <row r="10" spans="1:15" ht="13" customHeight="1">
      <c r="A10" s="300"/>
      <c r="B10" s="302" t="s">
        <v>604</v>
      </c>
      <c r="C10" s="557">
        <v>11495</v>
      </c>
      <c r="D10" s="557">
        <v>13733</v>
      </c>
      <c r="E10" s="557">
        <v>11916.666666666666</v>
      </c>
      <c r="F10" s="557">
        <v>12100</v>
      </c>
      <c r="G10" s="557">
        <v>12432.083333333334</v>
      </c>
      <c r="H10" s="559">
        <v>13418.75</v>
      </c>
      <c r="I10" s="559">
        <v>15349</v>
      </c>
      <c r="J10" s="559">
        <v>16015.75</v>
      </c>
      <c r="K10" s="559">
        <v>15929</v>
      </c>
      <c r="L10" s="559">
        <v>18394.25</v>
      </c>
      <c r="M10" s="559">
        <v>18601.5</v>
      </c>
      <c r="N10" s="559">
        <v>20305.583333333332</v>
      </c>
      <c r="O10" s="559">
        <v>18912.666666666668</v>
      </c>
    </row>
    <row r="11" spans="1:15" ht="13" customHeight="1">
      <c r="A11" s="300"/>
      <c r="B11" s="302" t="s">
        <v>605</v>
      </c>
      <c r="C11" s="557">
        <v>31909.75</v>
      </c>
      <c r="D11" s="557">
        <v>33385.5</v>
      </c>
      <c r="E11" s="557">
        <v>34127</v>
      </c>
      <c r="F11" s="557">
        <v>34893.158333333333</v>
      </c>
      <c r="G11" s="557">
        <v>35121.333333333336</v>
      </c>
      <c r="H11" s="559">
        <v>35989.25</v>
      </c>
      <c r="I11" s="559">
        <v>37488.75</v>
      </c>
      <c r="J11" s="557">
        <v>38090.25</v>
      </c>
      <c r="K11" s="557">
        <v>38786</v>
      </c>
      <c r="L11" s="557">
        <v>39056.75</v>
      </c>
      <c r="M11" s="558">
        <v>41973.75</v>
      </c>
      <c r="N11" s="558">
        <v>43041.5</v>
      </c>
      <c r="O11" s="558">
        <v>43041.5</v>
      </c>
    </row>
    <row r="12" spans="1:15" ht="13" customHeight="1">
      <c r="A12" s="300"/>
      <c r="B12" s="302" t="s">
        <v>606</v>
      </c>
      <c r="C12" s="557">
        <v>110070.41666666666</v>
      </c>
      <c r="D12" s="557">
        <v>111986.41666666666</v>
      </c>
      <c r="E12" s="557">
        <v>122854.57260050791</v>
      </c>
      <c r="F12" s="557">
        <v>123701.58333333334</v>
      </c>
      <c r="G12" s="557">
        <v>133537.58333333331</v>
      </c>
      <c r="H12" s="557">
        <v>131082</v>
      </c>
      <c r="I12" s="557">
        <v>136629.58333333334</v>
      </c>
      <c r="J12" s="557">
        <v>140043.80500000002</v>
      </c>
      <c r="K12" s="557">
        <v>142803</v>
      </c>
      <c r="L12" s="557">
        <v>146401.16666666666</v>
      </c>
      <c r="M12" s="558">
        <v>152975.63166666668</v>
      </c>
      <c r="N12" s="558">
        <v>159825.58333333334</v>
      </c>
      <c r="O12" s="558">
        <v>162288.83333333334</v>
      </c>
    </row>
    <row r="13" spans="1:15" ht="13" customHeight="1">
      <c r="A13" s="300"/>
      <c r="B13" s="302" t="s">
        <v>595</v>
      </c>
      <c r="C13" s="557">
        <v>57182.166666666664</v>
      </c>
      <c r="D13" s="557">
        <v>55009.598333333335</v>
      </c>
      <c r="E13" s="557">
        <v>54897.833333333336</v>
      </c>
      <c r="F13" s="557">
        <v>58892.75</v>
      </c>
      <c r="G13" s="557">
        <v>59728.75</v>
      </c>
      <c r="H13" s="557">
        <v>60701.25</v>
      </c>
      <c r="I13" s="557">
        <v>59695.666666666664</v>
      </c>
      <c r="J13" s="557">
        <v>60571.916666666664</v>
      </c>
      <c r="K13" s="557">
        <v>63081</v>
      </c>
      <c r="L13" s="557">
        <v>64800.333333333336</v>
      </c>
      <c r="M13" s="557">
        <v>67566.333333333328</v>
      </c>
      <c r="N13" s="557">
        <v>71211.583333333328</v>
      </c>
      <c r="O13" s="557">
        <v>74885</v>
      </c>
    </row>
    <row r="14" spans="1:15" ht="13" customHeight="1">
      <c r="A14" s="300"/>
      <c r="B14" s="302" t="s">
        <v>596</v>
      </c>
      <c r="C14" s="557">
        <v>15137.583333333334</v>
      </c>
      <c r="D14" s="557">
        <v>15084.472841666668</v>
      </c>
      <c r="E14" s="557">
        <v>15427.5</v>
      </c>
      <c r="F14" s="557">
        <v>15206.666666666666</v>
      </c>
      <c r="G14" s="557">
        <v>14076.242416666666</v>
      </c>
      <c r="H14" s="559">
        <v>14449.416666666666</v>
      </c>
      <c r="I14" s="559">
        <v>14358.227391666667</v>
      </c>
      <c r="J14" s="559">
        <v>14592.166666666666</v>
      </c>
      <c r="K14" s="559">
        <v>13862.412916666668</v>
      </c>
      <c r="L14" s="559">
        <v>14497.416666666666</v>
      </c>
      <c r="M14" s="558">
        <v>12680.206006666667</v>
      </c>
      <c r="N14" s="558">
        <v>13072.643356119142</v>
      </c>
      <c r="O14" s="558">
        <v>13462.833333333334</v>
      </c>
    </row>
    <row r="15" spans="1:15" ht="13" customHeight="1">
      <c r="A15" s="300"/>
      <c r="B15" s="302" t="s">
        <v>597</v>
      </c>
      <c r="C15" s="557">
        <v>72396.416666666672</v>
      </c>
      <c r="D15" s="557">
        <v>73853.5</v>
      </c>
      <c r="E15" s="557">
        <v>74318</v>
      </c>
      <c r="F15" s="557">
        <v>73291</v>
      </c>
      <c r="G15" s="557">
        <v>74108.833333333328</v>
      </c>
      <c r="H15" s="559">
        <v>75086.333333333328</v>
      </c>
      <c r="I15" s="559">
        <v>75683.75</v>
      </c>
      <c r="J15" s="559">
        <v>75347.166666666672</v>
      </c>
      <c r="K15" s="559">
        <v>75768.391416666695</v>
      </c>
      <c r="L15" s="559">
        <v>78501.40833333334</v>
      </c>
      <c r="M15" s="558">
        <v>79149.183666666664</v>
      </c>
      <c r="N15" s="558">
        <v>77763.002458333343</v>
      </c>
      <c r="O15" s="558">
        <v>76069.838583333345</v>
      </c>
    </row>
    <row r="16" spans="1:15" ht="13" customHeight="1">
      <c r="A16" s="300"/>
      <c r="B16" s="302" t="s">
        <v>598</v>
      </c>
      <c r="C16" s="557">
        <v>6635.333333333333</v>
      </c>
      <c r="D16" s="561">
        <v>6646.416666666667</v>
      </c>
      <c r="E16" s="561">
        <v>6729.583333333333</v>
      </c>
      <c r="F16" s="561">
        <v>7085.833333333333</v>
      </c>
      <c r="G16" s="561">
        <v>7587.5</v>
      </c>
      <c r="H16" s="559">
        <v>7724.416666666667</v>
      </c>
      <c r="I16" s="559">
        <v>7810.583333333333</v>
      </c>
      <c r="J16" s="559">
        <v>8270.0833333333339</v>
      </c>
      <c r="K16" s="559">
        <v>8929.25</v>
      </c>
      <c r="L16" s="559">
        <v>9578.4166666666661</v>
      </c>
      <c r="M16" s="559">
        <v>9480.3333333333339</v>
      </c>
      <c r="N16" s="559">
        <v>10349.416666666666</v>
      </c>
      <c r="O16" s="559">
        <v>11507.333333333334</v>
      </c>
    </row>
    <row r="17" spans="1:15" ht="13" customHeight="1">
      <c r="A17" s="300"/>
      <c r="B17" s="302" t="s">
        <v>599</v>
      </c>
      <c r="C17" s="557">
        <v>25269.75</v>
      </c>
      <c r="D17" s="557">
        <v>28936</v>
      </c>
      <c r="E17" s="557">
        <v>29011.416666666668</v>
      </c>
      <c r="F17" s="557">
        <v>30504.333333333332</v>
      </c>
      <c r="G17" s="557">
        <v>32687.75</v>
      </c>
      <c r="H17" s="559">
        <v>33823.25</v>
      </c>
      <c r="I17" s="559">
        <v>32902.25</v>
      </c>
      <c r="J17" s="559">
        <v>31688.916666666668</v>
      </c>
      <c r="K17" s="559">
        <v>29252.416666666668</v>
      </c>
      <c r="L17" s="559">
        <v>28249.916666666668</v>
      </c>
      <c r="M17" s="558">
        <v>31466.416666666668</v>
      </c>
      <c r="N17" s="558">
        <v>31905.333333333332</v>
      </c>
      <c r="O17" s="558">
        <v>32348.833333333332</v>
      </c>
    </row>
    <row r="18" spans="1:15" ht="13" customHeight="1">
      <c r="A18" s="300"/>
      <c r="B18" s="302" t="s">
        <v>600</v>
      </c>
      <c r="C18" s="557">
        <v>21447.916666666668</v>
      </c>
      <c r="D18" s="557">
        <v>28866.916666666668</v>
      </c>
      <c r="E18" s="557">
        <v>28840.583333333332</v>
      </c>
      <c r="F18" s="557">
        <v>24494.416666666668</v>
      </c>
      <c r="G18" s="557">
        <v>25377.833333333332</v>
      </c>
      <c r="H18" s="559">
        <v>25471.416666666668</v>
      </c>
      <c r="I18" s="559">
        <v>24423.583333333332</v>
      </c>
      <c r="J18" s="559">
        <v>25983.75</v>
      </c>
      <c r="K18" s="559">
        <v>25040.416666666668</v>
      </c>
      <c r="L18" s="559">
        <v>24349.833333333332</v>
      </c>
      <c r="M18" s="558">
        <v>26277.666666666668</v>
      </c>
      <c r="N18" s="558">
        <v>26348</v>
      </c>
      <c r="O18" s="558">
        <v>28427</v>
      </c>
    </row>
    <row r="19" spans="1:15" ht="13" customHeight="1">
      <c r="A19" s="300"/>
      <c r="B19" s="302" t="s">
        <v>601</v>
      </c>
      <c r="C19" s="557">
        <v>23080.083333333332</v>
      </c>
      <c r="D19" s="557">
        <v>23360</v>
      </c>
      <c r="E19" s="557">
        <v>22936.75</v>
      </c>
      <c r="F19" s="557">
        <v>23587.916666666668</v>
      </c>
      <c r="G19" s="557">
        <v>22698.64333333333</v>
      </c>
      <c r="H19" s="559">
        <v>22013.166666666668</v>
      </c>
      <c r="I19" s="559">
        <v>28327.333333333332</v>
      </c>
      <c r="J19" s="559">
        <v>29927.416666666668</v>
      </c>
      <c r="K19" s="559">
        <v>30607</v>
      </c>
      <c r="L19" s="559">
        <v>31721.333333333332</v>
      </c>
      <c r="M19" s="558">
        <v>32902.833333333336</v>
      </c>
      <c r="N19" s="558">
        <v>36690.916666666664</v>
      </c>
      <c r="O19" s="558">
        <v>37385.916666666664</v>
      </c>
    </row>
    <row r="20" spans="1:15" ht="13" customHeight="1">
      <c r="A20" s="300"/>
      <c r="B20" s="302" t="s">
        <v>243</v>
      </c>
      <c r="C20" s="557">
        <v>14682.959753817451</v>
      </c>
      <c r="D20" s="557">
        <v>16772.416666666668</v>
      </c>
      <c r="E20" s="557">
        <v>16696.25</v>
      </c>
      <c r="F20" s="557">
        <v>13553.25</v>
      </c>
      <c r="G20" s="557">
        <v>12204.344085833332</v>
      </c>
      <c r="H20" s="559">
        <v>13750.25</v>
      </c>
      <c r="I20" s="559">
        <v>16366.365808333334</v>
      </c>
      <c r="J20" s="559">
        <v>18523.273499999999</v>
      </c>
      <c r="K20" s="559">
        <v>20593.208333333332</v>
      </c>
      <c r="L20" s="559">
        <v>20205.083333333332</v>
      </c>
      <c r="M20" s="558">
        <v>19884.25</v>
      </c>
      <c r="N20" s="558">
        <v>16133.736111111109</v>
      </c>
      <c r="O20" s="558">
        <v>12803</v>
      </c>
    </row>
    <row r="21" spans="1:15" ht="13" customHeight="1">
      <c r="A21" s="300"/>
      <c r="B21" s="302" t="s">
        <v>244</v>
      </c>
      <c r="C21" s="557">
        <v>84419.333333333328</v>
      </c>
      <c r="D21" s="557">
        <v>85868.916666666672</v>
      </c>
      <c r="E21" s="557">
        <v>79079.420083333331</v>
      </c>
      <c r="F21" s="557">
        <v>78781.916666666672</v>
      </c>
      <c r="G21" s="557">
        <v>79664.916666666672</v>
      </c>
      <c r="H21" s="559">
        <v>69700.916666666672</v>
      </c>
      <c r="I21" s="559">
        <v>69146.5</v>
      </c>
      <c r="J21" s="559">
        <v>80213.583333333328</v>
      </c>
      <c r="K21" s="559">
        <v>73334.083333333328</v>
      </c>
      <c r="L21" s="559">
        <v>75737.666666666672</v>
      </c>
      <c r="M21" s="558">
        <v>76215.333333333328</v>
      </c>
      <c r="N21" s="558">
        <v>74286.833333333328</v>
      </c>
      <c r="O21" s="558">
        <v>75027.083333333328</v>
      </c>
    </row>
    <row r="22" spans="1:15" ht="13" customHeight="1">
      <c r="A22" s="300"/>
      <c r="B22" s="302" t="s">
        <v>245</v>
      </c>
      <c r="C22" s="557">
        <v>6870.333333333333</v>
      </c>
      <c r="D22" s="557">
        <v>6668.5</v>
      </c>
      <c r="E22" s="557">
        <v>6181</v>
      </c>
      <c r="F22" s="557">
        <v>5751.333333333333</v>
      </c>
      <c r="G22" s="557">
        <v>5606.75</v>
      </c>
      <c r="H22" s="559">
        <v>5608.25</v>
      </c>
      <c r="I22" s="559">
        <v>5406.083333333333</v>
      </c>
      <c r="J22" s="559">
        <v>5106.333333333333</v>
      </c>
      <c r="K22" s="559">
        <v>5293.916666666667</v>
      </c>
      <c r="L22" s="559">
        <v>5306</v>
      </c>
      <c r="M22" s="558">
        <v>5220</v>
      </c>
      <c r="N22" s="558">
        <v>5302.083333333333</v>
      </c>
      <c r="O22" s="558">
        <v>5296.833333333333</v>
      </c>
    </row>
    <row r="23" spans="1:15" ht="13" customHeight="1">
      <c r="A23" s="300"/>
      <c r="B23" s="302" t="s">
        <v>246</v>
      </c>
      <c r="C23" s="557">
        <v>7043.583333333333</v>
      </c>
      <c r="D23" s="557">
        <v>7114.666666666667</v>
      </c>
      <c r="E23" s="557">
        <v>7515.666666666667</v>
      </c>
      <c r="F23" s="557">
        <v>7335.666666666667</v>
      </c>
      <c r="G23" s="557">
        <v>7311.083333333333</v>
      </c>
      <c r="H23" s="559">
        <v>7153.75</v>
      </c>
      <c r="I23" s="559">
        <v>7074.75</v>
      </c>
      <c r="J23" s="559">
        <v>6167.833333333333</v>
      </c>
      <c r="K23" s="559">
        <v>6027</v>
      </c>
      <c r="L23" s="559">
        <v>6061.166666666667</v>
      </c>
      <c r="M23" s="558">
        <v>5830.916666666667</v>
      </c>
      <c r="N23" s="558">
        <v>5701.916666666667</v>
      </c>
      <c r="O23" s="558">
        <v>5666.416666666667</v>
      </c>
    </row>
    <row r="24" spans="1:15" ht="13" customHeight="1">
      <c r="A24" s="300"/>
      <c r="B24" s="302" t="s">
        <v>258</v>
      </c>
      <c r="C24" s="557">
        <v>25778.083333333332</v>
      </c>
      <c r="D24" s="557">
        <v>22788.916666666668</v>
      </c>
      <c r="E24" s="557">
        <v>24299.75</v>
      </c>
      <c r="F24" s="557">
        <v>24706.083333333332</v>
      </c>
      <c r="G24" s="557">
        <v>26416.083333333332</v>
      </c>
      <c r="H24" s="559">
        <v>31806.583333333332</v>
      </c>
      <c r="I24" s="559">
        <v>33551.416666666664</v>
      </c>
      <c r="J24" s="559">
        <v>34781.916666666664</v>
      </c>
      <c r="K24" s="559">
        <v>34138.333333333336</v>
      </c>
      <c r="L24" s="559">
        <v>34747.416666666664</v>
      </c>
      <c r="M24" s="558">
        <v>32214.833333333332</v>
      </c>
      <c r="N24" s="558">
        <v>30053.25</v>
      </c>
      <c r="O24" s="558">
        <v>29964.25</v>
      </c>
    </row>
    <row r="25" spans="1:15" ht="13" customHeight="1">
      <c r="A25" s="300"/>
      <c r="B25" s="302" t="s">
        <v>577</v>
      </c>
      <c r="C25" s="557">
        <v>36043.222395833334</v>
      </c>
      <c r="D25" s="557">
        <v>41674.504166666666</v>
      </c>
      <c r="E25" s="557">
        <v>47109.79</v>
      </c>
      <c r="F25" s="557">
        <v>48082.851666666662</v>
      </c>
      <c r="G25" s="557">
        <v>45614.558333333334</v>
      </c>
      <c r="H25" s="557">
        <v>42572.916666666664</v>
      </c>
      <c r="I25" s="557">
        <v>34655.916666666664</v>
      </c>
      <c r="J25" s="557">
        <v>30971.25</v>
      </c>
      <c r="K25" s="557">
        <v>31025.916666666664</v>
      </c>
      <c r="L25" s="557">
        <v>32875.416666666672</v>
      </c>
      <c r="M25" s="558">
        <v>32395.416666666664</v>
      </c>
      <c r="N25" s="558">
        <v>32541.666666666668</v>
      </c>
      <c r="O25" s="558">
        <v>32432.5</v>
      </c>
    </row>
    <row r="26" spans="1:15" ht="13" customHeight="1">
      <c r="A26" s="300"/>
      <c r="B26" s="302" t="s">
        <v>590</v>
      </c>
      <c r="C26" s="557">
        <v>29092.020833333332</v>
      </c>
      <c r="D26" s="557">
        <v>35232.083333333336</v>
      </c>
      <c r="E26" s="557">
        <v>30058.553666666663</v>
      </c>
      <c r="F26" s="557">
        <v>35432.5</v>
      </c>
      <c r="G26" s="557">
        <v>35564.5</v>
      </c>
      <c r="H26" s="559">
        <v>40722.833333333336</v>
      </c>
      <c r="I26" s="559">
        <v>53372.75</v>
      </c>
      <c r="J26" s="559">
        <v>77508.083333333328</v>
      </c>
      <c r="K26" s="559">
        <v>82300.166666666672</v>
      </c>
      <c r="L26" s="559">
        <v>84285.833333333328</v>
      </c>
      <c r="M26" s="558">
        <v>84713.583333333328</v>
      </c>
      <c r="N26" s="558">
        <v>80922.75</v>
      </c>
      <c r="O26" s="558">
        <v>79821.833333333328</v>
      </c>
    </row>
    <row r="27" spans="1:15" ht="13" customHeight="1">
      <c r="A27" s="300"/>
      <c r="B27" s="302" t="s">
        <v>591</v>
      </c>
      <c r="C27" s="557">
        <v>85930</v>
      </c>
      <c r="D27" s="557">
        <v>87943.333333333328</v>
      </c>
      <c r="E27" s="557">
        <v>91148.333333333328</v>
      </c>
      <c r="F27" s="557">
        <v>96740</v>
      </c>
      <c r="G27" s="557">
        <v>98240</v>
      </c>
      <c r="H27" s="559">
        <v>101723.33333333333</v>
      </c>
      <c r="I27" s="559">
        <v>101006.25</v>
      </c>
      <c r="J27" s="559">
        <v>100733.75</v>
      </c>
      <c r="K27" s="559">
        <v>100970.83333333333</v>
      </c>
      <c r="L27" s="559">
        <v>98741.916666666672</v>
      </c>
      <c r="M27" s="558">
        <v>98288.333333333328</v>
      </c>
      <c r="N27" s="558">
        <v>102805.25</v>
      </c>
      <c r="O27" s="558">
        <v>99129.916666666672</v>
      </c>
    </row>
    <row r="28" spans="1:15" ht="13" customHeight="1">
      <c r="A28" s="300"/>
      <c r="B28" s="298" t="s">
        <v>686</v>
      </c>
      <c r="C28" s="557">
        <v>7616.75</v>
      </c>
      <c r="D28" s="557">
        <v>7361.833333333333</v>
      </c>
      <c r="E28" s="557">
        <v>8607.9166666666661</v>
      </c>
      <c r="F28" s="557">
        <v>14691.666666666666</v>
      </c>
      <c r="G28" s="557">
        <v>17361.583333333332</v>
      </c>
      <c r="H28" s="559">
        <v>17224.004166666666</v>
      </c>
      <c r="I28" s="559">
        <v>18299.75</v>
      </c>
      <c r="J28" s="559">
        <v>17898.25</v>
      </c>
      <c r="K28" s="559">
        <v>17882.25</v>
      </c>
      <c r="L28" s="559">
        <v>17919.583333333332</v>
      </c>
      <c r="M28" s="560">
        <v>17968.583333333332</v>
      </c>
      <c r="N28" s="560">
        <v>18812.666666666668</v>
      </c>
      <c r="O28" s="560">
        <v>19452.916666666668</v>
      </c>
    </row>
    <row r="29" spans="1:15" ht="13" customHeight="1">
      <c r="A29" s="300"/>
      <c r="B29" s="304" t="s">
        <v>534</v>
      </c>
      <c r="C29" s="557">
        <v>598.83333333333337</v>
      </c>
      <c r="D29" s="557">
        <v>948.58333333333337</v>
      </c>
      <c r="E29" s="557">
        <v>1112</v>
      </c>
      <c r="F29" s="557">
        <v>1280.5833333333333</v>
      </c>
      <c r="G29" s="557">
        <v>1474.5833333333333</v>
      </c>
      <c r="H29" s="559">
        <v>1465.3333333333333</v>
      </c>
      <c r="I29" s="559">
        <v>1740.5</v>
      </c>
      <c r="J29" s="559">
        <v>1452.0833333333333</v>
      </c>
      <c r="K29" s="559">
        <v>1478.75</v>
      </c>
      <c r="L29" s="559">
        <v>1433.8333333333333</v>
      </c>
      <c r="M29" s="560">
        <v>1346.75</v>
      </c>
      <c r="N29" s="560">
        <v>1253.75</v>
      </c>
      <c r="O29" s="560">
        <v>1252.8333333333333</v>
      </c>
    </row>
    <row r="30" spans="1:15" ht="13" customHeight="1">
      <c r="A30" s="300"/>
      <c r="B30" s="302" t="s">
        <v>535</v>
      </c>
      <c r="C30" s="557">
        <v>3056.6666666666665</v>
      </c>
      <c r="D30" s="557">
        <v>3562.25</v>
      </c>
      <c r="E30" s="557">
        <v>3732</v>
      </c>
      <c r="F30" s="557">
        <v>3346.0833333333335</v>
      </c>
      <c r="G30" s="557">
        <v>3444.75</v>
      </c>
      <c r="H30" s="559">
        <v>3387.1666666666665</v>
      </c>
      <c r="I30" s="559">
        <v>3507.8333333333335</v>
      </c>
      <c r="J30" s="559">
        <v>3361.8333333333335</v>
      </c>
      <c r="K30" s="559">
        <v>3356.75</v>
      </c>
      <c r="L30" s="559">
        <v>3353.5</v>
      </c>
      <c r="M30" s="560">
        <v>3587.9166666666665</v>
      </c>
      <c r="N30" s="560">
        <v>4441</v>
      </c>
      <c r="O30" s="560">
        <v>3920.3333333333335</v>
      </c>
    </row>
    <row r="31" spans="1:15" ht="13" customHeight="1">
      <c r="A31" s="300"/>
      <c r="B31" s="304" t="s">
        <v>536</v>
      </c>
      <c r="C31" s="559">
        <v>1358.1666666666667</v>
      </c>
      <c r="D31" s="559">
        <v>1459.9166666666667</v>
      </c>
      <c r="E31" s="559">
        <v>1549.1666666666667</v>
      </c>
      <c r="F31" s="559">
        <v>1962.6666666666667</v>
      </c>
      <c r="G31" s="559">
        <v>2088.3333333333335</v>
      </c>
      <c r="H31" s="559">
        <v>2018.1666666666667</v>
      </c>
      <c r="I31" s="559">
        <v>2664.1666666666665</v>
      </c>
      <c r="J31" s="559">
        <v>2837.5833333333335</v>
      </c>
      <c r="K31" s="559">
        <v>3474</v>
      </c>
      <c r="L31" s="559">
        <v>3399.75</v>
      </c>
      <c r="M31" s="560">
        <v>2934.9166666666665</v>
      </c>
      <c r="N31" s="560">
        <v>1610.4166666666667</v>
      </c>
      <c r="O31" s="560">
        <v>1352.1666666666667</v>
      </c>
    </row>
    <row r="32" spans="1:15" ht="4" customHeight="1">
      <c r="A32" s="299"/>
      <c r="B32" s="506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2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1">
    <mergeCell ref="A5:B5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zoomScale="150" workbookViewId="0">
      <selection activeCell="B2" sqref="A2:O38"/>
    </sheetView>
  </sheetViews>
  <sheetFormatPr baseColWidth="10" defaultColWidth="12.83203125" defaultRowHeight="12" customHeight="1"/>
  <cols>
    <col min="1" max="1" width="0.33203125" style="298" customWidth="1"/>
    <col min="2" max="2" width="10.1640625" style="298" customWidth="1"/>
    <col min="3" max="4" width="6.6640625" style="298" hidden="1" customWidth="1"/>
    <col min="5" max="15" width="6.6640625" style="298" customWidth="1"/>
    <col min="16" max="16384" width="12.83203125" style="298"/>
  </cols>
  <sheetData>
    <row r="2" spans="1:15" ht="12" customHeight="1">
      <c r="A2" s="508" t="s">
        <v>393</v>
      </c>
      <c r="B2" s="508"/>
      <c r="C2" s="297"/>
      <c r="D2" s="297"/>
      <c r="E2" s="297"/>
      <c r="F2" s="297"/>
    </row>
    <row r="3" spans="1:15" ht="11">
      <c r="A3" s="509" t="s">
        <v>300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502" t="s">
        <v>692</v>
      </c>
      <c r="B6" s="503"/>
      <c r="C6" s="548">
        <f t="shared" ref="C6:O6" si="0">(C8+C9+C10+C11+C12+C13+C14+C15+C16+C17+C18+C19+C20+C21+C22+C23+C24+C25+C26+C27+C28+C29+C30+C31)</f>
        <v>1236835.6167550376</v>
      </c>
      <c r="D6" s="548">
        <f t="shared" si="0"/>
        <v>1346991.4726837154</v>
      </c>
      <c r="E6" s="548">
        <f t="shared" si="0"/>
        <v>1455814.9253722292</v>
      </c>
      <c r="F6" s="548">
        <f t="shared" si="0"/>
        <v>1565528.2071279394</v>
      </c>
      <c r="G6" s="548">
        <f t="shared" si="0"/>
        <v>1652112.3218322685</v>
      </c>
      <c r="H6" s="548">
        <f t="shared" si="0"/>
        <v>1678372.0905932232</v>
      </c>
      <c r="I6" s="548">
        <f t="shared" si="0"/>
        <v>1755528.6562142714</v>
      </c>
      <c r="J6" s="548">
        <f t="shared" si="0"/>
        <v>1790669.6513017665</v>
      </c>
      <c r="K6" s="548">
        <f t="shared" si="0"/>
        <v>1807805.9137818054</v>
      </c>
      <c r="L6" s="548">
        <f t="shared" si="0"/>
        <v>1840225.9962872302</v>
      </c>
      <c r="M6" s="548">
        <f t="shared" si="0"/>
        <v>1903176.7256046487</v>
      </c>
      <c r="N6" s="548">
        <f t="shared" si="0"/>
        <v>1954231.7411687609</v>
      </c>
      <c r="O6" s="548">
        <f t="shared" si="0"/>
        <v>2010984.8306655267</v>
      </c>
    </row>
    <row r="7" spans="1:15" ht="5" customHeight="1">
      <c r="A7" s="300"/>
      <c r="B7" s="301"/>
      <c r="C7" s="549"/>
      <c r="D7" s="549"/>
      <c r="E7" s="549"/>
      <c r="F7" s="549"/>
      <c r="G7" s="549"/>
      <c r="H7" s="549"/>
      <c r="I7" s="549"/>
      <c r="J7" s="549"/>
      <c r="K7" s="549"/>
      <c r="L7" s="549"/>
      <c r="M7" s="549"/>
      <c r="N7" s="549"/>
      <c r="O7" s="549"/>
    </row>
    <row r="8" spans="1:15" ht="13" customHeight="1">
      <c r="A8" s="300"/>
      <c r="B8" s="302" t="s">
        <v>488</v>
      </c>
      <c r="C8" s="550">
        <v>362.12319999999994</v>
      </c>
      <c r="D8" s="550">
        <v>396.78</v>
      </c>
      <c r="E8" s="550">
        <v>420.62720000000002</v>
      </c>
      <c r="F8" s="550">
        <v>460.13207500000004</v>
      </c>
      <c r="G8" s="550">
        <v>517.12331565</v>
      </c>
      <c r="H8" s="550">
        <v>568.05263839999998</v>
      </c>
      <c r="I8" s="550">
        <v>601.29410400000006</v>
      </c>
      <c r="J8" s="550">
        <v>651.17690460000006</v>
      </c>
      <c r="K8" s="550">
        <v>789.81892379999999</v>
      </c>
      <c r="L8" s="550">
        <v>692.21995780000009</v>
      </c>
      <c r="M8" s="551">
        <v>658.71474959999989</v>
      </c>
      <c r="N8" s="551">
        <v>409.49895780000008</v>
      </c>
      <c r="O8" s="551">
        <v>412.18544380000003</v>
      </c>
    </row>
    <row r="9" spans="1:15" ht="13" customHeight="1">
      <c r="A9" s="300"/>
      <c r="B9" s="302" t="s">
        <v>603</v>
      </c>
      <c r="C9" s="550">
        <v>29011.737599999997</v>
      </c>
      <c r="D9" s="550">
        <v>33615.360000000001</v>
      </c>
      <c r="E9" s="550">
        <v>35006.073599999996</v>
      </c>
      <c r="F9" s="550">
        <v>36402</v>
      </c>
      <c r="G9" s="550">
        <v>37152.136878719568</v>
      </c>
      <c r="H9" s="552">
        <v>31497.136277887141</v>
      </c>
      <c r="I9" s="552">
        <v>43867.470006925818</v>
      </c>
      <c r="J9" s="552">
        <v>47124.752199293696</v>
      </c>
      <c r="K9" s="552">
        <v>47581.105647653938</v>
      </c>
      <c r="L9" s="552">
        <v>50081.231107044339</v>
      </c>
      <c r="M9" s="553">
        <v>41555.647774158067</v>
      </c>
      <c r="N9" s="553">
        <v>42577.961113569363</v>
      </c>
      <c r="O9" s="553">
        <v>37240.224443721272</v>
      </c>
    </row>
    <row r="10" spans="1:15" ht="13" customHeight="1">
      <c r="A10" s="300"/>
      <c r="B10" s="302" t="s">
        <v>604</v>
      </c>
      <c r="C10" s="550">
        <v>29656.42</v>
      </c>
      <c r="D10" s="550">
        <v>28602.42</v>
      </c>
      <c r="E10" s="550">
        <v>30980.35</v>
      </c>
      <c r="F10" s="550">
        <v>33396.5</v>
      </c>
      <c r="G10" s="550">
        <v>36814</v>
      </c>
      <c r="H10" s="552">
        <v>39517</v>
      </c>
      <c r="I10" s="552">
        <v>37261.9</v>
      </c>
      <c r="J10" s="552">
        <v>39290.9</v>
      </c>
      <c r="K10" s="552">
        <v>45079.98</v>
      </c>
      <c r="L10" s="552">
        <v>49836.899068861996</v>
      </c>
      <c r="M10" s="552">
        <v>53135.881396200006</v>
      </c>
      <c r="N10" s="552">
        <v>59214.68111160001</v>
      </c>
      <c r="O10" s="552">
        <v>55426.199262390008</v>
      </c>
    </row>
    <row r="11" spans="1:15" ht="13" customHeight="1">
      <c r="A11" s="300"/>
      <c r="B11" s="302" t="s">
        <v>605</v>
      </c>
      <c r="C11" s="550">
        <v>79695.251264374994</v>
      </c>
      <c r="D11" s="550">
        <v>90774.603585000004</v>
      </c>
      <c r="E11" s="550">
        <v>94475.671274999986</v>
      </c>
      <c r="F11" s="550">
        <v>99404.539922739015</v>
      </c>
      <c r="G11" s="550">
        <v>98524.490700000009</v>
      </c>
      <c r="H11" s="552">
        <v>100617.99393</v>
      </c>
      <c r="I11" s="552">
        <v>113502.23444</v>
      </c>
      <c r="J11" s="550">
        <v>116709.72278500002</v>
      </c>
      <c r="K11" s="550">
        <v>118936.64036499998</v>
      </c>
      <c r="L11" s="550">
        <v>121500.699515</v>
      </c>
      <c r="M11" s="551">
        <v>125366.13411</v>
      </c>
      <c r="N11" s="551">
        <v>129501.37123</v>
      </c>
      <c r="O11" s="551">
        <v>129785.70137</v>
      </c>
    </row>
    <row r="12" spans="1:15" ht="13" customHeight="1">
      <c r="A12" s="300"/>
      <c r="B12" s="302" t="s">
        <v>606</v>
      </c>
      <c r="C12" s="550">
        <v>225648.17942650401</v>
      </c>
      <c r="D12" s="550">
        <v>239969.04681999996</v>
      </c>
      <c r="E12" s="550">
        <v>262632.44532188802</v>
      </c>
      <c r="F12" s="550">
        <v>277899.86738499999</v>
      </c>
      <c r="G12" s="550">
        <v>304883.59749596799</v>
      </c>
      <c r="H12" s="550">
        <v>303448.80453403003</v>
      </c>
      <c r="I12" s="550">
        <v>310628.62792255194</v>
      </c>
      <c r="J12" s="550">
        <v>318593.72127754806</v>
      </c>
      <c r="K12" s="550">
        <v>324862.43247603701</v>
      </c>
      <c r="L12" s="550">
        <v>323687.04636315006</v>
      </c>
      <c r="M12" s="551">
        <v>345029.24989725201</v>
      </c>
      <c r="N12" s="551">
        <v>352075.5604498951</v>
      </c>
      <c r="O12" s="551">
        <v>360200.05529409007</v>
      </c>
    </row>
    <row r="13" spans="1:15" ht="13" customHeight="1">
      <c r="A13" s="300"/>
      <c r="B13" s="302" t="s">
        <v>595</v>
      </c>
      <c r="C13" s="550">
        <v>58117.481692000001</v>
      </c>
      <c r="D13" s="550">
        <v>59002.284576000005</v>
      </c>
      <c r="E13" s="550">
        <v>62315.041850759997</v>
      </c>
      <c r="F13" s="550">
        <v>65353.535354357999</v>
      </c>
      <c r="G13" s="550">
        <v>75111.186320770008</v>
      </c>
      <c r="H13" s="550">
        <v>75124.883050200006</v>
      </c>
      <c r="I13" s="550">
        <v>74369.086669800003</v>
      </c>
      <c r="J13" s="550">
        <v>76184.151887700005</v>
      </c>
      <c r="K13" s="550">
        <v>80357.507487900002</v>
      </c>
      <c r="L13" s="550">
        <v>76092.612685200002</v>
      </c>
      <c r="M13" s="550">
        <v>79208.188024500007</v>
      </c>
      <c r="N13" s="550">
        <v>83366.052930900012</v>
      </c>
      <c r="O13" s="550">
        <v>93893.934544200005</v>
      </c>
    </row>
    <row r="14" spans="1:15" ht="13" customHeight="1">
      <c r="A14" s="300"/>
      <c r="B14" s="302" t="s">
        <v>596</v>
      </c>
      <c r="C14" s="550">
        <v>17682.75</v>
      </c>
      <c r="D14" s="550">
        <v>17602.577590000001</v>
      </c>
      <c r="E14" s="550">
        <v>18002.854342999999</v>
      </c>
      <c r="F14" s="550">
        <v>17748.41</v>
      </c>
      <c r="G14" s="550">
        <v>16438.865689999999</v>
      </c>
      <c r="H14" s="552">
        <v>16920.759999999998</v>
      </c>
      <c r="I14" s="552">
        <v>16803.234864000002</v>
      </c>
      <c r="J14" s="552">
        <v>17356.2</v>
      </c>
      <c r="K14" s="552">
        <v>16635.390800000001</v>
      </c>
      <c r="L14" s="552">
        <v>17456.03</v>
      </c>
      <c r="M14" s="551">
        <v>15271.471910600001</v>
      </c>
      <c r="N14" s="551">
        <v>15748.707733251578</v>
      </c>
      <c r="O14" s="551">
        <v>16106.879300000001</v>
      </c>
    </row>
    <row r="15" spans="1:15" ht="13" customHeight="1">
      <c r="A15" s="300"/>
      <c r="B15" s="302" t="s">
        <v>597</v>
      </c>
      <c r="C15" s="550">
        <v>222553.21900000001</v>
      </c>
      <c r="D15" s="550">
        <v>238192.704</v>
      </c>
      <c r="E15" s="550">
        <v>245490.75970000002</v>
      </c>
      <c r="F15" s="550">
        <v>272993.6925</v>
      </c>
      <c r="G15" s="550">
        <v>286718.55296170001</v>
      </c>
      <c r="H15" s="552">
        <v>306876.42944725801</v>
      </c>
      <c r="I15" s="552">
        <v>322678.19207327999</v>
      </c>
      <c r="J15" s="552">
        <v>318262.98797740007</v>
      </c>
      <c r="K15" s="552">
        <v>329310.993397279</v>
      </c>
      <c r="L15" s="552">
        <v>335970.25592060003</v>
      </c>
      <c r="M15" s="551">
        <v>342845.88494410005</v>
      </c>
      <c r="N15" s="551">
        <v>348518.316537985</v>
      </c>
      <c r="O15" s="551">
        <v>354147.65977500001</v>
      </c>
    </row>
    <row r="16" spans="1:15" ht="13" customHeight="1">
      <c r="A16" s="300"/>
      <c r="B16" s="302" t="s">
        <v>598</v>
      </c>
      <c r="C16" s="550">
        <v>17112.11</v>
      </c>
      <c r="D16" s="554">
        <v>18625.810000000001</v>
      </c>
      <c r="E16" s="554">
        <v>20790.216</v>
      </c>
      <c r="F16" s="554">
        <v>23872.310366760001</v>
      </c>
      <c r="G16" s="554">
        <v>27722.692164625001</v>
      </c>
      <c r="H16" s="552">
        <v>30277.949350691702</v>
      </c>
      <c r="I16" s="552">
        <v>32108.637460794307</v>
      </c>
      <c r="J16" s="552">
        <v>35908.754527440011</v>
      </c>
      <c r="K16" s="552">
        <v>43360.88208363</v>
      </c>
      <c r="L16" s="552">
        <v>48045.769689780005</v>
      </c>
      <c r="M16" s="552">
        <v>51005.309250384002</v>
      </c>
      <c r="N16" s="552">
        <v>57139.067750652008</v>
      </c>
      <c r="O16" s="552">
        <v>64978.931398626002</v>
      </c>
    </row>
    <row r="17" spans="1:15" ht="13" customHeight="1">
      <c r="A17" s="300"/>
      <c r="B17" s="302" t="s">
        <v>599</v>
      </c>
      <c r="C17" s="550">
        <v>21337.78</v>
      </c>
      <c r="D17" s="550">
        <v>25714.99</v>
      </c>
      <c r="E17" s="550">
        <v>30706.748999999996</v>
      </c>
      <c r="F17" s="550">
        <v>35192.76724809</v>
      </c>
      <c r="G17" s="550">
        <v>35814.1434066</v>
      </c>
      <c r="H17" s="552">
        <v>39412.897310440007</v>
      </c>
      <c r="I17" s="552">
        <v>40474.306911599997</v>
      </c>
      <c r="J17" s="552">
        <v>44517.437763570008</v>
      </c>
      <c r="K17" s="552">
        <v>39186.597103740009</v>
      </c>
      <c r="L17" s="552">
        <v>38575.562939550007</v>
      </c>
      <c r="M17" s="551">
        <v>42249.304334070002</v>
      </c>
      <c r="N17" s="551">
        <v>44955.493133040007</v>
      </c>
      <c r="O17" s="551">
        <v>48243.402286999997</v>
      </c>
    </row>
    <row r="18" spans="1:15" ht="13" customHeight="1">
      <c r="A18" s="300"/>
      <c r="B18" s="302" t="s">
        <v>600</v>
      </c>
      <c r="C18" s="550">
        <v>18055.312188000004</v>
      </c>
      <c r="D18" s="550">
        <v>18298.242154931198</v>
      </c>
      <c r="E18" s="550">
        <v>18531.799105999999</v>
      </c>
      <c r="F18" s="550">
        <v>18671.931430020999</v>
      </c>
      <c r="G18" s="550">
        <v>18021.334679554999</v>
      </c>
      <c r="H18" s="552">
        <v>18177.7237135</v>
      </c>
      <c r="I18" s="552">
        <v>18249.469089999999</v>
      </c>
      <c r="J18" s="552">
        <v>25461.403442334005</v>
      </c>
      <c r="K18" s="552">
        <v>24601.692750264003</v>
      </c>
      <c r="L18" s="552">
        <v>24126.978838698</v>
      </c>
      <c r="M18" s="551">
        <v>26338.596609762004</v>
      </c>
      <c r="N18" s="551">
        <v>25296.484030497002</v>
      </c>
      <c r="O18" s="551">
        <v>32145.115278000008</v>
      </c>
    </row>
    <row r="19" spans="1:15" ht="13" customHeight="1">
      <c r="A19" s="300"/>
      <c r="B19" s="302" t="s">
        <v>601</v>
      </c>
      <c r="C19" s="550">
        <v>18612</v>
      </c>
      <c r="D19" s="550">
        <v>19206</v>
      </c>
      <c r="E19" s="550">
        <v>20850.246629310343</v>
      </c>
      <c r="F19" s="550">
        <v>23613.163</v>
      </c>
      <c r="G19" s="550">
        <v>27223.197903480002</v>
      </c>
      <c r="H19" s="552">
        <v>31111.123642808008</v>
      </c>
      <c r="I19" s="552">
        <v>39434.938237349998</v>
      </c>
      <c r="J19" s="552">
        <v>42384.500639099999</v>
      </c>
      <c r="K19" s="552">
        <v>46275.610967099994</v>
      </c>
      <c r="L19" s="552">
        <v>46710.160749000002</v>
      </c>
      <c r="M19" s="551">
        <v>47869.664884200014</v>
      </c>
      <c r="N19" s="551">
        <v>51249.675223799997</v>
      </c>
      <c r="O19" s="551">
        <v>52093.719834300005</v>
      </c>
    </row>
    <row r="20" spans="1:15" ht="13" customHeight="1">
      <c r="A20" s="300"/>
      <c r="B20" s="302" t="s">
        <v>243</v>
      </c>
      <c r="C20" s="550">
        <v>13276.105992140217</v>
      </c>
      <c r="D20" s="550">
        <v>14807.623738128001</v>
      </c>
      <c r="E20" s="550">
        <v>15820.3368712992</v>
      </c>
      <c r="F20" s="550">
        <v>16072.666023962003</v>
      </c>
      <c r="G20" s="550">
        <v>15876.053245409999</v>
      </c>
      <c r="H20" s="552">
        <v>17193.050832000001</v>
      </c>
      <c r="I20" s="552">
        <v>20183.374306500053</v>
      </c>
      <c r="J20" s="552">
        <v>24179.614742999998</v>
      </c>
      <c r="K20" s="552">
        <v>22443.000060394705</v>
      </c>
      <c r="L20" s="552">
        <v>22555.328961861003</v>
      </c>
      <c r="M20" s="551">
        <v>24890.247679976001</v>
      </c>
      <c r="N20" s="551">
        <v>20915.774210745003</v>
      </c>
      <c r="O20" s="551">
        <v>21810.126010698001</v>
      </c>
    </row>
    <row r="21" spans="1:15" ht="13" customHeight="1">
      <c r="A21" s="300"/>
      <c r="B21" s="302" t="s">
        <v>244</v>
      </c>
      <c r="C21" s="550">
        <v>296833.41098325298</v>
      </c>
      <c r="D21" s="550">
        <v>328024.64307183976</v>
      </c>
      <c r="E21" s="550">
        <v>365749.47721181996</v>
      </c>
      <c r="F21" s="550">
        <v>379883.57699999999</v>
      </c>
      <c r="G21" s="550">
        <v>387316.85750899999</v>
      </c>
      <c r="H21" s="552">
        <v>355013.11433000007</v>
      </c>
      <c r="I21" s="552">
        <v>363668.19001799996</v>
      </c>
      <c r="J21" s="552">
        <v>352405.71430999995</v>
      </c>
      <c r="K21" s="552">
        <v>315380.37692999997</v>
      </c>
      <c r="L21" s="552">
        <v>325252.65564400004</v>
      </c>
      <c r="M21" s="551">
        <v>335534.27721599996</v>
      </c>
      <c r="N21" s="551">
        <v>348889.00102499995</v>
      </c>
      <c r="O21" s="551">
        <v>353748.75962000003</v>
      </c>
    </row>
    <row r="22" spans="1:15" ht="13" customHeight="1">
      <c r="A22" s="300"/>
      <c r="B22" s="302" t="s">
        <v>245</v>
      </c>
      <c r="C22" s="550">
        <v>16361.32</v>
      </c>
      <c r="D22" s="550">
        <v>16034.35</v>
      </c>
      <c r="E22" s="550">
        <v>15269.93</v>
      </c>
      <c r="F22" s="550">
        <v>15342.497260000002</v>
      </c>
      <c r="G22" s="550">
        <v>15122.840889800002</v>
      </c>
      <c r="H22" s="552">
        <v>15261.646043700002</v>
      </c>
      <c r="I22" s="552">
        <v>15211.842730200004</v>
      </c>
      <c r="J22" s="552">
        <v>14736.815433000003</v>
      </c>
      <c r="K22" s="552">
        <v>17538.501934759999</v>
      </c>
      <c r="L22" s="552">
        <v>16272.841702500002</v>
      </c>
      <c r="M22" s="551">
        <v>15891.190988942399</v>
      </c>
      <c r="N22" s="551">
        <v>16221.85015964</v>
      </c>
      <c r="O22" s="551">
        <v>16648.042494000001</v>
      </c>
    </row>
    <row r="23" spans="1:15" ht="13" customHeight="1">
      <c r="A23" s="300"/>
      <c r="B23" s="302" t="s">
        <v>246</v>
      </c>
      <c r="C23" s="550">
        <v>21867.533299999999</v>
      </c>
      <c r="D23" s="550">
        <v>22100.316400000003</v>
      </c>
      <c r="E23" s="550">
        <v>22862.81</v>
      </c>
      <c r="F23" s="550">
        <v>23222.65</v>
      </c>
      <c r="G23" s="550">
        <v>25981.886438999998</v>
      </c>
      <c r="H23" s="552">
        <v>26223.940143000007</v>
      </c>
      <c r="I23" s="552">
        <v>26355.837114000002</v>
      </c>
      <c r="J23" s="552">
        <v>24982.589069999998</v>
      </c>
      <c r="K23" s="552">
        <v>25137.578591999998</v>
      </c>
      <c r="L23" s="552">
        <v>25042.377821399998</v>
      </c>
      <c r="M23" s="551">
        <v>23486.587000000007</v>
      </c>
      <c r="N23" s="551">
        <v>23609.882983500003</v>
      </c>
      <c r="O23" s="551">
        <v>23405.93664</v>
      </c>
    </row>
    <row r="24" spans="1:15" ht="13" customHeight="1">
      <c r="A24" s="300"/>
      <c r="B24" s="302" t="s">
        <v>258</v>
      </c>
      <c r="C24" s="550">
        <v>22805.316799999997</v>
      </c>
      <c r="D24" s="550">
        <v>22700.3112</v>
      </c>
      <c r="E24" s="550">
        <v>24626.002239999998</v>
      </c>
      <c r="F24" s="550">
        <v>33824.684000000001</v>
      </c>
      <c r="G24" s="550">
        <v>40950.003139200009</v>
      </c>
      <c r="H24" s="552">
        <v>43481.5609473</v>
      </c>
      <c r="I24" s="552">
        <v>50137.683728399985</v>
      </c>
      <c r="J24" s="552">
        <v>51423.5537712</v>
      </c>
      <c r="K24" s="552">
        <v>50146.642027800001</v>
      </c>
      <c r="L24" s="552">
        <v>51787.833859800005</v>
      </c>
      <c r="M24" s="551">
        <v>47122.082514900008</v>
      </c>
      <c r="N24" s="551">
        <v>45151.385684400004</v>
      </c>
      <c r="O24" s="551">
        <v>57448.839054600016</v>
      </c>
    </row>
    <row r="25" spans="1:15" ht="13" customHeight="1">
      <c r="A25" s="300"/>
      <c r="B25" s="302" t="s">
        <v>577</v>
      </c>
      <c r="C25" s="550">
        <v>29143.450399053097</v>
      </c>
      <c r="D25" s="550">
        <v>34380.087670000001</v>
      </c>
      <c r="E25" s="550">
        <v>39401.343915000005</v>
      </c>
      <c r="F25" s="550">
        <v>43526.213093150007</v>
      </c>
      <c r="G25" s="550">
        <v>42247.536559171</v>
      </c>
      <c r="H25" s="550">
        <v>42392.421209600005</v>
      </c>
      <c r="I25" s="550">
        <v>40769.906388099997</v>
      </c>
      <c r="J25" s="550">
        <v>33103.820234870997</v>
      </c>
      <c r="K25" s="550">
        <v>32122.1224965</v>
      </c>
      <c r="L25" s="550">
        <v>32593.161500000002</v>
      </c>
      <c r="M25" s="551">
        <v>32658.8315</v>
      </c>
      <c r="N25" s="551">
        <v>32364.55</v>
      </c>
      <c r="O25" s="551">
        <v>32468.441000000003</v>
      </c>
    </row>
    <row r="26" spans="1:15" ht="13" customHeight="1">
      <c r="A26" s="300"/>
      <c r="B26" s="302" t="s">
        <v>590</v>
      </c>
      <c r="C26" s="550">
        <v>30479.291004112001</v>
      </c>
      <c r="D26" s="550">
        <v>35952.929181815998</v>
      </c>
      <c r="E26" s="550">
        <v>41622.109451999997</v>
      </c>
      <c r="F26" s="550">
        <v>47738.737484887512</v>
      </c>
      <c r="G26" s="550">
        <v>50955.333892200004</v>
      </c>
      <c r="H26" s="552">
        <v>68451.669510300009</v>
      </c>
      <c r="I26" s="552">
        <v>65241.721304999999</v>
      </c>
      <c r="J26" s="552">
        <v>77621.25491280001</v>
      </c>
      <c r="K26" s="552">
        <v>93147.51248010002</v>
      </c>
      <c r="L26" s="552">
        <v>95633.138099699994</v>
      </c>
      <c r="M26" s="551">
        <v>104016.06857790002</v>
      </c>
      <c r="N26" s="551">
        <v>102457.93560390003</v>
      </c>
      <c r="O26" s="551">
        <v>102226.97499569999</v>
      </c>
    </row>
    <row r="27" spans="1:15" ht="13" customHeight="1">
      <c r="A27" s="300"/>
      <c r="B27" s="302" t="s">
        <v>591</v>
      </c>
      <c r="C27" s="550">
        <v>49452.972967999987</v>
      </c>
      <c r="D27" s="550">
        <v>62010.791136</v>
      </c>
      <c r="E27" s="550">
        <v>66064.642178079986</v>
      </c>
      <c r="F27" s="550">
        <v>67950.722540252158</v>
      </c>
      <c r="G27" s="550">
        <v>71047.379633949997</v>
      </c>
      <c r="H27" s="552">
        <v>76907.032950000008</v>
      </c>
      <c r="I27" s="552">
        <v>79037.853985700014</v>
      </c>
      <c r="J27" s="552">
        <v>85831.887051999991</v>
      </c>
      <c r="K27" s="552">
        <v>91286.780235000013</v>
      </c>
      <c r="L27" s="552">
        <v>95415.672269000002</v>
      </c>
      <c r="M27" s="551">
        <v>106953.34744900002</v>
      </c>
      <c r="N27" s="551">
        <v>110464.87997700002</v>
      </c>
      <c r="O27" s="551">
        <v>114670.65555000001</v>
      </c>
    </row>
    <row r="28" spans="1:15" ht="13" customHeight="1">
      <c r="A28" s="300"/>
      <c r="B28" s="298" t="s">
        <v>686</v>
      </c>
      <c r="C28" s="550">
        <v>12182.04</v>
      </c>
      <c r="D28" s="550">
        <v>13426.168000000001</v>
      </c>
      <c r="E28" s="550">
        <v>15501.169600000001</v>
      </c>
      <c r="F28" s="550">
        <v>23080.285108170003</v>
      </c>
      <c r="G28" s="550">
        <v>27399.400734670002</v>
      </c>
      <c r="H28" s="552">
        <v>29320.813261907999</v>
      </c>
      <c r="I28" s="552">
        <v>32955.112063170003</v>
      </c>
      <c r="J28" s="552">
        <v>32037.400253610005</v>
      </c>
      <c r="K28" s="552">
        <v>31344.429238290002</v>
      </c>
      <c r="L28" s="552">
        <v>31340.690970300009</v>
      </c>
      <c r="M28" s="553">
        <v>31037.586623121602</v>
      </c>
      <c r="N28" s="553">
        <v>32810.967472050004</v>
      </c>
      <c r="O28" s="553">
        <v>33764.033296649999</v>
      </c>
    </row>
    <row r="29" spans="1:15" ht="13" customHeight="1">
      <c r="A29" s="300"/>
      <c r="B29" s="304" t="s">
        <v>534</v>
      </c>
      <c r="C29" s="550">
        <v>1246.3125375999998</v>
      </c>
      <c r="D29" s="550">
        <v>1439.4463999999998</v>
      </c>
      <c r="E29" s="550">
        <v>1842.26</v>
      </c>
      <c r="F29" s="550">
        <v>2197.63</v>
      </c>
      <c r="G29" s="550">
        <v>2414.02</v>
      </c>
      <c r="H29" s="552">
        <v>2527.48</v>
      </c>
      <c r="I29" s="552">
        <v>3180.92</v>
      </c>
      <c r="J29" s="552">
        <v>2766.52</v>
      </c>
      <c r="K29" s="552">
        <v>2533.04</v>
      </c>
      <c r="L29" s="552">
        <v>2436.9</v>
      </c>
      <c r="M29" s="553">
        <v>2279.6542882899998</v>
      </c>
      <c r="N29" s="553">
        <v>2144.1841362000005</v>
      </c>
      <c r="O29" s="553">
        <v>2198.374156935</v>
      </c>
    </row>
    <row r="30" spans="1:15" ht="13" customHeight="1">
      <c r="A30" s="300"/>
      <c r="B30" s="302" t="s">
        <v>535</v>
      </c>
      <c r="C30" s="550">
        <v>3152.56</v>
      </c>
      <c r="D30" s="550">
        <v>3692.95</v>
      </c>
      <c r="E30" s="550">
        <v>4024.1526605718109</v>
      </c>
      <c r="F30" s="550">
        <v>4600.0098355500004</v>
      </c>
      <c r="G30" s="550">
        <v>4806.1162727999999</v>
      </c>
      <c r="H30" s="552">
        <v>4985.672470200001</v>
      </c>
      <c r="I30" s="552">
        <v>5080.6120689000008</v>
      </c>
      <c r="J30" s="552">
        <v>4921.1919153000017</v>
      </c>
      <c r="K30" s="552">
        <v>4907.9206665000011</v>
      </c>
      <c r="L30" s="552">
        <v>4909.9635882000002</v>
      </c>
      <c r="M30" s="553">
        <v>5119.3388034000018</v>
      </c>
      <c r="N30" s="553">
        <v>7340.4556132500002</v>
      </c>
      <c r="O30" s="553">
        <v>6398.7127784370005</v>
      </c>
    </row>
    <row r="31" spans="1:15" ht="13" customHeight="1">
      <c r="A31" s="300"/>
      <c r="B31" s="304" t="s">
        <v>536</v>
      </c>
      <c r="C31" s="552">
        <v>2190.9384</v>
      </c>
      <c r="D31" s="552">
        <v>2421.0371599999999</v>
      </c>
      <c r="E31" s="552">
        <v>2827.8572174999995</v>
      </c>
      <c r="F31" s="552">
        <v>3079.6855000000005</v>
      </c>
      <c r="G31" s="552">
        <v>3053.5719999999997</v>
      </c>
      <c r="H31" s="552">
        <v>3062.9350000000004</v>
      </c>
      <c r="I31" s="552">
        <v>3726.2107259999998</v>
      </c>
      <c r="J31" s="552">
        <v>4213.580202000001</v>
      </c>
      <c r="K31" s="552">
        <v>4839.3571180569998</v>
      </c>
      <c r="L31" s="552">
        <v>4209.9650357849996</v>
      </c>
      <c r="M31" s="553">
        <v>3653.4650782919998</v>
      </c>
      <c r="N31" s="553">
        <v>1808.0041000860001</v>
      </c>
      <c r="O31" s="553">
        <v>1521.9268373790001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1">
    <mergeCell ref="A5:B5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7"/>
  <sheetViews>
    <sheetView showGridLines="0" zoomScale="150" workbookViewId="0">
      <selection activeCell="B2" sqref="A2:O37"/>
    </sheetView>
  </sheetViews>
  <sheetFormatPr baseColWidth="10" defaultColWidth="12.83203125" defaultRowHeight="12" customHeight="1"/>
  <cols>
    <col min="1" max="1" width="0.33203125" style="298" customWidth="1"/>
    <col min="2" max="2" width="7.83203125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497</v>
      </c>
      <c r="B2" s="508"/>
      <c r="C2" s="297"/>
      <c r="D2" s="297"/>
      <c r="E2" s="297"/>
      <c r="F2" s="297"/>
    </row>
    <row r="3" spans="1:15" ht="12" customHeight="1">
      <c r="A3" s="509" t="s">
        <v>222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502" t="s">
        <v>744</v>
      </c>
      <c r="B6" s="503"/>
      <c r="C6" s="563">
        <v>0.83568315947962779</v>
      </c>
      <c r="D6" s="563">
        <v>0.83917960981812512</v>
      </c>
      <c r="E6" s="563">
        <v>0.83308645654852964</v>
      </c>
      <c r="F6" s="563">
        <v>0.89383816348030221</v>
      </c>
      <c r="G6" s="563">
        <v>0.94155387898478837</v>
      </c>
      <c r="H6" s="563">
        <v>0.95290171646075827</v>
      </c>
      <c r="I6" s="563">
        <v>0.98014009917193523</v>
      </c>
      <c r="J6" s="563">
        <v>1.0356839429615154</v>
      </c>
      <c r="K6" s="563">
        <v>1.1024144576090327</v>
      </c>
      <c r="L6" s="563">
        <v>1.1467966888918921</v>
      </c>
      <c r="M6" s="563">
        <v>1.1762440826537264</v>
      </c>
      <c r="N6" s="563">
        <v>1.2048802498904314</v>
      </c>
      <c r="O6" s="563">
        <v>1.2850421783477748</v>
      </c>
    </row>
    <row r="7" spans="1:15" ht="5" customHeight="1">
      <c r="A7" s="300"/>
      <c r="B7" s="301"/>
      <c r="C7" s="564"/>
      <c r="D7" s="564"/>
      <c r="E7" s="564"/>
      <c r="F7" s="564"/>
      <c r="G7" s="564"/>
      <c r="H7" s="564"/>
      <c r="I7" s="564"/>
      <c r="J7" s="564"/>
      <c r="K7" s="564"/>
      <c r="L7" s="564"/>
      <c r="M7" s="564"/>
      <c r="N7" s="564"/>
      <c r="O7" s="564"/>
    </row>
    <row r="8" spans="1:15" ht="13" customHeight="1">
      <c r="A8" s="300"/>
      <c r="B8" s="302" t="s">
        <v>488</v>
      </c>
      <c r="C8" s="565">
        <v>1.4084536285166713</v>
      </c>
      <c r="D8" s="565">
        <v>1.4563106796116505</v>
      </c>
      <c r="E8" s="565">
        <v>1.5617047873054644</v>
      </c>
      <c r="F8" s="565">
        <v>1.5444854380417685</v>
      </c>
      <c r="G8" s="565">
        <v>1.5339805825242718</v>
      </c>
      <c r="H8" s="565">
        <v>1.2621359223300972</v>
      </c>
      <c r="I8" s="565">
        <v>1.2533640556682308</v>
      </c>
      <c r="J8" s="565">
        <v>1.2983838142493467</v>
      </c>
      <c r="K8" s="565">
        <v>1.6122611502349355</v>
      </c>
      <c r="L8" s="565">
        <v>1.7667714323768877</v>
      </c>
      <c r="M8" s="565">
        <v>1.8650321625302915</v>
      </c>
      <c r="N8" s="565">
        <v>1.8842275457110425</v>
      </c>
      <c r="O8" s="565">
        <v>1.8053504190727079</v>
      </c>
    </row>
    <row r="9" spans="1:15" ht="13" customHeight="1">
      <c r="A9" s="300"/>
      <c r="B9" s="302" t="s">
        <v>603</v>
      </c>
      <c r="C9" s="565">
        <v>1.0286707919028002</v>
      </c>
      <c r="D9" s="565">
        <v>1.0493337280429276</v>
      </c>
      <c r="E9" s="565">
        <v>1.0347084732487188</v>
      </c>
      <c r="F9" s="565">
        <v>1.070898997485773</v>
      </c>
      <c r="G9" s="565">
        <v>1.1779396958412969</v>
      </c>
      <c r="H9" s="565">
        <v>1.0949447056975292</v>
      </c>
      <c r="I9" s="565">
        <v>1.0469842600051145</v>
      </c>
      <c r="J9" s="565">
        <v>1.2748003248478776</v>
      </c>
      <c r="K9" s="565">
        <v>1.3961449620217907</v>
      </c>
      <c r="L9" s="565">
        <v>1.4555293173054105</v>
      </c>
      <c r="M9" s="565">
        <v>1.4362906218651128</v>
      </c>
      <c r="N9" s="565">
        <v>1.5369790126537664</v>
      </c>
      <c r="O9" s="565">
        <v>1.6240978736561968</v>
      </c>
    </row>
    <row r="10" spans="1:15" ht="13" customHeight="1">
      <c r="A10" s="300"/>
      <c r="B10" s="302" t="s">
        <v>604</v>
      </c>
      <c r="C10" s="565">
        <v>0.77254989194619417</v>
      </c>
      <c r="D10" s="565">
        <v>0.7</v>
      </c>
      <c r="E10" s="565">
        <v>0.72998897307621102</v>
      </c>
      <c r="F10" s="565">
        <v>0.89650008411422011</v>
      </c>
      <c r="G10" s="565">
        <v>0.93700133075165049</v>
      </c>
      <c r="H10" s="565">
        <v>0.9417475728155339</v>
      </c>
      <c r="I10" s="565">
        <v>0.96320904272530949</v>
      </c>
      <c r="J10" s="565">
        <v>1.0052555957582709</v>
      </c>
      <c r="K10" s="565">
        <v>1.1600606799831585</v>
      </c>
      <c r="L10" s="565">
        <v>1.3124319045943516</v>
      </c>
      <c r="M10" s="565">
        <v>1.1890547122254511</v>
      </c>
      <c r="N10" s="565">
        <v>1.2063066276674699</v>
      </c>
      <c r="O10" s="565">
        <v>1.2217395715785644</v>
      </c>
    </row>
    <row r="11" spans="1:15" ht="13" customHeight="1">
      <c r="A11" s="300"/>
      <c r="B11" s="302" t="s">
        <v>605</v>
      </c>
      <c r="C11" s="565">
        <v>0.87870563503510168</v>
      </c>
      <c r="D11" s="565">
        <v>0.88954722906199524</v>
      </c>
      <c r="E11" s="565">
        <v>0.8241272478568511</v>
      </c>
      <c r="F11" s="565">
        <v>0.83894234491252495</v>
      </c>
      <c r="G11" s="565">
        <v>0.82789994554934443</v>
      </c>
      <c r="H11" s="565">
        <v>0.82407704792347547</v>
      </c>
      <c r="I11" s="565">
        <v>0.83570594036447454</v>
      </c>
      <c r="J11" s="565">
        <v>0.87687514016353674</v>
      </c>
      <c r="K11" s="565">
        <v>1.1422407995576909</v>
      </c>
      <c r="L11" s="565">
        <v>1.1422920341531484</v>
      </c>
      <c r="M11" s="565">
        <v>1.136810164995232</v>
      </c>
      <c r="N11" s="565">
        <v>1.1139580721472719</v>
      </c>
      <c r="O11" s="565">
        <v>1.1507444686741071</v>
      </c>
    </row>
    <row r="12" spans="1:15" ht="13" customHeight="1">
      <c r="A12" s="300"/>
      <c r="B12" s="302" t="s">
        <v>606</v>
      </c>
      <c r="C12" s="565">
        <v>0.69405298590561548</v>
      </c>
      <c r="D12" s="565">
        <v>0.70619138605713005</v>
      </c>
      <c r="E12" s="565">
        <v>0.71400723630584007</v>
      </c>
      <c r="F12" s="565">
        <v>0.7412185937171788</v>
      </c>
      <c r="G12" s="565">
        <v>0.80633178899415447</v>
      </c>
      <c r="H12" s="565">
        <v>0.7922686462483286</v>
      </c>
      <c r="I12" s="565">
        <v>0.83943740357093133</v>
      </c>
      <c r="J12" s="565">
        <v>0.87217429791689938</v>
      </c>
      <c r="K12" s="565">
        <v>0.91068745980101373</v>
      </c>
      <c r="L12" s="565">
        <v>0.96849014348468976</v>
      </c>
      <c r="M12" s="565">
        <v>1.0241759041452125</v>
      </c>
      <c r="N12" s="565">
        <v>1.0833497837351569</v>
      </c>
      <c r="O12" s="565">
        <v>1.2393638469671702</v>
      </c>
    </row>
    <row r="13" spans="1:15" ht="13" customHeight="1">
      <c r="A13" s="300"/>
      <c r="B13" s="302" t="s">
        <v>595</v>
      </c>
      <c r="C13" s="565">
        <v>0.92313343088944821</v>
      </c>
      <c r="D13" s="565">
        <v>0.88957644127402735</v>
      </c>
      <c r="E13" s="565">
        <v>0.85512240981636578</v>
      </c>
      <c r="F13" s="565">
        <v>0.75244408332525414</v>
      </c>
      <c r="G13" s="565">
        <v>0.79634743746818237</v>
      </c>
      <c r="H13" s="565">
        <v>0.82354269221539156</v>
      </c>
      <c r="I13" s="565">
        <v>0.99160397261142741</v>
      </c>
      <c r="J13" s="565">
        <v>0.99029126213592233</v>
      </c>
      <c r="K13" s="565">
        <v>1.004605661823383</v>
      </c>
      <c r="L13" s="565">
        <v>0.91519041595366002</v>
      </c>
      <c r="M13" s="565">
        <v>0.96595268447124549</v>
      </c>
      <c r="N13" s="565">
        <v>1.0430744655781463</v>
      </c>
      <c r="O13" s="565">
        <v>1.171932296968782</v>
      </c>
    </row>
    <row r="14" spans="1:15" ht="13" customHeight="1">
      <c r="A14" s="300"/>
      <c r="B14" s="302" t="s">
        <v>596</v>
      </c>
      <c r="C14" s="565">
        <v>1.0215709479194139</v>
      </c>
      <c r="D14" s="565">
        <v>1.0773736488947843</v>
      </c>
      <c r="E14" s="565">
        <v>1.004691056233957</v>
      </c>
      <c r="F14" s="565">
        <v>0.95675398644169918</v>
      </c>
      <c r="G14" s="565">
        <v>0.98337490706130881</v>
      </c>
      <c r="H14" s="565">
        <v>1.0098012191928674</v>
      </c>
      <c r="I14" s="565">
        <v>1</v>
      </c>
      <c r="J14" s="565">
        <v>1.0215689522213205</v>
      </c>
      <c r="K14" s="565">
        <v>1.2376563190622079</v>
      </c>
      <c r="L14" s="565">
        <v>1.0998743366891399</v>
      </c>
      <c r="M14" s="565">
        <v>1.3615328714754007</v>
      </c>
      <c r="N14" s="565">
        <v>1.4505055711427912</v>
      </c>
      <c r="O14" s="565">
        <v>1.1907211221853509</v>
      </c>
    </row>
    <row r="15" spans="1:15" ht="13" customHeight="1">
      <c r="A15" s="300"/>
      <c r="B15" s="302" t="s">
        <v>597</v>
      </c>
      <c r="C15" s="565">
        <v>0.89766999324112673</v>
      </c>
      <c r="D15" s="565">
        <v>0.88604933782546724</v>
      </c>
      <c r="E15" s="565">
        <v>0.86538781429779787</v>
      </c>
      <c r="F15" s="565">
        <v>0.89637915157401293</v>
      </c>
      <c r="G15" s="565">
        <v>0.94179751192204564</v>
      </c>
      <c r="H15" s="565">
        <v>1.0103085395350875</v>
      </c>
      <c r="I15" s="565">
        <v>1.0575673217001809</v>
      </c>
      <c r="J15" s="565">
        <v>1.0855005048193833</v>
      </c>
      <c r="K15" s="565">
        <v>1.1708162100586075</v>
      </c>
      <c r="L15" s="565">
        <v>1.2180233272525116</v>
      </c>
      <c r="M15" s="565">
        <v>1.256476181776073</v>
      </c>
      <c r="N15" s="565">
        <v>1.2710850435329051</v>
      </c>
      <c r="O15" s="565">
        <v>1.3439576935262432</v>
      </c>
    </row>
    <row r="16" spans="1:15" ht="13" customHeight="1">
      <c r="A16" s="300"/>
      <c r="B16" s="302" t="s">
        <v>598</v>
      </c>
      <c r="C16" s="565">
        <v>0.92264686827035025</v>
      </c>
      <c r="D16" s="565">
        <v>0.81368942874711847</v>
      </c>
      <c r="E16" s="565">
        <v>0.73742326703163752</v>
      </c>
      <c r="F16" s="565">
        <v>0.81067403785929359</v>
      </c>
      <c r="G16" s="565">
        <v>0.88867404943630235</v>
      </c>
      <c r="H16" s="565">
        <v>0.91791022249634957</v>
      </c>
      <c r="I16" s="565">
        <v>0.89428170639289362</v>
      </c>
      <c r="J16" s="565">
        <v>0.91170982888446039</v>
      </c>
      <c r="K16" s="565">
        <v>1.051410038479673</v>
      </c>
      <c r="L16" s="565">
        <v>1.0416100285749883</v>
      </c>
      <c r="M16" s="565">
        <v>1.0904670297491852</v>
      </c>
      <c r="N16" s="565">
        <v>1.1786348401361573</v>
      </c>
      <c r="O16" s="565">
        <v>1.173382022703275</v>
      </c>
    </row>
    <row r="17" spans="1:15" ht="13" customHeight="1">
      <c r="A17" s="300"/>
      <c r="B17" s="302" t="s">
        <v>599</v>
      </c>
      <c r="C17" s="565">
        <v>1.286251728643161</v>
      </c>
      <c r="D17" s="565">
        <v>1.2993283124017385</v>
      </c>
      <c r="E17" s="565">
        <v>1.2772801270938876</v>
      </c>
      <c r="F17" s="565">
        <v>1.2568244332104102</v>
      </c>
      <c r="G17" s="565">
        <v>1.2609182461800339</v>
      </c>
      <c r="H17" s="565">
        <v>1.2780864455346881</v>
      </c>
      <c r="I17" s="565">
        <v>1.1330785326319368</v>
      </c>
      <c r="J17" s="565">
        <v>1.1383350841942803</v>
      </c>
      <c r="K17" s="565">
        <v>1.570452581336357</v>
      </c>
      <c r="L17" s="565">
        <v>1.4214252999445409</v>
      </c>
      <c r="M17" s="565">
        <v>1.3314582868259117</v>
      </c>
      <c r="N17" s="565">
        <v>1.4046756363081898</v>
      </c>
      <c r="O17" s="565">
        <v>1.4527500546315275</v>
      </c>
    </row>
    <row r="18" spans="1:15" ht="13" customHeight="1">
      <c r="A18" s="300"/>
      <c r="B18" s="302" t="s">
        <v>600</v>
      </c>
      <c r="C18" s="565">
        <v>1.1919091586817741</v>
      </c>
      <c r="D18" s="565">
        <v>0.84290906301364532</v>
      </c>
      <c r="E18" s="565">
        <v>1.2351664550099477</v>
      </c>
      <c r="F18" s="565">
        <v>1.0333095092153817</v>
      </c>
      <c r="G18" s="565">
        <v>1.0679611650485437</v>
      </c>
      <c r="H18" s="565">
        <v>1.0884153230751545</v>
      </c>
      <c r="I18" s="565">
        <v>1.1069757275125944</v>
      </c>
      <c r="J18" s="565">
        <v>1.1522407585600285</v>
      </c>
      <c r="K18" s="565">
        <v>1.1939267916710516</v>
      </c>
      <c r="L18" s="565">
        <v>1.1810166704387479</v>
      </c>
      <c r="M18" s="565">
        <v>1.2543889247461348</v>
      </c>
      <c r="N18" s="565">
        <v>1.2928400850895991</v>
      </c>
      <c r="O18" s="565">
        <v>1.4215695572687685</v>
      </c>
    </row>
    <row r="19" spans="1:15" ht="13" customHeight="1">
      <c r="A19" s="300"/>
      <c r="B19" s="302" t="s">
        <v>601</v>
      </c>
      <c r="C19" s="565">
        <v>0.93213295832897658</v>
      </c>
      <c r="D19" s="565">
        <v>0.96121411013780866</v>
      </c>
      <c r="E19" s="565">
        <v>0.98537075667975405</v>
      </c>
      <c r="F19" s="565">
        <v>1.0512943293606596</v>
      </c>
      <c r="G19" s="565">
        <v>1.1202704613009802</v>
      </c>
      <c r="H19" s="565">
        <v>1.1087990205282467</v>
      </c>
      <c r="I19" s="565">
        <v>1.0958607323404927</v>
      </c>
      <c r="J19" s="565">
        <v>1.1248016369061469</v>
      </c>
      <c r="K19" s="565">
        <v>1.2199958779679714</v>
      </c>
      <c r="L19" s="565">
        <v>1.2483622898867157</v>
      </c>
      <c r="M19" s="565">
        <v>1.3057151319785631</v>
      </c>
      <c r="N19" s="565">
        <v>1.2908102220093949</v>
      </c>
      <c r="O19" s="565">
        <v>1.3866089212924979</v>
      </c>
    </row>
    <row r="20" spans="1:15" ht="13" customHeight="1">
      <c r="A20" s="300"/>
      <c r="B20" s="302" t="s">
        <v>243</v>
      </c>
      <c r="C20" s="565">
        <v>1.0034314993772355</v>
      </c>
      <c r="D20" s="565">
        <v>1.0806283639340561</v>
      </c>
      <c r="E20" s="565">
        <v>0.99286961997926948</v>
      </c>
      <c r="F20" s="565">
        <v>1.0757719683374014</v>
      </c>
      <c r="G20" s="565">
        <v>1.1080180798946497</v>
      </c>
      <c r="H20" s="565">
        <v>1.1363000966351335</v>
      </c>
      <c r="I20" s="565">
        <v>1.1193324769793063</v>
      </c>
      <c r="J20" s="565">
        <v>1.0760550093211516</v>
      </c>
      <c r="K20" s="565">
        <v>1.1561376863196253</v>
      </c>
      <c r="L20" s="565">
        <v>1.2101571633125916</v>
      </c>
      <c r="M20" s="565">
        <v>1.1835769198489419</v>
      </c>
      <c r="N20" s="565">
        <v>1.1970452532209852</v>
      </c>
      <c r="O20" s="565">
        <v>1.210642651345571</v>
      </c>
    </row>
    <row r="21" spans="1:15" ht="13" customHeight="1">
      <c r="A21" s="300"/>
      <c r="B21" s="302" t="s">
        <v>244</v>
      </c>
      <c r="C21" s="565">
        <v>0.70776019199695428</v>
      </c>
      <c r="D21" s="565">
        <v>0.72870837017070955</v>
      </c>
      <c r="E21" s="565">
        <v>0.73842131674286304</v>
      </c>
      <c r="F21" s="565">
        <v>0.89561623158017822</v>
      </c>
      <c r="G21" s="565">
        <v>0.94358295647268875</v>
      </c>
      <c r="H21" s="565">
        <v>0.95143522319415996</v>
      </c>
      <c r="I21" s="565">
        <v>0.97581991497646536</v>
      </c>
      <c r="J21" s="565">
        <v>1.0502435962216128</v>
      </c>
      <c r="K21" s="565">
        <v>1.0890703877756951</v>
      </c>
      <c r="L21" s="565">
        <v>1.1213220638927863</v>
      </c>
      <c r="M21" s="565">
        <v>1.1067798343720352</v>
      </c>
      <c r="N21" s="565">
        <v>1.1203138674380841</v>
      </c>
      <c r="O21" s="565">
        <v>1.1728706531663624</v>
      </c>
    </row>
    <row r="22" spans="1:15" ht="13" customHeight="1">
      <c r="A22" s="300"/>
      <c r="B22" s="302" t="s">
        <v>245</v>
      </c>
      <c r="C22" s="565">
        <v>0.84545200925355912</v>
      </c>
      <c r="D22" s="565">
        <v>0.80426402737862124</v>
      </c>
      <c r="E22" s="565">
        <v>0.80034584063236913</v>
      </c>
      <c r="F22" s="565">
        <v>0.87822886949104972</v>
      </c>
      <c r="G22" s="565">
        <v>0.93838306859482012</v>
      </c>
      <c r="H22" s="565">
        <v>0.94425105187430736</v>
      </c>
      <c r="I22" s="565">
        <v>0.96570098860821263</v>
      </c>
      <c r="J22" s="565">
        <v>1.0128904630312929</v>
      </c>
      <c r="K22" s="565">
        <v>1.0071755865892082</v>
      </c>
      <c r="L22" s="565">
        <v>1.0346018273762334</v>
      </c>
      <c r="M22" s="565">
        <v>1.0962749482446958</v>
      </c>
      <c r="N22" s="565">
        <v>1.1416928978499343</v>
      </c>
      <c r="O22" s="565">
        <v>1.2823757862065071</v>
      </c>
    </row>
    <row r="23" spans="1:15" ht="13" customHeight="1">
      <c r="A23" s="300"/>
      <c r="B23" s="302" t="s">
        <v>246</v>
      </c>
      <c r="C23" s="565">
        <v>0.71693337024633064</v>
      </c>
      <c r="D23" s="565">
        <v>0.83165969823288544</v>
      </c>
      <c r="E23" s="565">
        <v>0.80407209776102129</v>
      </c>
      <c r="F23" s="565">
        <v>0.84512405505589794</v>
      </c>
      <c r="G23" s="565">
        <v>0.93993369694395346</v>
      </c>
      <c r="H23" s="565">
        <v>0.89288070249571339</v>
      </c>
      <c r="I23" s="565">
        <v>0.9466472661104115</v>
      </c>
      <c r="J23" s="565">
        <v>1.094955793187022</v>
      </c>
      <c r="K23" s="565">
        <v>1.0647102528466057</v>
      </c>
      <c r="L23" s="565">
        <v>1.1149304645964602</v>
      </c>
      <c r="M23" s="565">
        <v>1.1041279349099329</v>
      </c>
      <c r="N23" s="565">
        <v>1.0918959387641747</v>
      </c>
      <c r="O23" s="565">
        <v>1.1833292524925527</v>
      </c>
    </row>
    <row r="24" spans="1:15" ht="13" customHeight="1">
      <c r="A24" s="300"/>
      <c r="B24" s="302" t="s">
        <v>258</v>
      </c>
      <c r="C24" s="565">
        <v>1.0609532419160137</v>
      </c>
      <c r="D24" s="565">
        <v>1.1440566410525757</v>
      </c>
      <c r="E24" s="565">
        <v>1.0771878947577409</v>
      </c>
      <c r="F24" s="565">
        <v>1.0969600632747165</v>
      </c>
      <c r="G24" s="565">
        <v>1.2146055666207072</v>
      </c>
      <c r="H24" s="565">
        <v>1.2235115599450257</v>
      </c>
      <c r="I24" s="565">
        <v>1.1535002035074768</v>
      </c>
      <c r="J24" s="565">
        <v>1.3771102654963918</v>
      </c>
      <c r="K24" s="565">
        <v>1.2794733659919046</v>
      </c>
      <c r="L24" s="565">
        <v>1.3490676786812261</v>
      </c>
      <c r="M24" s="565">
        <v>1.3489144827361204</v>
      </c>
      <c r="N24" s="565">
        <v>1.4708423773660335</v>
      </c>
      <c r="O24" s="565">
        <v>1.4713294090475058</v>
      </c>
    </row>
    <row r="25" spans="1:15" ht="13" customHeight="1">
      <c r="A25" s="300"/>
      <c r="B25" s="302" t="s">
        <v>577</v>
      </c>
      <c r="C25" s="565">
        <v>1.1062178514687466</v>
      </c>
      <c r="D25" s="565">
        <v>1.1709880248910027</v>
      </c>
      <c r="E25" s="565">
        <v>1.1450041859938984</v>
      </c>
      <c r="F25" s="565">
        <v>1.2414456973533563</v>
      </c>
      <c r="G25" s="565">
        <v>1.3028827903260918</v>
      </c>
      <c r="H25" s="565">
        <v>1.1813995440116414</v>
      </c>
      <c r="I25" s="565">
        <v>1.1578804789290706</v>
      </c>
      <c r="J25" s="565">
        <v>1.202983914801506</v>
      </c>
      <c r="K25" s="565">
        <v>1.1960241341442648</v>
      </c>
      <c r="L25" s="565">
        <v>1.1809287831296662</v>
      </c>
      <c r="M25" s="565">
        <v>1.2479169780057691</v>
      </c>
      <c r="N25" s="565">
        <v>1.3039135277056784</v>
      </c>
      <c r="O25" s="565">
        <v>1.3379832111433994</v>
      </c>
    </row>
    <row r="26" spans="1:15" ht="13" customHeight="1">
      <c r="A26" s="300"/>
      <c r="B26" s="302" t="s">
        <v>590</v>
      </c>
      <c r="C26" s="565">
        <v>1.0495401331667724</v>
      </c>
      <c r="D26" s="565">
        <v>1.0668598344695437</v>
      </c>
      <c r="E26" s="565">
        <v>1.0458189313532222</v>
      </c>
      <c r="F26" s="565">
        <v>1.0924362618740571</v>
      </c>
      <c r="G26" s="565">
        <v>1.1235202317628599</v>
      </c>
      <c r="H26" s="565">
        <v>1.0582120676446387</v>
      </c>
      <c r="I26" s="565">
        <v>1.0746799269929344</v>
      </c>
      <c r="J26" s="565">
        <v>1.109106356541316</v>
      </c>
      <c r="K26" s="565">
        <v>1.1651692267333695</v>
      </c>
      <c r="L26" s="565">
        <v>1.2419323290705255</v>
      </c>
      <c r="M26" s="565">
        <v>1.2574928829508119</v>
      </c>
      <c r="N26" s="565">
        <v>1.2650040549251202</v>
      </c>
      <c r="O26" s="565">
        <v>1.3053846453776496</v>
      </c>
    </row>
    <row r="27" spans="1:15" ht="13" customHeight="1">
      <c r="A27" s="300"/>
      <c r="B27" s="302" t="s">
        <v>591</v>
      </c>
      <c r="C27" s="565">
        <v>0.84656677677420766</v>
      </c>
      <c r="D27" s="565">
        <v>0.75385925866946568</v>
      </c>
      <c r="E27" s="565">
        <v>0.75542010157370276</v>
      </c>
      <c r="F27" s="565">
        <v>0.85760916542217847</v>
      </c>
      <c r="G27" s="565">
        <v>0.91467613878374787</v>
      </c>
      <c r="H27" s="565">
        <v>0.95114777169363107</v>
      </c>
      <c r="I27" s="565">
        <v>0.98618740905421809</v>
      </c>
      <c r="J27" s="565">
        <v>1.1108141402767677</v>
      </c>
      <c r="K27" s="565">
        <v>1.0255127901650718</v>
      </c>
      <c r="L27" s="565">
        <v>1.1996261617182322</v>
      </c>
      <c r="M27" s="565">
        <v>1.3764259677362729</v>
      </c>
      <c r="N27" s="565">
        <v>1.3954686717866218</v>
      </c>
      <c r="O27" s="565">
        <v>1.5671782136855499</v>
      </c>
    </row>
    <row r="28" spans="1:15" ht="13" customHeight="1">
      <c r="A28" s="300"/>
      <c r="B28" s="298" t="s">
        <v>686</v>
      </c>
      <c r="C28" s="565">
        <v>0.92868169382309451</v>
      </c>
      <c r="D28" s="565">
        <v>0.96330624012912736</v>
      </c>
      <c r="E28" s="565">
        <v>0.95853726743136591</v>
      </c>
      <c r="F28" s="565">
        <v>0.78119743011995335</v>
      </c>
      <c r="G28" s="565">
        <v>0.8065630533694873</v>
      </c>
      <c r="H28" s="565">
        <v>0.85555395560264169</v>
      </c>
      <c r="I28" s="565">
        <v>0.84645463240151397</v>
      </c>
      <c r="J28" s="565">
        <v>0.91673607363511711</v>
      </c>
      <c r="K28" s="565">
        <v>0.8301601498304706</v>
      </c>
      <c r="L28" s="565">
        <v>1.0735055421558382</v>
      </c>
      <c r="M28" s="565">
        <v>1.152405294106043</v>
      </c>
      <c r="N28" s="565">
        <v>1.2612504550297674</v>
      </c>
      <c r="O28" s="565">
        <v>1.3158845911693617</v>
      </c>
    </row>
    <row r="29" spans="1:15" ht="13" customHeight="1">
      <c r="A29" s="300"/>
      <c r="B29" s="304" t="s">
        <v>534</v>
      </c>
      <c r="C29" s="565">
        <v>1.4332279840903968</v>
      </c>
      <c r="D29" s="565">
        <v>1.3202058317235168</v>
      </c>
      <c r="E29" s="565">
        <v>1.4299356335761098</v>
      </c>
      <c r="F29" s="565">
        <v>1.2890564605756052</v>
      </c>
      <c r="G29" s="565">
        <v>1.3900041287935851</v>
      </c>
      <c r="H29" s="565">
        <v>1.4190413153375381</v>
      </c>
      <c r="I29" s="565">
        <v>1.402092744982248</v>
      </c>
      <c r="J29" s="565">
        <v>1.5018100216752646</v>
      </c>
      <c r="K29" s="565">
        <v>1.7041890387250995</v>
      </c>
      <c r="L29" s="565">
        <v>1.873478623764794</v>
      </c>
      <c r="M29" s="565">
        <v>1.6434340570209798</v>
      </c>
      <c r="N29" s="565">
        <v>1.7811533176722547</v>
      </c>
      <c r="O29" s="565">
        <v>1.7803522821510425</v>
      </c>
    </row>
    <row r="30" spans="1:15" ht="13" customHeight="1">
      <c r="A30" s="300"/>
      <c r="B30" s="302" t="s">
        <v>535</v>
      </c>
      <c r="C30" s="565">
        <v>1.2848907215400645</v>
      </c>
      <c r="D30" s="565">
        <v>1.2052455465891287</v>
      </c>
      <c r="E30" s="565">
        <v>1.1802961356999064</v>
      </c>
      <c r="F30" s="565">
        <v>0.94049874651635024</v>
      </c>
      <c r="G30" s="565">
        <v>0.95473172952571739</v>
      </c>
      <c r="H30" s="565">
        <v>0.9398532969715705</v>
      </c>
      <c r="I30" s="565">
        <v>0.9403720205561007</v>
      </c>
      <c r="J30" s="565">
        <v>0.96780180236583846</v>
      </c>
      <c r="K30" s="565">
        <v>0.93935447615616341</v>
      </c>
      <c r="L30" s="565">
        <v>0.94198021098904527</v>
      </c>
      <c r="M30" s="565">
        <v>0.948211095437833</v>
      </c>
      <c r="N30" s="565">
        <v>0.99997097762742448</v>
      </c>
      <c r="O30" s="565">
        <v>1.1008477383062341</v>
      </c>
    </row>
    <row r="31" spans="1:15" ht="13" customHeight="1">
      <c r="A31" s="300"/>
      <c r="B31" s="304" t="s">
        <v>536</v>
      </c>
      <c r="C31" s="565">
        <v>1.4115594778070713</v>
      </c>
      <c r="D31" s="565">
        <v>1.4121629665055595</v>
      </c>
      <c r="E31" s="565">
        <v>1.3770253229271383</v>
      </c>
      <c r="F31" s="565">
        <v>1.4978925789526147</v>
      </c>
      <c r="G31" s="565">
        <v>1.5777788306413114</v>
      </c>
      <c r="H31" s="565">
        <v>1.5578658731042863</v>
      </c>
      <c r="I31" s="565">
        <v>1.4357768020483799</v>
      </c>
      <c r="J31" s="565">
        <v>1.4461214512600749</v>
      </c>
      <c r="K31" s="565">
        <v>1.6298991517678492</v>
      </c>
      <c r="L31" s="565">
        <v>1.813170670602879</v>
      </c>
      <c r="M31" s="565">
        <v>1.5024554701419355</v>
      </c>
      <c r="N31" s="565">
        <v>1.6160995195269368</v>
      </c>
      <c r="O31" s="565">
        <v>1.5794059597293395</v>
      </c>
    </row>
    <row r="32" spans="1:15" ht="4" customHeight="1">
      <c r="A32" s="299"/>
      <c r="B32" s="506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  <row r="37" spans="1:15" ht="12" customHeight="1"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  <c r="O37" s="306"/>
    </row>
  </sheetData>
  <sheetCalcPr fullCalcOnLoad="1"/>
  <mergeCells count="1">
    <mergeCell ref="A5:B5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topLeftCell="J1" zoomScale="150" workbookViewId="0">
      <selection activeCell="P29" sqref="P29"/>
    </sheetView>
  </sheetViews>
  <sheetFormatPr baseColWidth="10" defaultColWidth="12.83203125" defaultRowHeight="12" customHeight="1"/>
  <cols>
    <col min="1" max="1" width="0.33203125" style="298" customWidth="1"/>
    <col min="2" max="2" width="9.6640625" style="298" customWidth="1"/>
    <col min="3" max="4" width="6.5" style="298" hidden="1" customWidth="1"/>
    <col min="5" max="15" width="6.5" style="298" customWidth="1"/>
    <col min="16" max="16384" width="12.83203125" style="298"/>
  </cols>
  <sheetData>
    <row r="2" spans="1:15" ht="12" customHeight="1">
      <c r="A2" s="508" t="s">
        <v>476</v>
      </c>
      <c r="B2" s="508"/>
      <c r="C2" s="297"/>
      <c r="D2" s="297"/>
      <c r="E2" s="297"/>
      <c r="F2" s="297"/>
    </row>
    <row r="3" spans="1:15" ht="11">
      <c r="A3" s="509" t="s">
        <v>221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502" t="s">
        <v>692</v>
      </c>
      <c r="B6" s="503"/>
      <c r="C6" s="566">
        <f t="shared" ref="C6:M6" si="0">(C8+C9+C10+C11+C12+C13+C14+C15+C16+C17+C18+C19+C20+C21+C22+C23+C24+C25+C26+C27+C28+C29+C30+C31)</f>
        <v>1946984.1666666667</v>
      </c>
      <c r="D6" s="566">
        <f t="shared" si="0"/>
        <v>1930624.9444444445</v>
      </c>
      <c r="E6" s="566">
        <f t="shared" si="0"/>
        <v>1925912</v>
      </c>
      <c r="F6" s="566">
        <f t="shared" si="0"/>
        <v>1904123.9766081872</v>
      </c>
      <c r="G6" s="566">
        <f t="shared" si="0"/>
        <v>1928677.55</v>
      </c>
      <c r="H6" s="566">
        <f t="shared" si="0"/>
        <v>1968305.5275438596</v>
      </c>
      <c r="I6" s="566">
        <f t="shared" si="0"/>
        <v>1946117</v>
      </c>
      <c r="J6" s="566">
        <f t="shared" si="0"/>
        <v>1949502</v>
      </c>
      <c r="K6" s="566">
        <f t="shared" si="0"/>
        <v>1928630.88397368</v>
      </c>
      <c r="L6" s="566">
        <f t="shared" si="0"/>
        <v>1905153.325</v>
      </c>
      <c r="M6" s="566">
        <f t="shared" si="0"/>
        <v>1882042.4166666667</v>
      </c>
      <c r="N6" s="566">
        <f>(N8+N9+N10+N11+N12+N13+N14+N15+N16+N17+N18+N19+N20+N21+N22+N23+N24+N25+N26+N27+N28+N29+N30+N31)</f>
        <v>1864712.7526054601</v>
      </c>
      <c r="O6" s="566">
        <f>(O8+O9+O10+O11+O12+O13+O14+O15+O16+O17+O18+O19+O20+O21+O22+O23+O24+O25+O26+O27+O28+O29+O30+O31)</f>
        <v>1814359</v>
      </c>
    </row>
    <row r="7" spans="1:15" ht="5" customHeight="1">
      <c r="A7" s="300"/>
      <c r="B7" s="301"/>
      <c r="C7" s="567"/>
      <c r="D7" s="567"/>
      <c r="E7" s="567"/>
      <c r="F7" s="567"/>
      <c r="G7" s="567"/>
      <c r="H7" s="567"/>
      <c r="I7" s="567"/>
      <c r="J7" s="567"/>
      <c r="K7" s="567"/>
      <c r="L7" s="567"/>
      <c r="M7" s="567"/>
      <c r="N7" s="567"/>
      <c r="O7" s="567"/>
    </row>
    <row r="8" spans="1:15" ht="13" customHeight="1">
      <c r="A8" s="300"/>
      <c r="B8" s="302" t="s">
        <v>488</v>
      </c>
      <c r="C8" s="568">
        <v>101220</v>
      </c>
      <c r="D8" s="568">
        <v>101000</v>
      </c>
      <c r="E8" s="568">
        <v>99100</v>
      </c>
      <c r="F8" s="568">
        <v>87027</v>
      </c>
      <c r="G8" s="568">
        <v>89050</v>
      </c>
      <c r="H8" s="568">
        <v>87290</v>
      </c>
      <c r="I8" s="568">
        <v>81400</v>
      </c>
      <c r="J8" s="568">
        <v>78900</v>
      </c>
      <c r="K8" s="568">
        <v>75000</v>
      </c>
      <c r="L8" s="568">
        <v>62600</v>
      </c>
      <c r="M8" s="569">
        <v>71620</v>
      </c>
      <c r="N8" s="569">
        <v>60648</v>
      </c>
      <c r="O8" s="569">
        <v>62430</v>
      </c>
    </row>
    <row r="9" spans="1:15" ht="13" customHeight="1">
      <c r="A9" s="300"/>
      <c r="B9" s="302" t="s">
        <v>603</v>
      </c>
      <c r="C9" s="568">
        <v>335100</v>
      </c>
      <c r="D9" s="568">
        <v>341333</v>
      </c>
      <c r="E9" s="568">
        <v>342698</v>
      </c>
      <c r="F9" s="568">
        <v>343180</v>
      </c>
      <c r="G9" s="568">
        <v>359416</v>
      </c>
      <c r="H9" s="570">
        <v>415459</v>
      </c>
      <c r="I9" s="570">
        <v>412459</v>
      </c>
      <c r="J9" s="570">
        <v>417121</v>
      </c>
      <c r="K9" s="570">
        <v>395220.88397367997</v>
      </c>
      <c r="L9" s="570">
        <v>396861</v>
      </c>
      <c r="M9" s="571">
        <v>391887</v>
      </c>
      <c r="N9" s="571">
        <v>382544.75260546</v>
      </c>
      <c r="O9" s="571">
        <v>345496</v>
      </c>
    </row>
    <row r="10" spans="1:15" ht="13" customHeight="1">
      <c r="A10" s="300"/>
      <c r="B10" s="302" t="s">
        <v>604</v>
      </c>
      <c r="C10" s="568">
        <v>60000</v>
      </c>
      <c r="D10" s="568">
        <v>72700</v>
      </c>
      <c r="E10" s="568">
        <v>66341</v>
      </c>
      <c r="F10" s="568">
        <v>74724</v>
      </c>
      <c r="G10" s="568">
        <v>78420</v>
      </c>
      <c r="H10" s="570">
        <v>75437</v>
      </c>
      <c r="I10" s="570">
        <v>77230</v>
      </c>
      <c r="J10" s="570">
        <v>78198</v>
      </c>
      <c r="K10" s="570">
        <v>78098</v>
      </c>
      <c r="L10" s="570">
        <v>75598</v>
      </c>
      <c r="M10" s="570">
        <v>77150</v>
      </c>
      <c r="N10" s="570">
        <v>83968</v>
      </c>
      <c r="O10" s="570">
        <v>91548</v>
      </c>
    </row>
    <row r="11" spans="1:15" ht="13" customHeight="1">
      <c r="A11" s="300"/>
      <c r="B11" s="302" t="s">
        <v>605</v>
      </c>
      <c r="C11" s="568">
        <v>130433</v>
      </c>
      <c r="D11" s="568">
        <v>130173</v>
      </c>
      <c r="E11" s="568">
        <v>130243</v>
      </c>
      <c r="F11" s="568">
        <v>130423</v>
      </c>
      <c r="G11" s="568">
        <v>130953</v>
      </c>
      <c r="H11" s="570">
        <v>131492</v>
      </c>
      <c r="I11" s="570">
        <v>131643</v>
      </c>
      <c r="J11" s="568">
        <v>131719</v>
      </c>
      <c r="K11" s="568">
        <v>128495</v>
      </c>
      <c r="L11" s="568">
        <v>116803</v>
      </c>
      <c r="M11" s="569">
        <v>103065</v>
      </c>
      <c r="N11" s="569">
        <v>100605</v>
      </c>
      <c r="O11" s="569">
        <v>98187</v>
      </c>
    </row>
    <row r="12" spans="1:15" ht="13" customHeight="1">
      <c r="A12" s="300"/>
      <c r="B12" s="302" t="s">
        <v>606</v>
      </c>
      <c r="C12" s="568">
        <v>96690</v>
      </c>
      <c r="D12" s="568">
        <v>98238</v>
      </c>
      <c r="E12" s="568">
        <v>97950</v>
      </c>
      <c r="F12" s="568">
        <v>91315</v>
      </c>
      <c r="G12" s="568">
        <v>93900</v>
      </c>
      <c r="H12" s="568">
        <v>95518.2</v>
      </c>
      <c r="I12" s="568">
        <v>87325</v>
      </c>
      <c r="J12" s="568">
        <v>82835</v>
      </c>
      <c r="K12" s="568">
        <v>82206</v>
      </c>
      <c r="L12" s="568">
        <v>82910.375</v>
      </c>
      <c r="M12" s="569">
        <v>81616</v>
      </c>
      <c r="N12" s="569">
        <v>96193</v>
      </c>
      <c r="O12" s="569">
        <v>99202</v>
      </c>
    </row>
    <row r="13" spans="1:15" ht="13" customHeight="1">
      <c r="A13" s="300"/>
      <c r="B13" s="302" t="s">
        <v>595</v>
      </c>
      <c r="C13" s="568">
        <v>7205</v>
      </c>
      <c r="D13" s="568">
        <v>7800</v>
      </c>
      <c r="E13" s="568">
        <v>10218</v>
      </c>
      <c r="F13" s="568">
        <v>9850</v>
      </c>
      <c r="G13" s="568">
        <v>9900</v>
      </c>
      <c r="H13" s="568">
        <v>8252</v>
      </c>
      <c r="I13" s="568">
        <v>9006</v>
      </c>
      <c r="J13" s="568">
        <v>11206</v>
      </c>
      <c r="K13" s="568">
        <v>12106</v>
      </c>
      <c r="L13" s="568">
        <v>12310</v>
      </c>
      <c r="M13" s="568">
        <v>12327</v>
      </c>
      <c r="N13" s="568">
        <v>12572</v>
      </c>
      <c r="O13" s="568">
        <v>12640</v>
      </c>
    </row>
    <row r="14" spans="1:15" ht="13" customHeight="1">
      <c r="A14" s="300"/>
      <c r="B14" s="302" t="s">
        <v>596</v>
      </c>
      <c r="C14" s="568">
        <v>190443</v>
      </c>
      <c r="D14" s="568">
        <v>182297</v>
      </c>
      <c r="E14" s="568">
        <v>178521</v>
      </c>
      <c r="F14" s="568">
        <v>183422</v>
      </c>
      <c r="G14" s="568">
        <v>176457.55</v>
      </c>
      <c r="H14" s="570">
        <v>175228.11</v>
      </c>
      <c r="I14" s="570">
        <v>167112</v>
      </c>
      <c r="J14" s="570">
        <v>166175</v>
      </c>
      <c r="K14" s="570">
        <v>168200</v>
      </c>
      <c r="L14" s="570">
        <v>170142.2</v>
      </c>
      <c r="M14" s="569">
        <v>169145</v>
      </c>
      <c r="N14" s="569">
        <v>170602.25</v>
      </c>
      <c r="O14" s="569">
        <v>169610</v>
      </c>
    </row>
    <row r="15" spans="1:15" ht="13" customHeight="1">
      <c r="A15" s="300"/>
      <c r="B15" s="302" t="s">
        <v>597</v>
      </c>
      <c r="C15" s="568">
        <v>183469</v>
      </c>
      <c r="D15" s="568">
        <v>187600</v>
      </c>
      <c r="E15" s="568">
        <v>186019</v>
      </c>
      <c r="F15" s="568">
        <v>187188</v>
      </c>
      <c r="G15" s="568">
        <v>188100</v>
      </c>
      <c r="H15" s="570">
        <v>186475.2</v>
      </c>
      <c r="I15" s="570">
        <v>189053</v>
      </c>
      <c r="J15" s="570">
        <v>187765</v>
      </c>
      <c r="K15" s="570">
        <v>180470</v>
      </c>
      <c r="L15" s="570">
        <v>184981.75</v>
      </c>
      <c r="M15" s="569">
        <v>185186</v>
      </c>
      <c r="N15" s="569">
        <v>175075</v>
      </c>
      <c r="O15" s="569">
        <v>167335</v>
      </c>
    </row>
    <row r="16" spans="1:15" ht="13" customHeight="1">
      <c r="A16" s="300"/>
      <c r="B16" s="302" t="s">
        <v>598</v>
      </c>
      <c r="C16" s="568">
        <v>65037.166666666664</v>
      </c>
      <c r="D16" s="572">
        <v>66362.166666666672</v>
      </c>
      <c r="E16" s="572">
        <v>68978</v>
      </c>
      <c r="F16" s="572">
        <v>68172</v>
      </c>
      <c r="G16" s="572">
        <v>67350</v>
      </c>
      <c r="H16" s="570">
        <v>67179.866666666669</v>
      </c>
      <c r="I16" s="570">
        <v>66788</v>
      </c>
      <c r="J16" s="570">
        <v>67724</v>
      </c>
      <c r="K16" s="570">
        <v>72324</v>
      </c>
      <c r="L16" s="570">
        <v>76527</v>
      </c>
      <c r="M16" s="570">
        <v>80148.416666666672</v>
      </c>
      <c r="N16" s="570">
        <v>78936</v>
      </c>
      <c r="O16" s="570">
        <v>78925</v>
      </c>
    </row>
    <row r="17" spans="1:15" ht="13" customHeight="1">
      <c r="A17" s="300"/>
      <c r="B17" s="302" t="s">
        <v>599</v>
      </c>
      <c r="C17" s="568">
        <v>72984</v>
      </c>
      <c r="D17" s="568">
        <v>79774</v>
      </c>
      <c r="E17" s="568">
        <v>78338</v>
      </c>
      <c r="F17" s="568">
        <v>81567</v>
      </c>
      <c r="G17" s="568">
        <v>80200</v>
      </c>
      <c r="H17" s="570">
        <v>78572.600000000006</v>
      </c>
      <c r="I17" s="570">
        <v>85480</v>
      </c>
      <c r="J17" s="570">
        <v>97911</v>
      </c>
      <c r="K17" s="570">
        <v>101640</v>
      </c>
      <c r="L17" s="570">
        <v>101762</v>
      </c>
      <c r="M17" s="569">
        <v>102840</v>
      </c>
      <c r="N17" s="569">
        <v>102064</v>
      </c>
      <c r="O17" s="569">
        <v>102170</v>
      </c>
    </row>
    <row r="18" spans="1:15" ht="13" customHeight="1">
      <c r="A18" s="300"/>
      <c r="B18" s="302" t="s">
        <v>600</v>
      </c>
      <c r="C18" s="568">
        <v>25049</v>
      </c>
      <c r="D18" s="568">
        <v>22586</v>
      </c>
      <c r="E18" s="568">
        <v>18694</v>
      </c>
      <c r="F18" s="568">
        <v>13049</v>
      </c>
      <c r="G18" s="568">
        <v>12271</v>
      </c>
      <c r="H18" s="570">
        <v>10520</v>
      </c>
      <c r="I18" s="570">
        <v>9471</v>
      </c>
      <c r="J18" s="570">
        <v>9626</v>
      </c>
      <c r="K18" s="570">
        <v>7543</v>
      </c>
      <c r="L18" s="570">
        <v>7547</v>
      </c>
      <c r="M18" s="569">
        <v>7168</v>
      </c>
      <c r="N18" s="569">
        <v>6810</v>
      </c>
      <c r="O18" s="569">
        <v>6173</v>
      </c>
    </row>
    <row r="19" spans="1:15" ht="13" customHeight="1">
      <c r="A19" s="300"/>
      <c r="B19" s="302" t="s">
        <v>601</v>
      </c>
      <c r="C19" s="568">
        <v>8980</v>
      </c>
      <c r="D19" s="568">
        <v>8909.7777777777774</v>
      </c>
      <c r="E19" s="568">
        <v>8980</v>
      </c>
      <c r="F19" s="568">
        <v>8943.9766081871348</v>
      </c>
      <c r="G19" s="568">
        <v>8860</v>
      </c>
      <c r="H19" s="570">
        <v>8034.7508771929797</v>
      </c>
      <c r="I19" s="570">
        <v>7454</v>
      </c>
      <c r="J19" s="570">
        <v>9431</v>
      </c>
      <c r="K19" s="570">
        <v>10205</v>
      </c>
      <c r="L19" s="570">
        <v>9558</v>
      </c>
      <c r="M19" s="569">
        <v>9818</v>
      </c>
      <c r="N19" s="569">
        <v>10187</v>
      </c>
      <c r="O19" s="569">
        <v>10680</v>
      </c>
    </row>
    <row r="20" spans="1:15" ht="13" customHeight="1">
      <c r="A20" s="300"/>
      <c r="B20" s="302" t="s">
        <v>243</v>
      </c>
      <c r="C20" s="568">
        <v>178863</v>
      </c>
      <c r="D20" s="568">
        <v>176054</v>
      </c>
      <c r="E20" s="568">
        <v>176052</v>
      </c>
      <c r="F20" s="568">
        <v>173841</v>
      </c>
      <c r="G20" s="568">
        <v>185072</v>
      </c>
      <c r="H20" s="570">
        <v>182976.4</v>
      </c>
      <c r="I20" s="570">
        <v>191885</v>
      </c>
      <c r="J20" s="570">
        <v>187431</v>
      </c>
      <c r="K20" s="570">
        <v>183763</v>
      </c>
      <c r="L20" s="570">
        <v>189918</v>
      </c>
      <c r="M20" s="569">
        <v>182850</v>
      </c>
      <c r="N20" s="569">
        <v>180188</v>
      </c>
      <c r="O20" s="569">
        <v>171566</v>
      </c>
    </row>
    <row r="21" spans="1:15" ht="13" customHeight="1">
      <c r="A21" s="300"/>
      <c r="B21" s="302" t="s">
        <v>244</v>
      </c>
      <c r="C21" s="568">
        <v>34280</v>
      </c>
      <c r="D21" s="568">
        <v>29267</v>
      </c>
      <c r="E21" s="568">
        <v>30967</v>
      </c>
      <c r="F21" s="568">
        <v>26056</v>
      </c>
      <c r="G21" s="568">
        <v>24442</v>
      </c>
      <c r="H21" s="570">
        <v>22591</v>
      </c>
      <c r="I21" s="570">
        <v>20395</v>
      </c>
      <c r="J21" s="570">
        <v>16759</v>
      </c>
      <c r="K21" s="570">
        <v>20313</v>
      </c>
      <c r="L21" s="570">
        <v>20480</v>
      </c>
      <c r="M21" s="569">
        <v>19805</v>
      </c>
      <c r="N21" s="569">
        <v>19062</v>
      </c>
      <c r="O21" s="569">
        <v>20736</v>
      </c>
    </row>
    <row r="22" spans="1:15" ht="13" customHeight="1">
      <c r="A22" s="300"/>
      <c r="B22" s="302" t="s">
        <v>245</v>
      </c>
      <c r="C22" s="568">
        <v>11297</v>
      </c>
      <c r="D22" s="568">
        <v>11805</v>
      </c>
      <c r="E22" s="568">
        <v>13285</v>
      </c>
      <c r="F22" s="568">
        <v>13850</v>
      </c>
      <c r="G22" s="568">
        <v>13520</v>
      </c>
      <c r="H22" s="570">
        <v>12751.4</v>
      </c>
      <c r="I22" s="570">
        <v>11522</v>
      </c>
      <c r="J22" s="570">
        <v>12130</v>
      </c>
      <c r="K22" s="570">
        <v>12480</v>
      </c>
      <c r="L22" s="570">
        <v>6862</v>
      </c>
      <c r="M22" s="569">
        <v>8106</v>
      </c>
      <c r="N22" s="569">
        <v>8511.2999999999993</v>
      </c>
      <c r="O22" s="569">
        <v>8347</v>
      </c>
    </row>
    <row r="23" spans="1:15" ht="13" customHeight="1">
      <c r="A23" s="300"/>
      <c r="B23" s="302" t="s">
        <v>246</v>
      </c>
      <c r="C23" s="568">
        <v>13795</v>
      </c>
      <c r="D23" s="568">
        <v>15210</v>
      </c>
      <c r="E23" s="568">
        <v>15275</v>
      </c>
      <c r="F23" s="568">
        <v>17105</v>
      </c>
      <c r="G23" s="568">
        <v>18870</v>
      </c>
      <c r="H23" s="570">
        <v>18433</v>
      </c>
      <c r="I23" s="570">
        <v>20492</v>
      </c>
      <c r="J23" s="570">
        <v>20301</v>
      </c>
      <c r="K23" s="570">
        <v>19696</v>
      </c>
      <c r="L23" s="570">
        <v>17145</v>
      </c>
      <c r="M23" s="569">
        <v>17359</v>
      </c>
      <c r="N23" s="569">
        <v>18226.95</v>
      </c>
      <c r="O23" s="569">
        <v>17155</v>
      </c>
    </row>
    <row r="24" spans="1:15" ht="13" customHeight="1">
      <c r="A24" s="300"/>
      <c r="B24" s="302" t="s">
        <v>258</v>
      </c>
      <c r="C24" s="568">
        <v>245589</v>
      </c>
      <c r="D24" s="568">
        <v>213196</v>
      </c>
      <c r="E24" s="568">
        <v>217816</v>
      </c>
      <c r="F24" s="568">
        <v>214034</v>
      </c>
      <c r="G24" s="568">
        <v>211965</v>
      </c>
      <c r="H24" s="570">
        <v>213910</v>
      </c>
      <c r="I24" s="570">
        <v>237522</v>
      </c>
      <c r="J24" s="570">
        <v>221616</v>
      </c>
      <c r="K24" s="570">
        <v>229707</v>
      </c>
      <c r="L24" s="570">
        <v>216976</v>
      </c>
      <c r="M24" s="569">
        <v>208087</v>
      </c>
      <c r="N24" s="569">
        <v>208978</v>
      </c>
      <c r="O24" s="569">
        <v>204583</v>
      </c>
    </row>
    <row r="25" spans="1:15" ht="13" customHeight="1">
      <c r="A25" s="300"/>
      <c r="B25" s="302" t="s">
        <v>577</v>
      </c>
      <c r="C25" s="568">
        <v>90170</v>
      </c>
      <c r="D25" s="568">
        <v>87870</v>
      </c>
      <c r="E25" s="568">
        <v>87137</v>
      </c>
      <c r="F25" s="568">
        <v>89603</v>
      </c>
      <c r="G25" s="568">
        <v>89480</v>
      </c>
      <c r="H25" s="568">
        <v>88852</v>
      </c>
      <c r="I25" s="568">
        <v>90004</v>
      </c>
      <c r="J25" s="568">
        <v>104119</v>
      </c>
      <c r="K25" s="568">
        <v>104320</v>
      </c>
      <c r="L25" s="568">
        <v>106928</v>
      </c>
      <c r="M25" s="569">
        <v>106270</v>
      </c>
      <c r="N25" s="569">
        <v>111583.5</v>
      </c>
      <c r="O25" s="569">
        <v>109650</v>
      </c>
    </row>
    <row r="26" spans="1:15" ht="13" customHeight="1">
      <c r="A26" s="300"/>
      <c r="B26" s="302" t="s">
        <v>590</v>
      </c>
      <c r="C26" s="568">
        <v>96380</v>
      </c>
      <c r="D26" s="568">
        <v>98450</v>
      </c>
      <c r="E26" s="568">
        <v>99300</v>
      </c>
      <c r="F26" s="568">
        <v>90774</v>
      </c>
      <c r="G26" s="568">
        <v>90451</v>
      </c>
      <c r="H26" s="570">
        <v>89333</v>
      </c>
      <c r="I26" s="570">
        <v>49876</v>
      </c>
      <c r="J26" s="570">
        <v>48535</v>
      </c>
      <c r="K26" s="570">
        <v>46844</v>
      </c>
      <c r="L26" s="570">
        <v>48964</v>
      </c>
      <c r="M26" s="569">
        <v>47285</v>
      </c>
      <c r="N26" s="569">
        <v>37608</v>
      </c>
      <c r="O26" s="569">
        <v>37566</v>
      </c>
    </row>
    <row r="27" spans="1:15" ht="13" customHeight="1">
      <c r="A27" s="300"/>
      <c r="B27" s="302" t="s">
        <v>591</v>
      </c>
      <c r="C27" s="568">
        <v>0</v>
      </c>
      <c r="D27" s="568">
        <v>0</v>
      </c>
      <c r="E27" s="568">
        <v>0</v>
      </c>
      <c r="F27" s="568">
        <v>0</v>
      </c>
      <c r="G27" s="568">
        <v>0</v>
      </c>
      <c r="H27" s="570">
        <v>0</v>
      </c>
      <c r="I27" s="570">
        <v>0</v>
      </c>
      <c r="J27" s="570">
        <v>0</v>
      </c>
      <c r="K27" s="570">
        <v>0</v>
      </c>
      <c r="L27" s="570">
        <v>0</v>
      </c>
      <c r="M27" s="569">
        <v>0</v>
      </c>
      <c r="N27" s="569">
        <v>0</v>
      </c>
      <c r="O27" s="569">
        <v>0</v>
      </c>
    </row>
    <row r="28" spans="1:15" ht="13" customHeight="1">
      <c r="A28" s="300"/>
      <c r="B28" s="298" t="s">
        <v>686</v>
      </c>
      <c r="C28" s="568">
        <v>0</v>
      </c>
      <c r="D28" s="568">
        <v>0</v>
      </c>
      <c r="E28" s="568">
        <v>0</v>
      </c>
      <c r="F28" s="568">
        <v>0</v>
      </c>
      <c r="G28" s="568">
        <v>0</v>
      </c>
      <c r="H28" s="570">
        <v>0</v>
      </c>
      <c r="I28" s="570">
        <v>0</v>
      </c>
      <c r="J28" s="570">
        <v>0</v>
      </c>
      <c r="K28" s="570">
        <v>0</v>
      </c>
      <c r="L28" s="570">
        <v>0</v>
      </c>
      <c r="M28" s="571">
        <v>0</v>
      </c>
      <c r="N28" s="571">
        <v>0</v>
      </c>
      <c r="O28" s="571">
        <v>0</v>
      </c>
    </row>
    <row r="29" spans="1:15" ht="13" customHeight="1">
      <c r="A29" s="300"/>
      <c r="B29" s="304" t="s">
        <v>534</v>
      </c>
      <c r="C29" s="568">
        <v>0</v>
      </c>
      <c r="D29" s="568">
        <v>0</v>
      </c>
      <c r="E29" s="568">
        <v>0</v>
      </c>
      <c r="F29" s="568">
        <v>0</v>
      </c>
      <c r="G29" s="568">
        <v>0</v>
      </c>
      <c r="H29" s="570">
        <v>0</v>
      </c>
      <c r="I29" s="570">
        <v>0</v>
      </c>
      <c r="J29" s="570">
        <v>0</v>
      </c>
      <c r="K29" s="570">
        <v>0</v>
      </c>
      <c r="L29" s="570">
        <v>280</v>
      </c>
      <c r="M29" s="571">
        <v>310</v>
      </c>
      <c r="N29" s="571">
        <v>350</v>
      </c>
      <c r="O29" s="571">
        <v>360</v>
      </c>
    </row>
    <row r="30" spans="1:15" ht="13" customHeight="1">
      <c r="A30" s="300"/>
      <c r="B30" s="302" t="s">
        <v>535</v>
      </c>
      <c r="C30" s="568">
        <v>0</v>
      </c>
      <c r="D30" s="568">
        <v>0</v>
      </c>
      <c r="E30" s="568">
        <v>0</v>
      </c>
      <c r="F30" s="568">
        <v>0</v>
      </c>
      <c r="G30" s="568">
        <v>0</v>
      </c>
      <c r="H30" s="570">
        <v>0</v>
      </c>
      <c r="I30" s="570">
        <v>0</v>
      </c>
      <c r="J30" s="570">
        <v>0</v>
      </c>
      <c r="K30" s="570">
        <v>0</v>
      </c>
      <c r="L30" s="570">
        <v>0</v>
      </c>
      <c r="M30" s="571">
        <v>0</v>
      </c>
      <c r="N30" s="571"/>
      <c r="O30" s="571"/>
    </row>
    <row r="31" spans="1:15" ht="13" customHeight="1">
      <c r="A31" s="300"/>
      <c r="B31" s="304" t="s">
        <v>536</v>
      </c>
      <c r="C31" s="570">
        <v>0</v>
      </c>
      <c r="D31" s="570">
        <v>0</v>
      </c>
      <c r="E31" s="570">
        <v>0</v>
      </c>
      <c r="F31" s="570">
        <v>0</v>
      </c>
      <c r="G31" s="570">
        <v>0</v>
      </c>
      <c r="H31" s="570">
        <v>0</v>
      </c>
      <c r="I31" s="570">
        <v>0</v>
      </c>
      <c r="J31" s="570">
        <v>0</v>
      </c>
      <c r="K31" s="570">
        <v>0</v>
      </c>
      <c r="L31" s="570">
        <v>0</v>
      </c>
      <c r="M31" s="571">
        <v>0</v>
      </c>
      <c r="N31" s="571"/>
      <c r="O31" s="571"/>
    </row>
    <row r="32" spans="1:15" ht="3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1">
    <mergeCell ref="A5:B5"/>
  </mergeCells>
  <phoneticPr fontId="54" type="noConversion"/>
  <printOptions horizontalCentered="1" verticalCentered="1"/>
  <pageMargins left="0" right="0" top="0" bottom="0" header="0" footer="0"/>
  <ignoredErrors>
    <ignoredError sqref="N6:O6" emptyCellReferenc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zoomScale="150" workbookViewId="0">
      <selection activeCell="B2" sqref="A2:O37"/>
    </sheetView>
  </sheetViews>
  <sheetFormatPr baseColWidth="10" defaultColWidth="12.83203125" defaultRowHeight="12" customHeight="1"/>
  <cols>
    <col min="1" max="1" width="0.33203125" style="298" customWidth="1"/>
    <col min="2" max="2" width="10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583</v>
      </c>
      <c r="B2" s="508"/>
      <c r="C2" s="297"/>
      <c r="D2" s="297"/>
      <c r="E2" s="297"/>
      <c r="F2" s="297"/>
    </row>
    <row r="3" spans="1:15" ht="12" customHeight="1">
      <c r="A3" s="509" t="s">
        <v>221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502" t="s">
        <v>692</v>
      </c>
      <c r="B6" s="503"/>
      <c r="C6" s="573">
        <f t="shared" ref="C6:N6" si="0">(C8+C9+C10+C11+C12+C13+C14+C15+C16+C17+C18+C19+C20+C21+C22+C23+C24+C25+C26+C27+C28+C29+C30+C31)</f>
        <v>527096.30000000005</v>
      </c>
      <c r="D6" s="573">
        <f t="shared" si="0"/>
        <v>518662.9705</v>
      </c>
      <c r="E6" s="573">
        <f t="shared" si="0"/>
        <v>506927</v>
      </c>
      <c r="F6" s="573">
        <f t="shared" si="0"/>
        <v>496705.92</v>
      </c>
      <c r="G6" s="573">
        <f t="shared" si="0"/>
        <v>505880.14750604134</v>
      </c>
      <c r="H6" s="573">
        <f t="shared" si="0"/>
        <v>499447.49911768525</v>
      </c>
      <c r="I6" s="573">
        <f t="shared" si="0"/>
        <v>489915.18191635364</v>
      </c>
      <c r="J6" s="573">
        <f t="shared" si="0"/>
        <v>496625.69301297789</v>
      </c>
      <c r="K6" s="573">
        <f t="shared" si="0"/>
        <v>505261.546294956</v>
      </c>
      <c r="L6" s="573">
        <f t="shared" si="0"/>
        <v>489955.68616564403</v>
      </c>
      <c r="M6" s="573">
        <f t="shared" si="0"/>
        <v>464017.76949994103</v>
      </c>
      <c r="N6" s="573">
        <f t="shared" si="0"/>
        <v>458811.95028150035</v>
      </c>
      <c r="O6" s="573">
        <f>(O8+O9+O10+O11+O12+O13+O14+O15+O16+O17+O18+O19+O20+O21+O22+O23+O24+O25+O26+O27+O28+O29+O30+O31)</f>
        <v>444799.26375054766</v>
      </c>
    </row>
    <row r="7" spans="1:15" ht="5" customHeight="1">
      <c r="A7" s="300"/>
      <c r="B7" s="301"/>
      <c r="C7" s="574"/>
      <c r="D7" s="574"/>
      <c r="E7" s="574"/>
      <c r="F7" s="574"/>
      <c r="G7" s="574"/>
      <c r="H7" s="574"/>
      <c r="I7" s="574"/>
      <c r="J7" s="574"/>
      <c r="K7" s="574"/>
      <c r="L7" s="574"/>
      <c r="M7" s="574"/>
      <c r="N7" s="574"/>
      <c r="O7" s="574"/>
    </row>
    <row r="8" spans="1:15" ht="13" customHeight="1">
      <c r="A8" s="300"/>
      <c r="B8" s="302" t="s">
        <v>488</v>
      </c>
      <c r="C8" s="575">
        <v>22914</v>
      </c>
      <c r="D8" s="575">
        <v>20617</v>
      </c>
      <c r="E8" s="575">
        <v>17664</v>
      </c>
      <c r="F8" s="575">
        <v>16080</v>
      </c>
      <c r="G8" s="575">
        <v>19470</v>
      </c>
      <c r="H8" s="575">
        <v>20921</v>
      </c>
      <c r="I8" s="575">
        <v>21074</v>
      </c>
      <c r="J8" s="575">
        <v>21403</v>
      </c>
      <c r="K8" s="575">
        <v>21022</v>
      </c>
      <c r="L8" s="575">
        <v>25563</v>
      </c>
      <c r="M8" s="576">
        <v>21596</v>
      </c>
      <c r="N8" s="576">
        <v>18127</v>
      </c>
      <c r="O8" s="576">
        <v>32867</v>
      </c>
    </row>
    <row r="9" spans="1:15" ht="13" customHeight="1">
      <c r="A9" s="300"/>
      <c r="B9" s="302" t="s">
        <v>603</v>
      </c>
      <c r="C9" s="575">
        <v>149460</v>
      </c>
      <c r="D9" s="575">
        <v>159867</v>
      </c>
      <c r="E9" s="575">
        <v>145635</v>
      </c>
      <c r="F9" s="575">
        <v>149857</v>
      </c>
      <c r="G9" s="575">
        <v>139553.26030604131</v>
      </c>
      <c r="H9" s="577">
        <v>137022.49911768525</v>
      </c>
      <c r="I9" s="577">
        <v>129182.31071635366</v>
      </c>
      <c r="J9" s="577">
        <v>134567.69301297789</v>
      </c>
      <c r="K9" s="577">
        <v>127786.54629495599</v>
      </c>
      <c r="L9" s="577">
        <v>124724.61716564401</v>
      </c>
      <c r="M9" s="578">
        <v>117178.16799994101</v>
      </c>
      <c r="N9" s="578">
        <v>110964.47528150036</v>
      </c>
      <c r="O9" s="578">
        <v>94622.26375054763</v>
      </c>
    </row>
    <row r="10" spans="1:15" ht="13" customHeight="1">
      <c r="A10" s="300"/>
      <c r="B10" s="302" t="s">
        <v>604</v>
      </c>
      <c r="C10" s="575">
        <v>41274</v>
      </c>
      <c r="D10" s="575">
        <v>38081</v>
      </c>
      <c r="E10" s="575">
        <v>38353</v>
      </c>
      <c r="F10" s="575">
        <v>32319</v>
      </c>
      <c r="G10" s="575">
        <v>39267</v>
      </c>
      <c r="H10" s="577">
        <v>34248</v>
      </c>
      <c r="I10" s="577">
        <v>32953</v>
      </c>
      <c r="J10" s="577">
        <v>24637</v>
      </c>
      <c r="K10" s="577">
        <v>24143</v>
      </c>
      <c r="L10" s="577">
        <v>26198.999</v>
      </c>
      <c r="M10" s="577">
        <v>20821</v>
      </c>
      <c r="N10" s="577">
        <v>19370</v>
      </c>
      <c r="O10" s="577">
        <v>30600</v>
      </c>
    </row>
    <row r="11" spans="1:15" ht="13" customHeight="1">
      <c r="A11" s="300"/>
      <c r="B11" s="302" t="s">
        <v>605</v>
      </c>
      <c r="C11" s="575">
        <v>41250</v>
      </c>
      <c r="D11" s="575">
        <v>42572</v>
      </c>
      <c r="E11" s="575">
        <v>42758</v>
      </c>
      <c r="F11" s="575">
        <v>43874</v>
      </c>
      <c r="G11" s="575">
        <v>44198</v>
      </c>
      <c r="H11" s="577">
        <v>44529</v>
      </c>
      <c r="I11" s="577">
        <v>44768</v>
      </c>
      <c r="J11" s="575">
        <v>44998</v>
      </c>
      <c r="K11" s="575">
        <v>45374</v>
      </c>
      <c r="L11" s="575">
        <v>45895</v>
      </c>
      <c r="M11" s="576">
        <v>47182</v>
      </c>
      <c r="N11" s="576">
        <v>47693</v>
      </c>
      <c r="O11" s="576">
        <v>37209</v>
      </c>
    </row>
    <row r="12" spans="1:15" ht="13" customHeight="1">
      <c r="A12" s="300"/>
      <c r="B12" s="302" t="s">
        <v>606</v>
      </c>
      <c r="C12" s="575">
        <v>27525</v>
      </c>
      <c r="D12" s="575">
        <v>28734</v>
      </c>
      <c r="E12" s="575">
        <v>29177</v>
      </c>
      <c r="F12" s="575">
        <v>27350</v>
      </c>
      <c r="G12" s="575">
        <v>27705</v>
      </c>
      <c r="H12" s="575">
        <v>29810</v>
      </c>
      <c r="I12" s="575">
        <v>30573.9</v>
      </c>
      <c r="J12" s="575">
        <v>28576</v>
      </c>
      <c r="K12" s="575">
        <v>28313</v>
      </c>
      <c r="L12" s="575">
        <v>27139</v>
      </c>
      <c r="M12" s="576">
        <v>28125</v>
      </c>
      <c r="N12" s="576">
        <v>32585</v>
      </c>
      <c r="O12" s="576">
        <v>28609</v>
      </c>
    </row>
    <row r="13" spans="1:15" ht="13" customHeight="1">
      <c r="A13" s="300"/>
      <c r="B13" s="302" t="s">
        <v>595</v>
      </c>
      <c r="C13" s="575">
        <v>2346</v>
      </c>
      <c r="D13" s="575">
        <v>2380</v>
      </c>
      <c r="E13" s="575">
        <v>2699</v>
      </c>
      <c r="F13" s="575">
        <v>2298</v>
      </c>
      <c r="G13" s="575">
        <v>2738</v>
      </c>
      <c r="H13" s="575">
        <v>3728</v>
      </c>
      <c r="I13" s="575">
        <v>3946</v>
      </c>
      <c r="J13" s="575">
        <v>4013</v>
      </c>
      <c r="K13" s="575">
        <v>3917</v>
      </c>
      <c r="L13" s="575">
        <v>4230</v>
      </c>
      <c r="M13" s="575">
        <v>4631</v>
      </c>
      <c r="N13" s="575">
        <v>4630</v>
      </c>
      <c r="O13" s="575">
        <v>4507</v>
      </c>
    </row>
    <row r="14" spans="1:15" ht="13" customHeight="1">
      <c r="A14" s="300"/>
      <c r="B14" s="302" t="s">
        <v>596</v>
      </c>
      <c r="C14" s="575">
        <v>19563</v>
      </c>
      <c r="D14" s="575">
        <v>19013.5105</v>
      </c>
      <c r="E14" s="575">
        <v>16693</v>
      </c>
      <c r="F14" s="575">
        <v>16954.919999999998</v>
      </c>
      <c r="G14" s="575">
        <v>13599.707200000001</v>
      </c>
      <c r="H14" s="577">
        <v>15129</v>
      </c>
      <c r="I14" s="577">
        <v>13929.9712</v>
      </c>
      <c r="J14" s="577">
        <v>14469</v>
      </c>
      <c r="K14" s="577">
        <v>14919</v>
      </c>
      <c r="L14" s="577">
        <v>14869.07</v>
      </c>
      <c r="M14" s="576">
        <v>16738.601500000001</v>
      </c>
      <c r="N14" s="576">
        <v>20343.474999999999</v>
      </c>
      <c r="O14" s="576">
        <v>20432</v>
      </c>
    </row>
    <row r="15" spans="1:15" ht="13" customHeight="1">
      <c r="A15" s="300"/>
      <c r="B15" s="302" t="s">
        <v>597</v>
      </c>
      <c r="C15" s="575">
        <v>55950.3</v>
      </c>
      <c r="D15" s="575">
        <v>54403</v>
      </c>
      <c r="E15" s="575">
        <v>53532</v>
      </c>
      <c r="F15" s="575">
        <v>53005</v>
      </c>
      <c r="G15" s="575">
        <v>53710</v>
      </c>
      <c r="H15" s="577">
        <v>52654</v>
      </c>
      <c r="I15" s="577">
        <v>55445</v>
      </c>
      <c r="J15" s="577">
        <v>57039</v>
      </c>
      <c r="K15" s="577">
        <v>59796</v>
      </c>
      <c r="L15" s="577">
        <v>60713</v>
      </c>
      <c r="M15" s="576">
        <v>56179</v>
      </c>
      <c r="N15" s="576">
        <v>52628</v>
      </c>
      <c r="O15" s="576">
        <v>48379</v>
      </c>
    </row>
    <row r="16" spans="1:15" ht="13" customHeight="1">
      <c r="A16" s="300"/>
      <c r="B16" s="302" t="s">
        <v>598</v>
      </c>
      <c r="C16" s="575">
        <v>17350</v>
      </c>
      <c r="D16" s="579">
        <v>17706</v>
      </c>
      <c r="E16" s="579">
        <v>17125</v>
      </c>
      <c r="F16" s="579">
        <v>16342</v>
      </c>
      <c r="G16" s="579">
        <v>15674</v>
      </c>
      <c r="H16" s="577">
        <v>15049</v>
      </c>
      <c r="I16" s="577">
        <v>14840</v>
      </c>
      <c r="J16" s="577">
        <v>15978</v>
      </c>
      <c r="K16" s="577">
        <v>16498</v>
      </c>
      <c r="L16" s="577">
        <v>17691</v>
      </c>
      <c r="M16" s="577">
        <v>16592</v>
      </c>
      <c r="N16" s="577">
        <v>16670</v>
      </c>
      <c r="O16" s="577">
        <v>14913</v>
      </c>
    </row>
    <row r="17" spans="1:15" ht="13" customHeight="1">
      <c r="A17" s="300"/>
      <c r="B17" s="302" t="s">
        <v>599</v>
      </c>
      <c r="C17" s="575">
        <v>15218</v>
      </c>
      <c r="D17" s="575">
        <v>16580</v>
      </c>
      <c r="E17" s="575">
        <v>19147</v>
      </c>
      <c r="F17" s="575">
        <v>20484</v>
      </c>
      <c r="G17" s="575">
        <v>24021</v>
      </c>
      <c r="H17" s="577">
        <v>23936</v>
      </c>
      <c r="I17" s="577">
        <v>22276</v>
      </c>
      <c r="J17" s="577">
        <v>22265</v>
      </c>
      <c r="K17" s="577">
        <v>23407</v>
      </c>
      <c r="L17" s="577">
        <v>25115</v>
      </c>
      <c r="M17" s="576">
        <v>23243</v>
      </c>
      <c r="N17" s="576">
        <v>24427</v>
      </c>
      <c r="O17" s="576">
        <v>26502</v>
      </c>
    </row>
    <row r="18" spans="1:15" ht="13" customHeight="1">
      <c r="A18" s="300"/>
      <c r="B18" s="302" t="s">
        <v>600</v>
      </c>
      <c r="C18" s="575">
        <v>1054</v>
      </c>
      <c r="D18" s="575">
        <v>1389</v>
      </c>
      <c r="E18" s="575">
        <v>2906</v>
      </c>
      <c r="F18" s="575">
        <v>2403</v>
      </c>
      <c r="G18" s="575">
        <v>2225</v>
      </c>
      <c r="H18" s="577">
        <v>2348</v>
      </c>
      <c r="I18" s="577">
        <v>2561</v>
      </c>
      <c r="J18" s="577">
        <v>2932</v>
      </c>
      <c r="K18" s="577">
        <v>1867</v>
      </c>
      <c r="L18" s="577">
        <v>1771</v>
      </c>
      <c r="M18" s="576">
        <v>1485</v>
      </c>
      <c r="N18" s="576">
        <v>1281</v>
      </c>
      <c r="O18" s="576">
        <v>1189</v>
      </c>
    </row>
    <row r="19" spans="1:15" ht="13" customHeight="1">
      <c r="A19" s="300"/>
      <c r="B19" s="302" t="s">
        <v>601</v>
      </c>
      <c r="C19" s="575">
        <v>1420</v>
      </c>
      <c r="D19" s="575">
        <v>1280</v>
      </c>
      <c r="E19" s="575">
        <v>1373</v>
      </c>
      <c r="F19" s="575">
        <v>1501</v>
      </c>
      <c r="G19" s="575">
        <v>1351</v>
      </c>
      <c r="H19" s="577">
        <v>1619</v>
      </c>
      <c r="I19" s="577">
        <v>1894</v>
      </c>
      <c r="J19" s="577">
        <v>2373</v>
      </c>
      <c r="K19" s="577">
        <v>2418</v>
      </c>
      <c r="L19" s="577">
        <v>2938</v>
      </c>
      <c r="M19" s="576">
        <v>3651</v>
      </c>
      <c r="N19" s="576">
        <v>3905</v>
      </c>
      <c r="O19" s="576">
        <v>4659</v>
      </c>
    </row>
    <row r="20" spans="1:15" ht="13" customHeight="1">
      <c r="A20" s="300"/>
      <c r="B20" s="302" t="s">
        <v>243</v>
      </c>
      <c r="C20" s="575">
        <v>47510</v>
      </c>
      <c r="D20" s="575">
        <v>34795</v>
      </c>
      <c r="E20" s="575">
        <v>34292</v>
      </c>
      <c r="F20" s="575">
        <v>33169</v>
      </c>
      <c r="G20" s="575">
        <v>40800.18</v>
      </c>
      <c r="H20" s="577">
        <v>35925</v>
      </c>
      <c r="I20" s="577">
        <v>30234</v>
      </c>
      <c r="J20" s="577">
        <v>34362</v>
      </c>
      <c r="K20" s="577">
        <v>43834</v>
      </c>
      <c r="L20" s="577">
        <v>42600</v>
      </c>
      <c r="M20" s="576">
        <v>36463</v>
      </c>
      <c r="N20" s="576">
        <v>30127</v>
      </c>
      <c r="O20" s="576">
        <v>28698</v>
      </c>
    </row>
    <row r="21" spans="1:15" ht="13" customHeight="1">
      <c r="A21" s="300"/>
      <c r="B21" s="302" t="s">
        <v>244</v>
      </c>
      <c r="C21" s="575">
        <v>9620</v>
      </c>
      <c r="D21" s="575">
        <v>9123</v>
      </c>
      <c r="E21" s="575">
        <v>11626</v>
      </c>
      <c r="F21" s="575">
        <v>9382</v>
      </c>
      <c r="G21" s="575">
        <v>7198</v>
      </c>
      <c r="H21" s="577">
        <v>5668</v>
      </c>
      <c r="I21" s="577">
        <v>5295</v>
      </c>
      <c r="J21" s="577">
        <v>5597</v>
      </c>
      <c r="K21" s="577">
        <v>7157</v>
      </c>
      <c r="L21" s="577">
        <v>8161</v>
      </c>
      <c r="M21" s="576">
        <v>8951</v>
      </c>
      <c r="N21" s="576">
        <v>15265</v>
      </c>
      <c r="O21" s="576">
        <v>15642</v>
      </c>
    </row>
    <row r="22" spans="1:15" ht="13" customHeight="1">
      <c r="A22" s="300"/>
      <c r="B22" s="302" t="s">
        <v>245</v>
      </c>
      <c r="C22" s="575">
        <v>1660</v>
      </c>
      <c r="D22" s="575">
        <v>1469</v>
      </c>
      <c r="E22" s="575">
        <v>1718</v>
      </c>
      <c r="F22" s="575">
        <v>1387</v>
      </c>
      <c r="G22" s="575">
        <v>1494</v>
      </c>
      <c r="H22" s="577">
        <v>1329</v>
      </c>
      <c r="I22" s="577">
        <v>1018</v>
      </c>
      <c r="J22" s="577">
        <v>779</v>
      </c>
      <c r="K22" s="577">
        <v>848</v>
      </c>
      <c r="L22" s="577">
        <v>703</v>
      </c>
      <c r="M22" s="576">
        <v>710</v>
      </c>
      <c r="N22" s="576">
        <v>706</v>
      </c>
      <c r="O22" s="576">
        <v>861</v>
      </c>
    </row>
    <row r="23" spans="1:15" ht="13" customHeight="1">
      <c r="A23" s="300"/>
      <c r="B23" s="302" t="s">
        <v>246</v>
      </c>
      <c r="C23" s="575">
        <v>5288</v>
      </c>
      <c r="D23" s="575">
        <v>5591</v>
      </c>
      <c r="E23" s="575">
        <v>5403</v>
      </c>
      <c r="F23" s="575">
        <v>4772</v>
      </c>
      <c r="G23" s="575">
        <v>4794</v>
      </c>
      <c r="H23" s="577">
        <v>5060</v>
      </c>
      <c r="I23" s="577">
        <v>4954</v>
      </c>
      <c r="J23" s="577">
        <v>5369</v>
      </c>
      <c r="K23" s="577">
        <v>5322</v>
      </c>
      <c r="L23" s="577">
        <v>5201</v>
      </c>
      <c r="M23" s="576">
        <v>4994</v>
      </c>
      <c r="N23" s="576">
        <v>5031</v>
      </c>
      <c r="O23" s="576">
        <v>5022</v>
      </c>
    </row>
    <row r="24" spans="1:15" ht="13" customHeight="1">
      <c r="A24" s="300"/>
      <c r="B24" s="302" t="s">
        <v>258</v>
      </c>
      <c r="C24" s="575">
        <v>47054</v>
      </c>
      <c r="D24" s="575">
        <v>45061.46</v>
      </c>
      <c r="E24" s="575">
        <v>44279</v>
      </c>
      <c r="F24" s="575">
        <v>43408</v>
      </c>
      <c r="G24" s="575">
        <v>43673</v>
      </c>
      <c r="H24" s="577">
        <v>46079</v>
      </c>
      <c r="I24" s="577">
        <v>47883</v>
      </c>
      <c r="J24" s="577">
        <v>50162</v>
      </c>
      <c r="K24" s="577">
        <v>53248</v>
      </c>
      <c r="L24" s="577">
        <v>31848</v>
      </c>
      <c r="M24" s="576">
        <v>31730</v>
      </c>
      <c r="N24" s="576">
        <v>32986</v>
      </c>
      <c r="O24" s="576">
        <v>28342</v>
      </c>
    </row>
    <row r="25" spans="1:15" ht="13" customHeight="1">
      <c r="A25" s="300"/>
      <c r="B25" s="302" t="s">
        <v>577</v>
      </c>
      <c r="C25" s="575">
        <v>13635</v>
      </c>
      <c r="D25" s="575">
        <v>13355</v>
      </c>
      <c r="E25" s="575">
        <v>15390</v>
      </c>
      <c r="F25" s="575">
        <v>15324</v>
      </c>
      <c r="G25" s="575">
        <v>16928</v>
      </c>
      <c r="H25" s="575">
        <v>16685</v>
      </c>
      <c r="I25" s="575">
        <v>18161</v>
      </c>
      <c r="J25" s="575">
        <v>18141</v>
      </c>
      <c r="K25" s="575">
        <v>18383</v>
      </c>
      <c r="L25" s="575">
        <v>18234</v>
      </c>
      <c r="M25" s="576">
        <v>18313</v>
      </c>
      <c r="N25" s="576">
        <v>18280</v>
      </c>
      <c r="O25" s="576">
        <v>18043</v>
      </c>
    </row>
    <row r="26" spans="1:15" ht="13" customHeight="1">
      <c r="A26" s="300"/>
      <c r="B26" s="302" t="s">
        <v>590</v>
      </c>
      <c r="C26" s="575">
        <v>7005</v>
      </c>
      <c r="D26" s="575">
        <v>6646</v>
      </c>
      <c r="E26" s="575">
        <v>7157</v>
      </c>
      <c r="F26" s="575">
        <v>6796</v>
      </c>
      <c r="G26" s="575">
        <v>7481</v>
      </c>
      <c r="H26" s="577">
        <v>7708</v>
      </c>
      <c r="I26" s="577">
        <v>8927</v>
      </c>
      <c r="J26" s="577">
        <v>8965</v>
      </c>
      <c r="K26" s="577">
        <v>7009</v>
      </c>
      <c r="L26" s="577">
        <v>6361</v>
      </c>
      <c r="M26" s="576">
        <v>5435</v>
      </c>
      <c r="N26" s="576">
        <v>3776</v>
      </c>
      <c r="O26" s="576">
        <v>3693</v>
      </c>
    </row>
    <row r="27" spans="1:15" ht="13" customHeight="1">
      <c r="A27" s="300"/>
      <c r="B27" s="302" t="s">
        <v>591</v>
      </c>
      <c r="C27" s="575">
        <v>0</v>
      </c>
      <c r="D27" s="575">
        <v>0</v>
      </c>
      <c r="E27" s="575">
        <v>0</v>
      </c>
      <c r="F27" s="575">
        <v>0</v>
      </c>
      <c r="G27" s="575">
        <v>0</v>
      </c>
      <c r="H27" s="577">
        <v>0</v>
      </c>
      <c r="I27" s="577">
        <v>0</v>
      </c>
      <c r="J27" s="577">
        <v>0</v>
      </c>
      <c r="K27" s="577">
        <v>0</v>
      </c>
      <c r="L27" s="577">
        <v>0</v>
      </c>
      <c r="M27" s="576">
        <v>0</v>
      </c>
      <c r="N27" s="576">
        <v>0</v>
      </c>
      <c r="O27" s="576">
        <v>0</v>
      </c>
    </row>
    <row r="28" spans="1:15" ht="13" customHeight="1">
      <c r="A28" s="300"/>
      <c r="B28" s="298" t="s">
        <v>686</v>
      </c>
      <c r="C28" s="575">
        <v>0</v>
      </c>
      <c r="D28" s="575">
        <v>0</v>
      </c>
      <c r="E28" s="575">
        <v>0</v>
      </c>
      <c r="F28" s="575">
        <v>0</v>
      </c>
      <c r="G28" s="575">
        <v>0</v>
      </c>
      <c r="H28" s="577">
        <v>0</v>
      </c>
      <c r="I28" s="577">
        <v>0</v>
      </c>
      <c r="J28" s="577">
        <v>0</v>
      </c>
      <c r="K28" s="577">
        <v>0</v>
      </c>
      <c r="L28" s="577">
        <v>0</v>
      </c>
      <c r="M28" s="578">
        <v>0</v>
      </c>
      <c r="N28" s="578">
        <v>0</v>
      </c>
      <c r="O28" s="578">
        <v>0</v>
      </c>
    </row>
    <row r="29" spans="1:15" ht="13" customHeight="1">
      <c r="A29" s="300"/>
      <c r="B29" s="304" t="s">
        <v>534</v>
      </c>
      <c r="C29" s="575">
        <v>0</v>
      </c>
      <c r="D29" s="575">
        <v>0</v>
      </c>
      <c r="E29" s="575">
        <v>0</v>
      </c>
      <c r="F29" s="575">
        <v>0</v>
      </c>
      <c r="G29" s="575">
        <v>0</v>
      </c>
      <c r="H29" s="577">
        <v>0</v>
      </c>
      <c r="I29" s="577">
        <v>0</v>
      </c>
      <c r="J29" s="577">
        <v>0</v>
      </c>
      <c r="K29" s="577">
        <v>0</v>
      </c>
      <c r="L29" s="577">
        <v>0</v>
      </c>
      <c r="M29" s="578">
        <v>0</v>
      </c>
      <c r="N29" s="578">
        <v>17</v>
      </c>
      <c r="O29" s="578">
        <v>10</v>
      </c>
    </row>
    <row r="30" spans="1:15" ht="13" customHeight="1">
      <c r="A30" s="300"/>
      <c r="B30" s="302" t="s">
        <v>535</v>
      </c>
      <c r="C30" s="575">
        <v>0</v>
      </c>
      <c r="D30" s="575">
        <v>0</v>
      </c>
      <c r="E30" s="575">
        <v>0</v>
      </c>
      <c r="F30" s="575">
        <v>0</v>
      </c>
      <c r="G30" s="575">
        <v>0</v>
      </c>
      <c r="H30" s="577">
        <v>0</v>
      </c>
      <c r="I30" s="577">
        <v>0</v>
      </c>
      <c r="J30" s="577">
        <v>0</v>
      </c>
      <c r="K30" s="577">
        <v>0</v>
      </c>
      <c r="L30" s="577">
        <v>0</v>
      </c>
      <c r="M30" s="578">
        <v>0</v>
      </c>
      <c r="N30" s="578">
        <v>0</v>
      </c>
      <c r="O30" s="578">
        <v>0</v>
      </c>
    </row>
    <row r="31" spans="1:15" ht="13" customHeight="1">
      <c r="A31" s="300"/>
      <c r="B31" s="304" t="s">
        <v>536</v>
      </c>
      <c r="C31" s="577">
        <v>0</v>
      </c>
      <c r="D31" s="577">
        <v>0</v>
      </c>
      <c r="E31" s="577">
        <v>0</v>
      </c>
      <c r="F31" s="577">
        <v>0</v>
      </c>
      <c r="G31" s="577">
        <v>0</v>
      </c>
      <c r="H31" s="577">
        <v>0</v>
      </c>
      <c r="I31" s="577">
        <v>0</v>
      </c>
      <c r="J31" s="577">
        <v>0</v>
      </c>
      <c r="K31" s="577">
        <v>0</v>
      </c>
      <c r="L31" s="577">
        <v>0</v>
      </c>
      <c r="M31" s="578">
        <v>0</v>
      </c>
      <c r="N31" s="578">
        <v>0</v>
      </c>
      <c r="O31" s="578">
        <v>0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1">
    <mergeCell ref="A5:B5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zoomScale="150" workbookViewId="0">
      <selection activeCell="B2" sqref="A2:O36"/>
    </sheetView>
  </sheetViews>
  <sheetFormatPr baseColWidth="10" defaultColWidth="12.83203125" defaultRowHeight="12" customHeight="1"/>
  <cols>
    <col min="1" max="1" width="0.33203125" style="298" customWidth="1"/>
    <col min="2" max="2" width="10.33203125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51</v>
      </c>
      <c r="B2" s="508"/>
      <c r="C2" s="297"/>
      <c r="D2" s="297"/>
      <c r="E2" s="297"/>
      <c r="F2" s="297"/>
    </row>
    <row r="3" spans="1:15" ht="12" customHeight="1">
      <c r="A3" s="509" t="s">
        <v>156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502" t="s">
        <v>692</v>
      </c>
      <c r="B6" s="503"/>
      <c r="C6" s="528">
        <f t="shared" ref="C6:N6" si="0">(C8+C9+C10+C11+C12+C13+C14+C15+C16+C17+C18+C19+C20+C21+C22+C23+C24+C25+C26+C27+C28+C29+C30+C31)</f>
        <v>6617.968220092308</v>
      </c>
      <c r="D6" s="528">
        <f t="shared" si="0"/>
        <v>6771.9679898388895</v>
      </c>
      <c r="E6" s="528">
        <f t="shared" si="0"/>
        <v>6685.5586498933135</v>
      </c>
      <c r="F6" s="528">
        <f t="shared" si="0"/>
        <v>6419.3579054666652</v>
      </c>
      <c r="G6" s="528">
        <f t="shared" si="0"/>
        <v>6153.1451731523603</v>
      </c>
      <c r="H6" s="528">
        <f t="shared" si="0"/>
        <v>6131.052223048735</v>
      </c>
      <c r="I6" s="528">
        <f t="shared" si="0"/>
        <v>6150.0225256962231</v>
      </c>
      <c r="J6" s="528">
        <f t="shared" si="0"/>
        <v>6246.7435162632837</v>
      </c>
      <c r="K6" s="528">
        <f t="shared" si="0"/>
        <v>6439.1138177395633</v>
      </c>
      <c r="L6" s="528">
        <f t="shared" si="0"/>
        <v>6167.3048232536094</v>
      </c>
      <c r="M6" s="528">
        <f t="shared" si="0"/>
        <v>5900.8247124236641</v>
      </c>
      <c r="N6" s="528">
        <f t="shared" si="0"/>
        <v>5827.0338135371449</v>
      </c>
      <c r="O6" s="528">
        <f>(O8+O9+O10+O11+O12+O13+O14+O15+O16+O17+O18+O19+O20+O21+O22+O23+O24+O25+O26+O27+O28+O29+O30+O31)</f>
        <v>5547.0975465893553</v>
      </c>
    </row>
    <row r="7" spans="1:15" ht="5" customHeight="1">
      <c r="A7" s="300"/>
      <c r="B7" s="301"/>
      <c r="C7" s="529"/>
      <c r="D7" s="529"/>
      <c r="E7" s="529"/>
      <c r="F7" s="529"/>
      <c r="G7" s="529"/>
      <c r="H7" s="529"/>
      <c r="I7" s="529"/>
      <c r="J7" s="529"/>
      <c r="K7" s="529"/>
      <c r="L7" s="529"/>
      <c r="M7" s="529"/>
      <c r="N7" s="529"/>
      <c r="O7" s="529"/>
    </row>
    <row r="8" spans="1:15" ht="13" customHeight="1">
      <c r="A8" s="300"/>
      <c r="B8" s="302" t="s">
        <v>488</v>
      </c>
      <c r="C8" s="530">
        <v>273.95999999999998</v>
      </c>
      <c r="D8" s="530">
        <v>261.02</v>
      </c>
      <c r="E8" s="530">
        <v>226.23</v>
      </c>
      <c r="F8" s="530">
        <v>215.03320000000002</v>
      </c>
      <c r="G8" s="530">
        <v>260.25119999999998</v>
      </c>
      <c r="H8" s="530">
        <v>282.58800000000002</v>
      </c>
      <c r="I8" s="530">
        <v>255.7372</v>
      </c>
      <c r="J8" s="530">
        <v>265.5496</v>
      </c>
      <c r="K8" s="530">
        <v>257.85840000000002</v>
      </c>
      <c r="L8" s="530">
        <v>291.60680000000008</v>
      </c>
      <c r="M8" s="531">
        <v>252.2792</v>
      </c>
      <c r="N8" s="531">
        <v>205.38399999999999</v>
      </c>
      <c r="O8" s="531">
        <v>378.41360000000009</v>
      </c>
    </row>
    <row r="9" spans="1:15" ht="13" customHeight="1">
      <c r="A9" s="300"/>
      <c r="B9" s="302" t="s">
        <v>603</v>
      </c>
      <c r="C9" s="530">
        <v>1970</v>
      </c>
      <c r="D9" s="530">
        <v>2250</v>
      </c>
      <c r="E9" s="530">
        <v>2114</v>
      </c>
      <c r="F9" s="530">
        <v>2190</v>
      </c>
      <c r="G9" s="530">
        <v>1819.4519853101374</v>
      </c>
      <c r="H9" s="532">
        <v>1853.5428437154012</v>
      </c>
      <c r="I9" s="532">
        <v>1833.405028832726</v>
      </c>
      <c r="J9" s="532">
        <v>1923.4746673632828</v>
      </c>
      <c r="K9" s="532">
        <v>1990.2353647395641</v>
      </c>
      <c r="L9" s="532">
        <v>1894.8301960869419</v>
      </c>
      <c r="M9" s="533">
        <v>1781.2121979436652</v>
      </c>
      <c r="N9" s="533">
        <v>1665.5043495371449</v>
      </c>
      <c r="O9" s="533">
        <v>1376.5339236572659</v>
      </c>
    </row>
    <row r="10" spans="1:15" ht="13" customHeight="1">
      <c r="A10" s="300"/>
      <c r="B10" s="302" t="s">
        <v>604</v>
      </c>
      <c r="C10" s="530">
        <v>569.24699999999996</v>
      </c>
      <c r="D10" s="530">
        <v>535.86699999999996</v>
      </c>
      <c r="E10" s="530">
        <v>564.40100000000007</v>
      </c>
      <c r="F10" s="530">
        <v>473.14499999999998</v>
      </c>
      <c r="G10" s="530">
        <v>481.40700000000004</v>
      </c>
      <c r="H10" s="532">
        <v>433.95679999999999</v>
      </c>
      <c r="I10" s="532">
        <v>490.66100000000012</v>
      </c>
      <c r="J10" s="532">
        <v>384.30700000000007</v>
      </c>
      <c r="K10" s="532">
        <v>353.06</v>
      </c>
      <c r="L10" s="532">
        <v>365.20298500000001</v>
      </c>
      <c r="M10" s="532">
        <v>309.9196</v>
      </c>
      <c r="N10" s="532">
        <v>385.125</v>
      </c>
      <c r="O10" s="532">
        <v>455.53058576000018</v>
      </c>
    </row>
    <row r="11" spans="1:15" ht="13" customHeight="1">
      <c r="A11" s="300"/>
      <c r="B11" s="302" t="s">
        <v>605</v>
      </c>
      <c r="C11" s="530">
        <v>496.42283999999989</v>
      </c>
      <c r="D11" s="530">
        <v>516.37</v>
      </c>
      <c r="E11" s="530">
        <v>519.29999999999995</v>
      </c>
      <c r="F11" s="530">
        <v>531.273912</v>
      </c>
      <c r="G11" s="530">
        <v>537.99</v>
      </c>
      <c r="H11" s="532">
        <v>542.527288</v>
      </c>
      <c r="I11" s="532">
        <v>545.584068</v>
      </c>
      <c r="J11" s="530">
        <v>548.40941200000009</v>
      </c>
      <c r="K11" s="530">
        <v>553.72016799999994</v>
      </c>
      <c r="L11" s="530">
        <v>560.47788800000012</v>
      </c>
      <c r="M11" s="531">
        <v>572.85302799999999</v>
      </c>
      <c r="N11" s="531">
        <v>579.34548800000005</v>
      </c>
      <c r="O11" s="531">
        <v>506.56437600000004</v>
      </c>
    </row>
    <row r="12" spans="1:15" ht="13" customHeight="1">
      <c r="A12" s="300"/>
      <c r="B12" s="302" t="s">
        <v>606</v>
      </c>
      <c r="C12" s="530">
        <v>339.04545922222218</v>
      </c>
      <c r="D12" s="530">
        <v>359.25522988888895</v>
      </c>
      <c r="E12" s="530">
        <v>366.10571333333331</v>
      </c>
      <c r="F12" s="530">
        <v>333.30700266666668</v>
      </c>
      <c r="G12" s="530">
        <v>332.97699999999998</v>
      </c>
      <c r="H12" s="530">
        <v>328.71084000000002</v>
      </c>
      <c r="I12" s="530">
        <v>324.05175600000007</v>
      </c>
      <c r="J12" s="530">
        <v>304.69272639999997</v>
      </c>
      <c r="K12" s="530">
        <v>323.36882200000002</v>
      </c>
      <c r="L12" s="530">
        <v>308.00696266666671</v>
      </c>
      <c r="M12" s="531">
        <v>299.324996</v>
      </c>
      <c r="N12" s="531">
        <v>327.84459200000003</v>
      </c>
      <c r="O12" s="531">
        <v>233.79401917209125</v>
      </c>
    </row>
    <row r="13" spans="1:15" ht="13" customHeight="1">
      <c r="A13" s="300"/>
      <c r="B13" s="302" t="s">
        <v>595</v>
      </c>
      <c r="C13" s="530">
        <v>27.223092399999995</v>
      </c>
      <c r="D13" s="530">
        <v>27.087456899999999</v>
      </c>
      <c r="E13" s="530">
        <v>31.666680999979999</v>
      </c>
      <c r="F13" s="530">
        <v>24.508548000000001</v>
      </c>
      <c r="G13" s="530">
        <v>28.725284000000006</v>
      </c>
      <c r="H13" s="530">
        <v>38.719332000000001</v>
      </c>
      <c r="I13" s="530">
        <v>40.377600000000008</v>
      </c>
      <c r="J13" s="530">
        <v>46.133200000000002</v>
      </c>
      <c r="K13" s="530">
        <v>45.1372</v>
      </c>
      <c r="L13" s="530">
        <v>53.750799999999998</v>
      </c>
      <c r="M13" s="530">
        <v>58.672400000000003</v>
      </c>
      <c r="N13" s="530">
        <v>58.424800000000005</v>
      </c>
      <c r="O13" s="530">
        <v>56.859200000000008</v>
      </c>
    </row>
    <row r="14" spans="1:15" ht="13" customHeight="1">
      <c r="A14" s="300"/>
      <c r="B14" s="302" t="s">
        <v>596</v>
      </c>
      <c r="C14" s="530">
        <v>198.32599999999996</v>
      </c>
      <c r="D14" s="530">
        <v>207.397975</v>
      </c>
      <c r="E14" s="530">
        <v>171.16</v>
      </c>
      <c r="F14" s="530">
        <v>173.6</v>
      </c>
      <c r="G14" s="530">
        <v>139.71686400000002</v>
      </c>
      <c r="H14" s="532">
        <v>155.24</v>
      </c>
      <c r="I14" s="532">
        <v>143.67214000000001</v>
      </c>
      <c r="J14" s="532">
        <v>145.0352</v>
      </c>
      <c r="K14" s="532">
        <v>152.50619999999998</v>
      </c>
      <c r="L14" s="532">
        <v>153.54</v>
      </c>
      <c r="M14" s="531">
        <v>173.99831</v>
      </c>
      <c r="N14" s="531">
        <v>210.45565999999999</v>
      </c>
      <c r="O14" s="531">
        <v>213.53680000000003</v>
      </c>
    </row>
    <row r="15" spans="1:15" ht="13" customHeight="1">
      <c r="A15" s="300"/>
      <c r="B15" s="302" t="s">
        <v>597</v>
      </c>
      <c r="C15" s="530">
        <v>785.02230000000009</v>
      </c>
      <c r="D15" s="530">
        <v>769.04650000000004</v>
      </c>
      <c r="E15" s="530">
        <v>755.22839999999997</v>
      </c>
      <c r="F15" s="530">
        <v>743.49199999999996</v>
      </c>
      <c r="G15" s="530">
        <v>751.45931222222214</v>
      </c>
      <c r="H15" s="532">
        <v>708.57885133333332</v>
      </c>
      <c r="I15" s="532">
        <v>730.69024643349758</v>
      </c>
      <c r="J15" s="532">
        <v>719.30852650000008</v>
      </c>
      <c r="K15" s="532">
        <v>746.64772000000005</v>
      </c>
      <c r="L15" s="532">
        <v>758.26713599999994</v>
      </c>
      <c r="M15" s="531">
        <v>725.20221600000002</v>
      </c>
      <c r="N15" s="531">
        <v>659.28752800000018</v>
      </c>
      <c r="O15" s="531">
        <v>602.63478400000008</v>
      </c>
    </row>
    <row r="16" spans="1:15" ht="13" customHeight="1">
      <c r="A16" s="300"/>
      <c r="B16" s="302" t="s">
        <v>598</v>
      </c>
      <c r="C16" s="530">
        <v>228.85199999999998</v>
      </c>
      <c r="D16" s="534">
        <v>234.85399999999998</v>
      </c>
      <c r="E16" s="534">
        <v>230.833</v>
      </c>
      <c r="F16" s="534">
        <v>202.80800000000002</v>
      </c>
      <c r="G16" s="534">
        <v>186.31319999999994</v>
      </c>
      <c r="H16" s="532">
        <v>189.10748000000004</v>
      </c>
      <c r="I16" s="532">
        <v>196.27415999999999</v>
      </c>
      <c r="J16" s="532">
        <v>216.08724000000007</v>
      </c>
      <c r="K16" s="532">
        <v>230.5292</v>
      </c>
      <c r="L16" s="532">
        <v>228.45003599999998</v>
      </c>
      <c r="M16" s="532">
        <v>223.39691999999999</v>
      </c>
      <c r="N16" s="532">
        <v>227.94696000000002</v>
      </c>
      <c r="O16" s="532">
        <v>211.30357200000003</v>
      </c>
    </row>
    <row r="17" spans="1:15" ht="13" customHeight="1">
      <c r="A17" s="300"/>
      <c r="B17" s="302" t="s">
        <v>599</v>
      </c>
      <c r="C17" s="530">
        <v>214.01</v>
      </c>
      <c r="D17" s="530">
        <v>232.83099999999999</v>
      </c>
      <c r="E17" s="530">
        <v>266.7928</v>
      </c>
      <c r="F17" s="530">
        <v>245.74863999999999</v>
      </c>
      <c r="G17" s="530">
        <v>249.51672000000002</v>
      </c>
      <c r="H17" s="532">
        <v>239.50200000000001</v>
      </c>
      <c r="I17" s="532">
        <v>220.9502</v>
      </c>
      <c r="J17" s="532">
        <v>210.62860000000001</v>
      </c>
      <c r="K17" s="532">
        <v>213.12159999999997</v>
      </c>
      <c r="L17" s="532">
        <v>231.92699999999996</v>
      </c>
      <c r="M17" s="531">
        <v>217.72960000000003</v>
      </c>
      <c r="N17" s="531">
        <v>221.91852800000001</v>
      </c>
      <c r="O17" s="531">
        <v>241.61995999999999</v>
      </c>
    </row>
    <row r="18" spans="1:15" ht="13" customHeight="1">
      <c r="A18" s="300"/>
      <c r="B18" s="302" t="s">
        <v>600</v>
      </c>
      <c r="C18" s="530">
        <v>11.46</v>
      </c>
      <c r="D18" s="530">
        <v>14.530700000000001</v>
      </c>
      <c r="E18" s="530">
        <v>29.88</v>
      </c>
      <c r="F18" s="530">
        <v>25.063536000000006</v>
      </c>
      <c r="G18" s="530">
        <v>21.052152</v>
      </c>
      <c r="H18" s="532">
        <v>22.579724000000002</v>
      </c>
      <c r="I18" s="532">
        <v>26.875732000000003</v>
      </c>
      <c r="J18" s="532">
        <v>32.696748000000007</v>
      </c>
      <c r="K18" s="532">
        <v>21.0045</v>
      </c>
      <c r="L18" s="532">
        <v>19.564219499999997</v>
      </c>
      <c r="M18" s="531">
        <v>17.93704048</v>
      </c>
      <c r="N18" s="531">
        <v>13.639064000000001</v>
      </c>
      <c r="O18" s="531">
        <v>13.546632000000001</v>
      </c>
    </row>
    <row r="19" spans="1:15" ht="13" customHeight="1">
      <c r="A19" s="300"/>
      <c r="B19" s="302" t="s">
        <v>601</v>
      </c>
      <c r="C19" s="530">
        <v>14.1</v>
      </c>
      <c r="D19" s="530">
        <v>12.7</v>
      </c>
      <c r="E19" s="530">
        <v>13.71</v>
      </c>
      <c r="F19" s="530">
        <v>15.128000000000002</v>
      </c>
      <c r="G19" s="530">
        <v>14.438280000000001</v>
      </c>
      <c r="H19" s="532">
        <v>17.621199999999998</v>
      </c>
      <c r="I19" s="532">
        <v>20.507999999999999</v>
      </c>
      <c r="J19" s="532">
        <v>26.495200000000001</v>
      </c>
      <c r="K19" s="532">
        <v>27.439200000000003</v>
      </c>
      <c r="L19" s="532">
        <v>33.3872</v>
      </c>
      <c r="M19" s="531">
        <v>41.855599999999995</v>
      </c>
      <c r="N19" s="531">
        <v>41.496399999999994</v>
      </c>
      <c r="O19" s="531">
        <v>47.738800000000005</v>
      </c>
    </row>
    <row r="20" spans="1:15" ht="13" customHeight="1">
      <c r="A20" s="300"/>
      <c r="B20" s="302" t="s">
        <v>243</v>
      </c>
      <c r="C20" s="530">
        <v>531.96619499999997</v>
      </c>
      <c r="D20" s="530">
        <v>399.70732404999995</v>
      </c>
      <c r="E20" s="530">
        <v>394.82132556000005</v>
      </c>
      <c r="F20" s="530">
        <v>380.82839279999996</v>
      </c>
      <c r="G20" s="530">
        <v>450.38584761999999</v>
      </c>
      <c r="H20" s="532">
        <v>420.31948</v>
      </c>
      <c r="I20" s="532">
        <v>393.22670443000004</v>
      </c>
      <c r="J20" s="532">
        <v>435.96212399999996</v>
      </c>
      <c r="K20" s="532">
        <v>499.41899300000006</v>
      </c>
      <c r="L20" s="532">
        <v>460.1</v>
      </c>
      <c r="M20" s="531">
        <v>420.23054399999995</v>
      </c>
      <c r="N20" s="531">
        <v>345.16112399999997</v>
      </c>
      <c r="O20" s="531">
        <v>369.22589399999998</v>
      </c>
    </row>
    <row r="21" spans="1:15" ht="13" customHeight="1">
      <c r="A21" s="300"/>
      <c r="B21" s="302" t="s">
        <v>244</v>
      </c>
      <c r="C21" s="530">
        <v>112.931068</v>
      </c>
      <c r="D21" s="530">
        <v>115.41190400000002</v>
      </c>
      <c r="E21" s="530">
        <v>138.30133000000001</v>
      </c>
      <c r="F21" s="530">
        <v>110.54687400000002</v>
      </c>
      <c r="G21" s="530">
        <v>83.079731999999993</v>
      </c>
      <c r="H21" s="532">
        <v>66.784171999999998</v>
      </c>
      <c r="I21" s="532">
        <v>63.214409999999987</v>
      </c>
      <c r="J21" s="532">
        <v>68.319729999999993</v>
      </c>
      <c r="K21" s="532">
        <v>80.088149999999999</v>
      </c>
      <c r="L21" s="532">
        <v>86.443000000000012</v>
      </c>
      <c r="M21" s="531">
        <v>93.414000000000016</v>
      </c>
      <c r="N21" s="531">
        <v>180.70549999999997</v>
      </c>
      <c r="O21" s="531">
        <v>178.36940000000001</v>
      </c>
    </row>
    <row r="22" spans="1:15" ht="13" customHeight="1">
      <c r="A22" s="300"/>
      <c r="B22" s="302" t="s">
        <v>245</v>
      </c>
      <c r="C22" s="530">
        <v>28.01</v>
      </c>
      <c r="D22" s="530">
        <v>24.93</v>
      </c>
      <c r="E22" s="530">
        <v>27.39</v>
      </c>
      <c r="F22" s="530">
        <v>21.761499999999998</v>
      </c>
      <c r="G22" s="530">
        <v>25.058199999999999</v>
      </c>
      <c r="H22" s="532">
        <v>23.103600000000004</v>
      </c>
      <c r="I22" s="532">
        <v>19.819600000000001</v>
      </c>
      <c r="J22" s="532">
        <v>14.945600000000002</v>
      </c>
      <c r="K22" s="532">
        <v>16.6889</v>
      </c>
      <c r="L22" s="532">
        <v>13.742799999999999</v>
      </c>
      <c r="M22" s="531">
        <v>13.828209999999999</v>
      </c>
      <c r="N22" s="531">
        <v>12.998820000000002</v>
      </c>
      <c r="O22" s="531">
        <v>13.3848</v>
      </c>
    </row>
    <row r="23" spans="1:15" ht="13" customHeight="1">
      <c r="A23" s="300"/>
      <c r="B23" s="302" t="s">
        <v>246</v>
      </c>
      <c r="C23" s="530">
        <v>68.672700000000006</v>
      </c>
      <c r="D23" s="530">
        <v>71.201999999999998</v>
      </c>
      <c r="E23" s="530">
        <v>67.968000000000004</v>
      </c>
      <c r="F23" s="530">
        <v>60.417300000000004</v>
      </c>
      <c r="G23" s="530">
        <v>58.94</v>
      </c>
      <c r="H23" s="532">
        <v>60.468000000000011</v>
      </c>
      <c r="I23" s="532">
        <v>60.22</v>
      </c>
      <c r="J23" s="532">
        <v>66.928032000000002</v>
      </c>
      <c r="K23" s="532">
        <v>70.706800000000001</v>
      </c>
      <c r="L23" s="532">
        <v>72.584000000000003</v>
      </c>
      <c r="M23" s="531">
        <v>70.555200000000013</v>
      </c>
      <c r="N23" s="531">
        <v>70.892400000000009</v>
      </c>
      <c r="O23" s="531">
        <v>71.895600000000002</v>
      </c>
    </row>
    <row r="24" spans="1:15" ht="13" customHeight="1">
      <c r="A24" s="300"/>
      <c r="B24" s="302" t="s">
        <v>258</v>
      </c>
      <c r="C24" s="530">
        <v>524.94599999999991</v>
      </c>
      <c r="D24" s="530">
        <v>506.476</v>
      </c>
      <c r="E24" s="530">
        <v>503.2</v>
      </c>
      <c r="F24" s="530">
        <v>420.68800000000005</v>
      </c>
      <c r="G24" s="530">
        <v>442.61071600000008</v>
      </c>
      <c r="H24" s="532">
        <v>488.89123200000006</v>
      </c>
      <c r="I24" s="532">
        <v>510.34188000000006</v>
      </c>
      <c r="J24" s="532">
        <v>547.02120000000014</v>
      </c>
      <c r="K24" s="532">
        <v>585.95000000000005</v>
      </c>
      <c r="L24" s="532">
        <v>368.38960000000009</v>
      </c>
      <c r="M24" s="531">
        <v>365.05400000000009</v>
      </c>
      <c r="N24" s="531">
        <v>378.62280000000004</v>
      </c>
      <c r="O24" s="531">
        <v>336.17800000000005</v>
      </c>
    </row>
    <row r="25" spans="1:15" ht="13" customHeight="1">
      <c r="A25" s="300"/>
      <c r="B25" s="302" t="s">
        <v>577</v>
      </c>
      <c r="C25" s="530">
        <v>139.86756547008548</v>
      </c>
      <c r="D25" s="530">
        <v>155.18610000000001</v>
      </c>
      <c r="E25" s="530">
        <v>184.49440000000001</v>
      </c>
      <c r="F25" s="530">
        <v>176.49480000000003</v>
      </c>
      <c r="G25" s="530">
        <v>192.04680000000002</v>
      </c>
      <c r="H25" s="530">
        <v>181.38378</v>
      </c>
      <c r="I25" s="530">
        <v>182.874</v>
      </c>
      <c r="J25" s="530">
        <v>192.49511000000001</v>
      </c>
      <c r="K25" s="530">
        <v>195.44819999999999</v>
      </c>
      <c r="L25" s="530">
        <v>195.98660000000001</v>
      </c>
      <c r="M25" s="531">
        <v>197.95804999999996</v>
      </c>
      <c r="N25" s="531">
        <v>195.59400000000002</v>
      </c>
      <c r="O25" s="531">
        <v>194.48</v>
      </c>
    </row>
    <row r="26" spans="1:15" ht="13" customHeight="1">
      <c r="A26" s="300"/>
      <c r="B26" s="302" t="s">
        <v>590</v>
      </c>
      <c r="C26" s="530">
        <v>83.905999999999992</v>
      </c>
      <c r="D26" s="530">
        <v>78.094800000000006</v>
      </c>
      <c r="E26" s="530">
        <v>80.075999999999993</v>
      </c>
      <c r="F26" s="530">
        <v>75.513200000000012</v>
      </c>
      <c r="G26" s="530">
        <v>77.724880000000013</v>
      </c>
      <c r="H26" s="532">
        <v>77.427599999999998</v>
      </c>
      <c r="I26" s="532">
        <v>91.538799999999995</v>
      </c>
      <c r="J26" s="532">
        <v>98.253600000000034</v>
      </c>
      <c r="K26" s="532">
        <v>76.184399999999997</v>
      </c>
      <c r="L26" s="532">
        <v>71.047600000000003</v>
      </c>
      <c r="M26" s="531">
        <v>65.403600000000012</v>
      </c>
      <c r="N26" s="531">
        <v>46.53</v>
      </c>
      <c r="O26" s="531">
        <v>45.385599999999997</v>
      </c>
    </row>
    <row r="27" spans="1:15" ht="13" customHeight="1">
      <c r="A27" s="300"/>
      <c r="B27" s="302" t="s">
        <v>591</v>
      </c>
      <c r="C27" s="530">
        <v>0</v>
      </c>
      <c r="D27" s="530">
        <v>0</v>
      </c>
      <c r="E27" s="530">
        <v>0</v>
      </c>
      <c r="F27" s="530">
        <v>0</v>
      </c>
      <c r="G27" s="530">
        <v>0</v>
      </c>
      <c r="H27" s="532">
        <v>0</v>
      </c>
      <c r="I27" s="532">
        <v>0</v>
      </c>
      <c r="J27" s="532">
        <v>0</v>
      </c>
      <c r="K27" s="532">
        <v>0</v>
      </c>
      <c r="L27" s="532">
        <v>0</v>
      </c>
      <c r="M27" s="531">
        <v>0</v>
      </c>
      <c r="N27" s="531">
        <v>0</v>
      </c>
      <c r="O27" s="531">
        <v>0</v>
      </c>
    </row>
    <row r="28" spans="1:15" ht="13" customHeight="1">
      <c r="A28" s="300"/>
      <c r="B28" s="298" t="s">
        <v>686</v>
      </c>
      <c r="C28" s="530">
        <v>0</v>
      </c>
      <c r="D28" s="530">
        <v>0</v>
      </c>
      <c r="E28" s="530">
        <v>0</v>
      </c>
      <c r="F28" s="530">
        <v>0</v>
      </c>
      <c r="G28" s="530">
        <v>0</v>
      </c>
      <c r="H28" s="532">
        <v>0</v>
      </c>
      <c r="I28" s="532">
        <v>0</v>
      </c>
      <c r="J28" s="532">
        <v>0</v>
      </c>
      <c r="K28" s="532">
        <v>0</v>
      </c>
      <c r="L28" s="532">
        <v>0</v>
      </c>
      <c r="M28" s="533">
        <v>0</v>
      </c>
      <c r="N28" s="533">
        <v>0</v>
      </c>
      <c r="O28" s="533">
        <v>0</v>
      </c>
    </row>
    <row r="29" spans="1:15" ht="13" customHeight="1">
      <c r="A29" s="300"/>
      <c r="B29" s="304" t="s">
        <v>534</v>
      </c>
      <c r="C29" s="530">
        <v>0</v>
      </c>
      <c r="D29" s="530">
        <v>0</v>
      </c>
      <c r="E29" s="530">
        <v>0</v>
      </c>
      <c r="F29" s="530">
        <v>0</v>
      </c>
      <c r="G29" s="530">
        <v>0</v>
      </c>
      <c r="H29" s="532">
        <v>0</v>
      </c>
      <c r="I29" s="532">
        <v>0</v>
      </c>
      <c r="J29" s="532">
        <v>0</v>
      </c>
      <c r="K29" s="532">
        <v>0</v>
      </c>
      <c r="L29" s="532">
        <v>0</v>
      </c>
      <c r="M29" s="533">
        <v>0</v>
      </c>
      <c r="N29" s="533">
        <v>0.15679999999999999</v>
      </c>
      <c r="O29" s="533">
        <v>0.10200000000000001</v>
      </c>
    </row>
    <row r="30" spans="1:15" ht="13" customHeight="1">
      <c r="A30" s="300"/>
      <c r="B30" s="302" t="s">
        <v>535</v>
      </c>
      <c r="C30" s="530">
        <v>0</v>
      </c>
      <c r="D30" s="530">
        <v>0</v>
      </c>
      <c r="E30" s="530">
        <v>0</v>
      </c>
      <c r="F30" s="530">
        <v>0</v>
      </c>
      <c r="G30" s="530">
        <v>0</v>
      </c>
      <c r="H30" s="532">
        <v>0</v>
      </c>
      <c r="I30" s="532">
        <v>0</v>
      </c>
      <c r="J30" s="532">
        <v>0</v>
      </c>
      <c r="K30" s="532">
        <v>0</v>
      </c>
      <c r="L30" s="532">
        <v>0</v>
      </c>
      <c r="M30" s="533">
        <v>0</v>
      </c>
      <c r="N30" s="533">
        <v>0</v>
      </c>
      <c r="O30" s="533">
        <v>0</v>
      </c>
    </row>
    <row r="31" spans="1:15" ht="13" customHeight="1">
      <c r="A31" s="300"/>
      <c r="B31" s="304" t="s">
        <v>536</v>
      </c>
      <c r="C31" s="532">
        <v>0</v>
      </c>
      <c r="D31" s="532">
        <v>0</v>
      </c>
      <c r="E31" s="532">
        <v>0</v>
      </c>
      <c r="F31" s="532">
        <v>0</v>
      </c>
      <c r="G31" s="532">
        <v>0</v>
      </c>
      <c r="H31" s="532">
        <v>0</v>
      </c>
      <c r="I31" s="532">
        <v>0</v>
      </c>
      <c r="J31" s="532">
        <v>0</v>
      </c>
      <c r="K31" s="532">
        <v>0</v>
      </c>
      <c r="L31" s="532">
        <v>0</v>
      </c>
      <c r="M31" s="533">
        <v>0</v>
      </c>
      <c r="N31" s="533">
        <v>0</v>
      </c>
      <c r="O31" s="533">
        <v>0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1">
    <mergeCell ref="A5:B5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7"/>
  <sheetViews>
    <sheetView showGridLines="0" zoomScale="150" workbookViewId="0">
      <selection activeCell="B2" sqref="A2:O38"/>
    </sheetView>
  </sheetViews>
  <sheetFormatPr baseColWidth="10" defaultColWidth="12.83203125" defaultRowHeight="12" customHeight="1"/>
  <cols>
    <col min="1" max="1" width="0.33203125" style="298" customWidth="1"/>
    <col min="2" max="2" width="7.83203125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50</v>
      </c>
      <c r="B2" s="508"/>
      <c r="C2" s="297"/>
      <c r="D2" s="297"/>
      <c r="E2" s="297"/>
      <c r="F2" s="297"/>
    </row>
    <row r="3" spans="1:15" ht="11">
      <c r="A3" s="509" t="s">
        <v>217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744</v>
      </c>
      <c r="B6" s="1333"/>
      <c r="C6" s="536">
        <v>3.0527813997062045</v>
      </c>
      <c r="D6" s="536">
        <v>3.0056297036241864</v>
      </c>
      <c r="E6" s="536">
        <v>3.17</v>
      </c>
      <c r="F6" s="536">
        <v>3.4114309869650983</v>
      </c>
      <c r="G6" s="536">
        <v>3.6118512308288611</v>
      </c>
      <c r="H6" s="536">
        <v>3.3797134277096021</v>
      </c>
      <c r="I6" s="536">
        <v>3.5334883085856728</v>
      </c>
      <c r="J6" s="536">
        <v>3.6803788679474936</v>
      </c>
      <c r="K6" s="536">
        <v>3.9319270973309304</v>
      </c>
      <c r="L6" s="536">
        <v>4.0365460305575871</v>
      </c>
      <c r="M6" s="536">
        <v>4.2775448893069807</v>
      </c>
      <c r="N6" s="536">
        <v>4.6608521159616911</v>
      </c>
      <c r="O6" s="536">
        <v>4.7411779015043356</v>
      </c>
    </row>
    <row r="7" spans="1:15" ht="5" customHeight="1">
      <c r="A7" s="300"/>
      <c r="B7" s="301"/>
      <c r="C7" s="537"/>
      <c r="D7" s="537"/>
      <c r="E7" s="537"/>
      <c r="F7" s="537"/>
      <c r="G7" s="537"/>
      <c r="H7" s="537"/>
      <c r="I7" s="537"/>
      <c r="J7" s="537"/>
      <c r="K7" s="537"/>
      <c r="L7" s="537"/>
      <c r="M7" s="537"/>
      <c r="N7" s="537"/>
      <c r="O7" s="537"/>
    </row>
    <row r="8" spans="1:15" ht="13" customHeight="1">
      <c r="A8" s="300"/>
      <c r="B8" s="302" t="s">
        <v>488</v>
      </c>
      <c r="C8" s="538">
        <v>3.0121003066141037</v>
      </c>
      <c r="D8" s="538">
        <v>3.2537154241054327</v>
      </c>
      <c r="E8" s="538">
        <v>3.1973951288511699</v>
      </c>
      <c r="F8" s="538">
        <v>3.2181190625447602</v>
      </c>
      <c r="G8" s="538">
        <v>3.3452826653633103</v>
      </c>
      <c r="H8" s="538">
        <v>3.42</v>
      </c>
      <c r="I8" s="538">
        <v>3.431678551262781</v>
      </c>
      <c r="J8" s="538">
        <v>3.3758963749145177</v>
      </c>
      <c r="K8" s="538">
        <v>3.5960587671373121</v>
      </c>
      <c r="L8" s="538">
        <v>3.6323762039729974</v>
      </c>
      <c r="M8" s="538">
        <v>4.4544650890040414</v>
      </c>
      <c r="N8" s="538">
        <v>4.4545217126777708</v>
      </c>
      <c r="O8" s="538">
        <v>4.4711056896475174</v>
      </c>
    </row>
    <row r="9" spans="1:15" ht="13" customHeight="1">
      <c r="A9" s="300"/>
      <c r="B9" s="302" t="s">
        <v>603</v>
      </c>
      <c r="C9" s="538">
        <v>2.9068680203045689</v>
      </c>
      <c r="D9" s="538">
        <v>2.9504666666666668</v>
      </c>
      <c r="E9" s="538">
        <v>3.2209224219489125</v>
      </c>
      <c r="F9" s="538">
        <v>3.2980456621004572</v>
      </c>
      <c r="G9" s="538">
        <v>3.4551700551606537</v>
      </c>
      <c r="H9" s="538">
        <v>3.2697995765145897</v>
      </c>
      <c r="I9" s="538">
        <v>3.4917590588561085</v>
      </c>
      <c r="J9" s="538">
        <v>3.5161272887358415</v>
      </c>
      <c r="K9" s="538">
        <v>3.6783908680762729</v>
      </c>
      <c r="L9" s="538">
        <v>3.7347454602112244</v>
      </c>
      <c r="M9" s="538">
        <v>3.9325182121978117</v>
      </c>
      <c r="N9" s="538">
        <v>4.5281293175618247</v>
      </c>
      <c r="O9" s="538">
        <v>4.7654693639833239</v>
      </c>
    </row>
    <row r="10" spans="1:15" ht="13" customHeight="1">
      <c r="A10" s="300"/>
      <c r="B10" s="302" t="s">
        <v>604</v>
      </c>
      <c r="C10" s="538">
        <v>3.6989407058798736</v>
      </c>
      <c r="D10" s="538">
        <v>3.4860199452476084</v>
      </c>
      <c r="E10" s="538">
        <v>3.7313493420458155</v>
      </c>
      <c r="F10" s="538">
        <v>3.7703031206078479</v>
      </c>
      <c r="G10" s="538">
        <v>3.6885710635699094</v>
      </c>
      <c r="H10" s="538">
        <v>3.468709419923826</v>
      </c>
      <c r="I10" s="538">
        <v>3.4581583822639246</v>
      </c>
      <c r="J10" s="538">
        <v>3.5544516233115711</v>
      </c>
      <c r="K10" s="538">
        <v>3.738489208633093</v>
      </c>
      <c r="L10" s="538">
        <v>3.8985269370128499</v>
      </c>
      <c r="M10" s="538">
        <v>3.9417063457748398</v>
      </c>
      <c r="N10" s="538">
        <v>4.6635882246697573</v>
      </c>
      <c r="O10" s="538">
        <v>4.8262609566732877</v>
      </c>
    </row>
    <row r="11" spans="1:15" ht="13" customHeight="1">
      <c r="A11" s="300"/>
      <c r="B11" s="302" t="s">
        <v>605</v>
      </c>
      <c r="C11" s="538">
        <v>3.0950352088957072</v>
      </c>
      <c r="D11" s="538">
        <v>2.9489189110246814</v>
      </c>
      <c r="E11" s="538">
        <v>3.2342714232412351</v>
      </c>
      <c r="F11" s="538">
        <v>3.5569951275906058</v>
      </c>
      <c r="G11" s="538">
        <v>3.679383624297107</v>
      </c>
      <c r="H11" s="538">
        <v>3.1559072857378623</v>
      </c>
      <c r="I11" s="538">
        <v>3.1586939559992806</v>
      </c>
      <c r="J11" s="538">
        <v>3.6718082496716793</v>
      </c>
      <c r="K11" s="538">
        <v>5.111793227833382</v>
      </c>
      <c r="L11" s="538">
        <v>5.1118982293715218</v>
      </c>
      <c r="M11" s="538">
        <v>5.5946451944427613</v>
      </c>
      <c r="N11" s="538">
        <v>5.4208733332536125</v>
      </c>
      <c r="O11" s="538">
        <v>5.4311483869134314</v>
      </c>
    </row>
    <row r="12" spans="1:15" ht="13" customHeight="1">
      <c r="A12" s="300"/>
      <c r="B12" s="302" t="s">
        <v>606</v>
      </c>
      <c r="C12" s="538">
        <v>3.6406256382041171</v>
      </c>
      <c r="D12" s="538">
        <v>3.5896596541776042</v>
      </c>
      <c r="E12" s="538">
        <v>3.3348865489798323</v>
      </c>
      <c r="F12" s="538">
        <v>3.5803815233658316</v>
      </c>
      <c r="G12" s="538">
        <v>3.844165319346275</v>
      </c>
      <c r="H12" s="538">
        <v>3.2114291433057782</v>
      </c>
      <c r="I12" s="538">
        <v>3.4642278634651187</v>
      </c>
      <c r="J12" s="538">
        <v>3.5096685999525072</v>
      </c>
      <c r="K12" s="538">
        <v>3.5451866255059068</v>
      </c>
      <c r="L12" s="538">
        <v>4.3111813108709711</v>
      </c>
      <c r="M12" s="538">
        <v>3.9100027695648913</v>
      </c>
      <c r="N12" s="538">
        <v>3.9890463475279478</v>
      </c>
      <c r="O12" s="538">
        <v>4.2471397753959685</v>
      </c>
    </row>
    <row r="13" spans="1:15" ht="13" customHeight="1">
      <c r="A13" s="300"/>
      <c r="B13" s="302" t="s">
        <v>595</v>
      </c>
      <c r="C13" s="538">
        <v>3.3433136538154651</v>
      </c>
      <c r="D13" s="538">
        <v>3.3909094055632814</v>
      </c>
      <c r="E13" s="538">
        <v>3.6605375318619466</v>
      </c>
      <c r="F13" s="538">
        <v>3.7729660590256104</v>
      </c>
      <c r="G13" s="538">
        <v>3.8062682534313677</v>
      </c>
      <c r="H13" s="538">
        <v>3.5469111977448371</v>
      </c>
      <c r="I13" s="538">
        <v>3.2511623884784493</v>
      </c>
      <c r="J13" s="538">
        <v>3.1835454726747763</v>
      </c>
      <c r="K13" s="538">
        <v>3.3409265085118265</v>
      </c>
      <c r="L13" s="538">
        <v>3.9178201626766489</v>
      </c>
      <c r="M13" s="538">
        <v>4.092343657324399</v>
      </c>
      <c r="N13" s="538">
        <v>4.464401966288289</v>
      </c>
      <c r="O13" s="538">
        <v>4.5506474238118013</v>
      </c>
    </row>
    <row r="14" spans="1:15" ht="13" customHeight="1">
      <c r="A14" s="300"/>
      <c r="B14" s="302" t="s">
        <v>596</v>
      </c>
      <c r="C14" s="538">
        <v>3.4928415840585707</v>
      </c>
      <c r="D14" s="538">
        <v>3.3328937637891602</v>
      </c>
      <c r="E14" s="538">
        <v>3.1452301939705531</v>
      </c>
      <c r="F14" s="538">
        <v>3.7821491935483866</v>
      </c>
      <c r="G14" s="538">
        <v>4.00799760292358</v>
      </c>
      <c r="H14" s="538">
        <v>3.1264384952331881</v>
      </c>
      <c r="I14" s="538">
        <v>3.9562456673924395</v>
      </c>
      <c r="J14" s="538">
        <v>3.6484336216311628</v>
      </c>
      <c r="K14" s="538">
        <v>3.9714330040352461</v>
      </c>
      <c r="L14" s="538">
        <v>4.0208746906343604</v>
      </c>
      <c r="M14" s="538">
        <v>4.1823094850748843</v>
      </c>
      <c r="N14" s="538">
        <v>4.4557464978608801</v>
      </c>
      <c r="O14" s="538">
        <v>4.2293392052330079</v>
      </c>
    </row>
    <row r="15" spans="1:15" ht="13" customHeight="1">
      <c r="A15" s="300"/>
      <c r="B15" s="302" t="s">
        <v>597</v>
      </c>
      <c r="C15" s="538">
        <v>3.0455615846836452</v>
      </c>
      <c r="D15" s="538">
        <v>3.1378565470358426</v>
      </c>
      <c r="E15" s="538">
        <v>3.2397958204873301</v>
      </c>
      <c r="F15" s="538">
        <v>3.8798903148924269</v>
      </c>
      <c r="G15" s="538">
        <v>4.0674459746494351</v>
      </c>
      <c r="H15" s="538">
        <v>3.3417392355686242</v>
      </c>
      <c r="I15" s="538">
        <v>3.4222733103434191</v>
      </c>
      <c r="J15" s="538">
        <v>3.5409783873228542</v>
      </c>
      <c r="K15" s="538">
        <v>3.6405480681036573</v>
      </c>
      <c r="L15" s="538">
        <v>3.8207089203982068</v>
      </c>
      <c r="M15" s="538">
        <v>4.3693289452426711</v>
      </c>
      <c r="N15" s="538">
        <v>5.1958689332763317</v>
      </c>
      <c r="O15" s="538">
        <v>5.3154266482083505</v>
      </c>
    </row>
    <row r="16" spans="1:15" ht="13" customHeight="1">
      <c r="A16" s="300"/>
      <c r="B16" s="302" t="s">
        <v>598</v>
      </c>
      <c r="C16" s="538">
        <v>2.3722706377921106</v>
      </c>
      <c r="D16" s="538">
        <v>2.5534665728495156</v>
      </c>
      <c r="E16" s="538">
        <v>2.983771926024442</v>
      </c>
      <c r="F16" s="538">
        <v>3.1153200913164909</v>
      </c>
      <c r="G16" s="538">
        <v>3.6848844848352131</v>
      </c>
      <c r="H16" s="538">
        <v>3.7896189130117954</v>
      </c>
      <c r="I16" s="538">
        <v>3.9629366815141283</v>
      </c>
      <c r="J16" s="538">
        <v>4.491103694745421</v>
      </c>
      <c r="K16" s="538">
        <v>3.6171218023055101</v>
      </c>
      <c r="L16" s="538">
        <v>4.6183437920749659</v>
      </c>
      <c r="M16" s="538">
        <v>4.3724652157245503</v>
      </c>
      <c r="N16" s="538">
        <v>4.7633577101872708</v>
      </c>
      <c r="O16" s="538">
        <v>5.0793918848373352</v>
      </c>
    </row>
    <row r="17" spans="1:15" ht="13" customHeight="1">
      <c r="A17" s="300"/>
      <c r="B17" s="302" t="s">
        <v>599</v>
      </c>
      <c r="C17" s="538">
        <v>2.887920657913182</v>
      </c>
      <c r="D17" s="538">
        <v>2.900139285576234</v>
      </c>
      <c r="E17" s="538">
        <v>2.9883385008890793</v>
      </c>
      <c r="F17" s="538">
        <v>3.071638923413778</v>
      </c>
      <c r="G17" s="538">
        <v>3.7767134483011797</v>
      </c>
      <c r="H17" s="538">
        <v>3.875271863977507</v>
      </c>
      <c r="I17" s="538">
        <v>4.0889845585113749</v>
      </c>
      <c r="J17" s="538">
        <v>4.2288050720557422</v>
      </c>
      <c r="K17" s="538">
        <v>5.1208850900648093</v>
      </c>
      <c r="L17" s="538">
        <v>4.601511872270156</v>
      </c>
      <c r="M17" s="538">
        <v>4.8463012470513886</v>
      </c>
      <c r="N17" s="538">
        <v>5.0828711657401069</v>
      </c>
      <c r="O17" s="538">
        <v>4.7834315476254536</v>
      </c>
    </row>
    <row r="18" spans="1:15" ht="13" customHeight="1">
      <c r="A18" s="300"/>
      <c r="B18" s="302" t="s">
        <v>600</v>
      </c>
      <c r="C18" s="538">
        <v>2.1941535776614312</v>
      </c>
      <c r="D18" s="538">
        <v>2.4998109215966782</v>
      </c>
      <c r="E18" s="538">
        <v>2.8079769076305223</v>
      </c>
      <c r="F18" s="538">
        <v>3.1373762332344981</v>
      </c>
      <c r="G18" s="538">
        <v>3.7049105668627136</v>
      </c>
      <c r="H18" s="538">
        <v>3.5016580255808258</v>
      </c>
      <c r="I18" s="538">
        <v>3.5933782864035102</v>
      </c>
      <c r="J18" s="538">
        <v>4.0795965001446453</v>
      </c>
      <c r="K18" s="538">
        <v>4.2454744252616177</v>
      </c>
      <c r="L18" s="538">
        <v>4.179825924756619</v>
      </c>
      <c r="M18" s="538">
        <v>4.1177441345875723</v>
      </c>
      <c r="N18" s="538">
        <v>3.9764490478058665</v>
      </c>
      <c r="O18" s="538">
        <v>4.0244645872125266</v>
      </c>
    </row>
    <row r="19" spans="1:15" ht="13" customHeight="1">
      <c r="A19" s="300"/>
      <c r="B19" s="302" t="s">
        <v>601</v>
      </c>
      <c r="C19" s="538">
        <v>3.1264680851063833</v>
      </c>
      <c r="D19" s="538">
        <v>3.1019520997375327</v>
      </c>
      <c r="E19" s="538">
        <v>3.0700583515681981</v>
      </c>
      <c r="F19" s="538">
        <v>3.3519539925965094</v>
      </c>
      <c r="G19" s="538">
        <v>3.7355563128018021</v>
      </c>
      <c r="H19" s="538">
        <v>4.0320213913583141</v>
      </c>
      <c r="I19" s="538">
        <v>3.8618266042520002</v>
      </c>
      <c r="J19" s="538">
        <v>4.4419911732439585</v>
      </c>
      <c r="K19" s="538">
        <v>4.3612845855564304</v>
      </c>
      <c r="L19" s="538">
        <v>4.354241146307567</v>
      </c>
      <c r="M19" s="538">
        <v>4.7045110331711895</v>
      </c>
      <c r="N19" s="538">
        <v>4.9899939271840452</v>
      </c>
      <c r="O19" s="538">
        <v>4.8232628386134557</v>
      </c>
    </row>
    <row r="20" spans="1:15" ht="13" customHeight="1">
      <c r="A20" s="300"/>
      <c r="B20" s="302" t="s">
        <v>243</v>
      </c>
      <c r="C20" s="538">
        <v>3.4288476470389257</v>
      </c>
      <c r="D20" s="538">
        <v>2.7590209319152601</v>
      </c>
      <c r="E20" s="538">
        <v>3.0402757088924854</v>
      </c>
      <c r="F20" s="538">
        <v>3.6606625987499117</v>
      </c>
      <c r="G20" s="538">
        <v>3.6161870399403639</v>
      </c>
      <c r="H20" s="538">
        <v>3.5538476558355088</v>
      </c>
      <c r="I20" s="538">
        <v>3.7468248881257704</v>
      </c>
      <c r="J20" s="538">
        <v>3.8923377206043712</v>
      </c>
      <c r="K20" s="538">
        <v>4.1378913920880853</v>
      </c>
      <c r="L20" s="538">
        <v>4.1314035807433171</v>
      </c>
      <c r="M20" s="538">
        <v>4.3116121371701146</v>
      </c>
      <c r="N20" s="538">
        <v>4.5604312773334374</v>
      </c>
      <c r="O20" s="538">
        <v>4.4641157485558152</v>
      </c>
    </row>
    <row r="21" spans="1:15" ht="13" customHeight="1">
      <c r="A21" s="300"/>
      <c r="B21" s="302" t="s">
        <v>244</v>
      </c>
      <c r="C21" s="538">
        <v>2.2253195554469185</v>
      </c>
      <c r="D21" s="538">
        <v>2.2248147947955323</v>
      </c>
      <c r="E21" s="538">
        <v>2.3634781879876257</v>
      </c>
      <c r="F21" s="538">
        <v>2.7453945543498586</v>
      </c>
      <c r="G21" s="538">
        <v>3.060945116914918</v>
      </c>
      <c r="H21" s="538">
        <v>2.7002451296394003</v>
      </c>
      <c r="I21" s="538">
        <v>3.2539970870565749</v>
      </c>
      <c r="J21" s="538">
        <v>3.780676665437642</v>
      </c>
      <c r="K21" s="538">
        <v>4.2271748754341321</v>
      </c>
      <c r="L21" s="538">
        <v>4.1796500237150491</v>
      </c>
      <c r="M21" s="538">
        <v>4.6366563684244317</v>
      </c>
      <c r="N21" s="538">
        <v>4.6942187758536447</v>
      </c>
      <c r="O21" s="538">
        <v>4.5409501181256422</v>
      </c>
    </row>
    <row r="22" spans="1:15" ht="13" customHeight="1">
      <c r="A22" s="300"/>
      <c r="B22" s="302" t="s">
        <v>245</v>
      </c>
      <c r="C22" s="538">
        <v>3.1026776151374515</v>
      </c>
      <c r="D22" s="538">
        <v>3.4032450862414758</v>
      </c>
      <c r="E22" s="538">
        <v>3.053169039795546</v>
      </c>
      <c r="F22" s="538">
        <v>3.0566137444569543</v>
      </c>
      <c r="G22" s="538">
        <v>3.031797974315793</v>
      </c>
      <c r="H22" s="538">
        <v>3.0719192679928664</v>
      </c>
      <c r="I22" s="538">
        <v>3.0657399745706266</v>
      </c>
      <c r="J22" s="538">
        <v>3.3879924526281968</v>
      </c>
      <c r="K22" s="538">
        <v>3.5449591045545237</v>
      </c>
      <c r="L22" s="538">
        <v>3.6832846290421166</v>
      </c>
      <c r="M22" s="538">
        <v>3.9368768842822028</v>
      </c>
      <c r="N22" s="538">
        <v>4.1637033207629619</v>
      </c>
      <c r="O22" s="538">
        <v>4.1509123782200703</v>
      </c>
    </row>
    <row r="23" spans="1:15" ht="13" customHeight="1">
      <c r="A23" s="300"/>
      <c r="B23" s="302" t="s">
        <v>246</v>
      </c>
      <c r="C23" s="538">
        <v>3.3133160630061136</v>
      </c>
      <c r="D23" s="538">
        <v>3.2284029942979124</v>
      </c>
      <c r="E23" s="538">
        <v>3.1380014124293782</v>
      </c>
      <c r="F23" s="538">
        <v>3.3559567541085089</v>
      </c>
      <c r="G23" s="538">
        <v>3.393734645402104</v>
      </c>
      <c r="H23" s="538">
        <v>3.1111321029304762</v>
      </c>
      <c r="I23" s="538">
        <v>3.1760650946529401</v>
      </c>
      <c r="J23" s="538">
        <v>3.5401428208736214</v>
      </c>
      <c r="K23" s="538">
        <v>3.6348337076490527</v>
      </c>
      <c r="L23" s="538">
        <v>4.0276838972776368</v>
      </c>
      <c r="M23" s="538">
        <v>4.1690495952105584</v>
      </c>
      <c r="N23" s="538">
        <v>4.4536943624365657</v>
      </c>
      <c r="O23" s="538">
        <v>4.32901790930182</v>
      </c>
    </row>
    <row r="24" spans="1:15" ht="13" customHeight="1">
      <c r="A24" s="300"/>
      <c r="B24" s="302" t="s">
        <v>258</v>
      </c>
      <c r="C24" s="538">
        <v>2.7663778369584686</v>
      </c>
      <c r="D24" s="538">
        <v>2.7659530083942427</v>
      </c>
      <c r="E24" s="538">
        <v>2.7693301396172716</v>
      </c>
      <c r="F24" s="538">
        <v>2.9670416080325559</v>
      </c>
      <c r="G24" s="538">
        <v>3.4657520266635391</v>
      </c>
      <c r="H24" s="538">
        <v>3.654665623457122</v>
      </c>
      <c r="I24" s="538">
        <v>3.6329589458736957</v>
      </c>
      <c r="J24" s="538">
        <v>3.9205144321619798</v>
      </c>
      <c r="K24" s="538">
        <v>4.0318033825411721</v>
      </c>
      <c r="L24" s="538">
        <v>3.8996761797835759</v>
      </c>
      <c r="M24" s="538">
        <v>4.044350430200903</v>
      </c>
      <c r="N24" s="538">
        <v>4.1620814018425412</v>
      </c>
      <c r="O24" s="538">
        <v>4.288235196830251</v>
      </c>
    </row>
    <row r="25" spans="1:15" ht="13" customHeight="1">
      <c r="A25" s="300"/>
      <c r="B25" s="302" t="s">
        <v>577</v>
      </c>
      <c r="C25" s="538">
        <v>2.67237556346848</v>
      </c>
      <c r="D25" s="538">
        <v>2.7193382471860819</v>
      </c>
      <c r="E25" s="538">
        <v>2.7406194442758158</v>
      </c>
      <c r="F25" s="538">
        <v>2.7275262799299202</v>
      </c>
      <c r="G25" s="538">
        <v>2.870254604606794</v>
      </c>
      <c r="H25" s="538">
        <v>3.5543870405611786</v>
      </c>
      <c r="I25" s="538">
        <v>3.7722311536905191</v>
      </c>
      <c r="J25" s="538">
        <v>3.829960590340884</v>
      </c>
      <c r="K25" s="538">
        <v>3.7554536700772889</v>
      </c>
      <c r="L25" s="538">
        <v>3.7475795283963289</v>
      </c>
      <c r="M25" s="538">
        <v>3.7204268278051837</v>
      </c>
      <c r="N25" s="538">
        <v>3.8226999294456898</v>
      </c>
      <c r="O25" s="538">
        <v>3.9100780028794748</v>
      </c>
    </row>
    <row r="26" spans="1:15" ht="13" customHeight="1">
      <c r="A26" s="300"/>
      <c r="B26" s="302" t="s">
        <v>590</v>
      </c>
      <c r="C26" s="538">
        <v>2.8405108097156346</v>
      </c>
      <c r="D26" s="538">
        <v>2.708474674370124</v>
      </c>
      <c r="E26" s="538">
        <v>3.0980103901293767</v>
      </c>
      <c r="F26" s="538">
        <v>3.7185069630210337</v>
      </c>
      <c r="G26" s="538">
        <v>3.8407810729331455</v>
      </c>
      <c r="H26" s="538">
        <v>3.5113577634875028</v>
      </c>
      <c r="I26" s="538">
        <v>4.1139470038934318</v>
      </c>
      <c r="J26" s="538">
        <v>4.2924100002345131</v>
      </c>
      <c r="K26" s="538">
        <v>4.5513253498928226</v>
      </c>
      <c r="L26" s="538">
        <v>4.0993185734643545</v>
      </c>
      <c r="M26" s="538">
        <v>3.9852374518043847</v>
      </c>
      <c r="N26" s="538">
        <v>4.9859284662318526</v>
      </c>
      <c r="O26" s="538">
        <v>4.9479027709229362</v>
      </c>
    </row>
    <row r="27" spans="1:15" ht="13" customHeight="1">
      <c r="A27" s="300"/>
      <c r="B27" s="302" t="s">
        <v>591</v>
      </c>
      <c r="C27" s="538" t="s">
        <v>218</v>
      </c>
      <c r="D27" s="538" t="s">
        <v>218</v>
      </c>
      <c r="E27" s="538" t="s">
        <v>218</v>
      </c>
      <c r="F27" s="538" t="s">
        <v>218</v>
      </c>
      <c r="G27" s="538" t="s">
        <v>218</v>
      </c>
      <c r="H27" s="538" t="s">
        <v>218</v>
      </c>
      <c r="I27" s="538" t="s">
        <v>218</v>
      </c>
      <c r="J27" s="538" t="s">
        <v>218</v>
      </c>
      <c r="K27" s="538" t="s">
        <v>218</v>
      </c>
      <c r="L27" s="538" t="s">
        <v>218</v>
      </c>
      <c r="M27" s="538" t="s">
        <v>218</v>
      </c>
      <c r="N27" s="538" t="s">
        <v>218</v>
      </c>
      <c r="O27" s="538" t="s">
        <v>218</v>
      </c>
    </row>
    <row r="28" spans="1:15" ht="13" customHeight="1">
      <c r="A28" s="300"/>
      <c r="B28" s="298" t="s">
        <v>686</v>
      </c>
      <c r="C28" s="538" t="s">
        <v>218</v>
      </c>
      <c r="D28" s="538" t="s">
        <v>218</v>
      </c>
      <c r="E28" s="538" t="s">
        <v>218</v>
      </c>
      <c r="F28" s="538" t="s">
        <v>218</v>
      </c>
      <c r="G28" s="538" t="s">
        <v>218</v>
      </c>
      <c r="H28" s="538" t="s">
        <v>218</v>
      </c>
      <c r="I28" s="538" t="s">
        <v>218</v>
      </c>
      <c r="J28" s="538" t="s">
        <v>218</v>
      </c>
      <c r="K28" s="538" t="s">
        <v>218</v>
      </c>
      <c r="L28" s="538" t="s">
        <v>218</v>
      </c>
      <c r="M28" s="538" t="s">
        <v>218</v>
      </c>
      <c r="N28" s="538" t="s">
        <v>218</v>
      </c>
      <c r="O28" s="538" t="s">
        <v>218</v>
      </c>
    </row>
    <row r="29" spans="1:15" ht="13" customHeight="1">
      <c r="A29" s="300"/>
      <c r="B29" s="304" t="s">
        <v>534</v>
      </c>
      <c r="C29" s="538" t="s">
        <v>218</v>
      </c>
      <c r="D29" s="538" t="s">
        <v>218</v>
      </c>
      <c r="E29" s="538" t="s">
        <v>218</v>
      </c>
      <c r="F29" s="538" t="s">
        <v>218</v>
      </c>
      <c r="G29" s="538" t="s">
        <v>218</v>
      </c>
      <c r="H29" s="538" t="s">
        <v>218</v>
      </c>
      <c r="I29" s="538" t="s">
        <v>218</v>
      </c>
      <c r="J29" s="538" t="s">
        <v>218</v>
      </c>
      <c r="K29" s="538" t="s">
        <v>218</v>
      </c>
      <c r="L29" s="538" t="s">
        <v>218</v>
      </c>
      <c r="M29" s="538" t="s">
        <v>218</v>
      </c>
      <c r="N29" s="538" t="s">
        <v>218</v>
      </c>
      <c r="O29" s="538" t="s">
        <v>218</v>
      </c>
    </row>
    <row r="30" spans="1:15" ht="13" customHeight="1">
      <c r="A30" s="300"/>
      <c r="B30" s="302" t="s">
        <v>535</v>
      </c>
      <c r="C30" s="538" t="s">
        <v>218</v>
      </c>
      <c r="D30" s="538" t="s">
        <v>218</v>
      </c>
      <c r="E30" s="538" t="s">
        <v>218</v>
      </c>
      <c r="F30" s="538" t="s">
        <v>218</v>
      </c>
      <c r="G30" s="538" t="s">
        <v>218</v>
      </c>
      <c r="H30" s="538" t="s">
        <v>218</v>
      </c>
      <c r="I30" s="538" t="s">
        <v>218</v>
      </c>
      <c r="J30" s="538" t="s">
        <v>218</v>
      </c>
      <c r="K30" s="538" t="s">
        <v>218</v>
      </c>
      <c r="L30" s="538" t="s">
        <v>218</v>
      </c>
      <c r="M30" s="538" t="s">
        <v>218</v>
      </c>
      <c r="N30" s="538" t="s">
        <v>218</v>
      </c>
      <c r="O30" s="538" t="s">
        <v>218</v>
      </c>
    </row>
    <row r="31" spans="1:15" ht="13" customHeight="1">
      <c r="A31" s="300"/>
      <c r="B31" s="304" t="s">
        <v>536</v>
      </c>
      <c r="C31" s="538" t="s">
        <v>218</v>
      </c>
      <c r="D31" s="538" t="s">
        <v>218</v>
      </c>
      <c r="E31" s="538" t="s">
        <v>218</v>
      </c>
      <c r="F31" s="538" t="s">
        <v>218</v>
      </c>
      <c r="G31" s="538" t="s">
        <v>218</v>
      </c>
      <c r="H31" s="538" t="s">
        <v>218</v>
      </c>
      <c r="I31" s="538" t="s">
        <v>218</v>
      </c>
      <c r="J31" s="538" t="s">
        <v>218</v>
      </c>
      <c r="K31" s="538" t="s">
        <v>218</v>
      </c>
      <c r="L31" s="538" t="s">
        <v>218</v>
      </c>
      <c r="M31" s="538" t="s">
        <v>218</v>
      </c>
      <c r="N31" s="538" t="s">
        <v>218</v>
      </c>
      <c r="O31" s="538" t="s">
        <v>218</v>
      </c>
    </row>
    <row r="32" spans="1:15" ht="4" customHeight="1">
      <c r="A32" s="299"/>
      <c r="B32" s="506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8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8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8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8"/>
    </row>
    <row r="37" spans="1:15" ht="12" customHeight="1"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  <c r="O37" s="495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zoomScale="150" workbookViewId="0">
      <selection activeCell="B2" sqref="A2:O35"/>
    </sheetView>
  </sheetViews>
  <sheetFormatPr baseColWidth="10" defaultColWidth="12.83203125" defaultRowHeight="12" customHeight="1"/>
  <cols>
    <col min="1" max="1" width="0.33203125" style="298" customWidth="1"/>
    <col min="2" max="2" width="9.5" style="298" customWidth="1"/>
    <col min="3" max="4" width="7" style="298" hidden="1" customWidth="1"/>
    <col min="5" max="15" width="7" style="298" customWidth="1"/>
    <col min="16" max="16384" width="12.83203125" style="298"/>
  </cols>
  <sheetData>
    <row r="2" spans="1:15" ht="12" customHeight="1">
      <c r="A2" s="508" t="s">
        <v>49</v>
      </c>
      <c r="B2" s="508"/>
      <c r="C2" s="297"/>
      <c r="D2" s="297"/>
      <c r="E2" s="297"/>
      <c r="F2" s="297"/>
    </row>
    <row r="3" spans="1:15" ht="11">
      <c r="A3" s="509" t="s">
        <v>270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692</v>
      </c>
      <c r="B6" s="1333"/>
      <c r="C6" s="539">
        <f t="shared" ref="C6:M6" si="0">(C8+C9+C10+C11+C12+C13+C14+C15+C16+C17+C18+C19+C20+C21+C22+C23+C24+C25+C26+C27+C28+C29+C30+C31)</f>
        <v>14813785.666666666</v>
      </c>
      <c r="D6" s="539">
        <f t="shared" si="0"/>
        <v>14675255.416666666</v>
      </c>
      <c r="E6" s="539">
        <f t="shared" si="0"/>
        <v>14580166</v>
      </c>
      <c r="F6" s="539">
        <f t="shared" si="0"/>
        <v>14509628.01027183</v>
      </c>
      <c r="G6" s="539">
        <f t="shared" si="0"/>
        <v>14137689.8231565</v>
      </c>
      <c r="H6" s="539">
        <f t="shared" si="0"/>
        <v>14159719.816666668</v>
      </c>
      <c r="I6" s="539">
        <f t="shared" si="0"/>
        <v>14050172.590214349</v>
      </c>
      <c r="J6" s="539">
        <f t="shared" si="0"/>
        <v>12184143</v>
      </c>
      <c r="K6" s="539">
        <f t="shared" si="0"/>
        <v>11830977</v>
      </c>
      <c r="L6" s="539">
        <f t="shared" si="0"/>
        <v>11652272.425000001</v>
      </c>
      <c r="M6" s="539">
        <f t="shared" si="0"/>
        <v>11982580.317682046</v>
      </c>
      <c r="N6" s="539">
        <f>(N8+N9+N10+N11+N12+N13+N14+N15+N16+N17+N18+N19+N20+N21+N22+N23+N24+N25+N26+N27+N28+N29+N30+N31)</f>
        <v>11450657.441077502</v>
      </c>
      <c r="O6" s="539">
        <f>(O8+O9+O10+O11+O12+O13+O14+O15+O16+O17+O18+O19+O20+O21+O22+O23+O24+O25+O26+O27+O28+O29+O30+O31)</f>
        <v>11338423.71899076</v>
      </c>
    </row>
    <row r="7" spans="1:15" ht="5" customHeight="1">
      <c r="A7" s="300"/>
      <c r="B7" s="301"/>
      <c r="C7" s="540"/>
      <c r="D7" s="540"/>
      <c r="E7" s="540"/>
      <c r="F7" s="540"/>
      <c r="G7" s="540"/>
      <c r="H7" s="540"/>
      <c r="I7" s="540"/>
      <c r="J7" s="540"/>
      <c r="K7" s="540"/>
      <c r="L7" s="540"/>
      <c r="M7" s="540"/>
      <c r="N7" s="540"/>
      <c r="O7" s="540"/>
    </row>
    <row r="8" spans="1:15" ht="13" customHeight="1">
      <c r="A8" s="300"/>
      <c r="B8" s="302" t="s">
        <v>488</v>
      </c>
      <c r="C8" s="541">
        <v>10010</v>
      </c>
      <c r="D8" s="541">
        <v>8700</v>
      </c>
      <c r="E8" s="541">
        <v>8750</v>
      </c>
      <c r="F8" s="541">
        <v>7352</v>
      </c>
      <c r="G8" s="541">
        <v>7460</v>
      </c>
      <c r="H8" s="541">
        <v>8230</v>
      </c>
      <c r="I8" s="541">
        <v>9430</v>
      </c>
      <c r="J8" s="541">
        <v>8950</v>
      </c>
      <c r="K8" s="541">
        <v>8700</v>
      </c>
      <c r="L8" s="541">
        <v>7410</v>
      </c>
      <c r="M8" s="542">
        <v>8468</v>
      </c>
      <c r="N8" s="542">
        <v>6290</v>
      </c>
      <c r="O8" s="542">
        <v>7580</v>
      </c>
    </row>
    <row r="9" spans="1:15" ht="13" customHeight="1">
      <c r="A9" s="300"/>
      <c r="B9" s="302" t="s">
        <v>603</v>
      </c>
      <c r="C9" s="541">
        <v>278876</v>
      </c>
      <c r="D9" s="541">
        <v>275000</v>
      </c>
      <c r="E9" s="541">
        <v>263896</v>
      </c>
      <c r="F9" s="541">
        <v>248203</v>
      </c>
      <c r="G9" s="541">
        <v>256829.8231565</v>
      </c>
      <c r="H9" s="543">
        <v>338970</v>
      </c>
      <c r="I9" s="543">
        <v>338701.59021434997</v>
      </c>
      <c r="J9" s="543">
        <v>344798</v>
      </c>
      <c r="K9" s="543">
        <v>313119</v>
      </c>
      <c r="L9" s="543">
        <v>292109</v>
      </c>
      <c r="M9" s="544">
        <v>309339.40101537999</v>
      </c>
      <c r="N9" s="544">
        <v>302540.291077503</v>
      </c>
      <c r="O9" s="544">
        <v>341213</v>
      </c>
    </row>
    <row r="10" spans="1:15" ht="13" customHeight="1">
      <c r="A10" s="300"/>
      <c r="B10" s="302" t="s">
        <v>604</v>
      </c>
      <c r="C10" s="541">
        <v>72000</v>
      </c>
      <c r="D10" s="541">
        <v>70100</v>
      </c>
      <c r="E10" s="541">
        <v>77846</v>
      </c>
      <c r="F10" s="541">
        <v>95249</v>
      </c>
      <c r="G10" s="541">
        <v>93100</v>
      </c>
      <c r="H10" s="543">
        <v>87659</v>
      </c>
      <c r="I10" s="543">
        <v>86180</v>
      </c>
      <c r="J10" s="543">
        <v>77386</v>
      </c>
      <c r="K10" s="543">
        <v>85246</v>
      </c>
      <c r="L10" s="543">
        <v>84377.15</v>
      </c>
      <c r="M10" s="543">
        <v>84240</v>
      </c>
      <c r="N10" s="543">
        <v>82685</v>
      </c>
      <c r="O10" s="543">
        <v>68810</v>
      </c>
    </row>
    <row r="11" spans="1:15" ht="13" customHeight="1">
      <c r="A11" s="300"/>
      <c r="B11" s="302" t="s">
        <v>605</v>
      </c>
      <c r="C11" s="541">
        <v>402413</v>
      </c>
      <c r="D11" s="541">
        <v>420429</v>
      </c>
      <c r="E11" s="541">
        <v>413495</v>
      </c>
      <c r="F11" s="541">
        <v>412886</v>
      </c>
      <c r="G11" s="541">
        <v>412338</v>
      </c>
      <c r="H11" s="543">
        <v>412672</v>
      </c>
      <c r="I11" s="543">
        <v>412407</v>
      </c>
      <c r="J11" s="541">
        <v>402621</v>
      </c>
      <c r="K11" s="541">
        <v>356517</v>
      </c>
      <c r="L11" s="541">
        <v>365201</v>
      </c>
      <c r="M11" s="542">
        <v>356682</v>
      </c>
      <c r="N11" s="542">
        <v>357814</v>
      </c>
      <c r="O11" s="542">
        <v>356486</v>
      </c>
    </row>
    <row r="12" spans="1:15" ht="13" customHeight="1">
      <c r="A12" s="300"/>
      <c r="B12" s="302" t="s">
        <v>606</v>
      </c>
      <c r="C12" s="541">
        <v>375069</v>
      </c>
      <c r="D12" s="541">
        <v>391715</v>
      </c>
      <c r="E12" s="541">
        <v>426561</v>
      </c>
      <c r="F12" s="541">
        <v>434653</v>
      </c>
      <c r="G12" s="541">
        <v>441100</v>
      </c>
      <c r="H12" s="541">
        <v>413819.2</v>
      </c>
      <c r="I12" s="541">
        <v>434278</v>
      </c>
      <c r="J12" s="541">
        <v>421175</v>
      </c>
      <c r="K12" s="541">
        <v>417560</v>
      </c>
      <c r="L12" s="541">
        <v>411297.27500000002</v>
      </c>
      <c r="M12" s="542">
        <v>409942</v>
      </c>
      <c r="N12" s="542">
        <v>465641</v>
      </c>
      <c r="O12" s="542">
        <v>455566.79833545606</v>
      </c>
    </row>
    <row r="13" spans="1:15" ht="13" customHeight="1">
      <c r="A13" s="300"/>
      <c r="B13" s="302" t="s">
        <v>595</v>
      </c>
      <c r="C13" s="541">
        <v>37993</v>
      </c>
      <c r="D13" s="541">
        <v>38000</v>
      </c>
      <c r="E13" s="541">
        <v>39571</v>
      </c>
      <c r="F13" s="541">
        <v>39215</v>
      </c>
      <c r="G13" s="541">
        <v>40120</v>
      </c>
      <c r="H13" s="541">
        <v>41072</v>
      </c>
      <c r="I13" s="541">
        <v>42510</v>
      </c>
      <c r="J13" s="541">
        <v>31131</v>
      </c>
      <c r="K13" s="541">
        <v>40939</v>
      </c>
      <c r="L13" s="541">
        <v>40606</v>
      </c>
      <c r="M13" s="541">
        <v>38822</v>
      </c>
      <c r="N13" s="541">
        <v>29054</v>
      </c>
      <c r="O13" s="541">
        <v>21743.7256194941</v>
      </c>
    </row>
    <row r="14" spans="1:15" ht="13" customHeight="1">
      <c r="A14" s="300"/>
      <c r="B14" s="302" t="s">
        <v>596</v>
      </c>
      <c r="C14" s="541">
        <v>847298</v>
      </c>
      <c r="D14" s="541">
        <v>807840</v>
      </c>
      <c r="E14" s="541">
        <v>793399</v>
      </c>
      <c r="F14" s="541">
        <v>814814</v>
      </c>
      <c r="G14" s="541">
        <v>806982</v>
      </c>
      <c r="H14" s="543">
        <v>814066.6</v>
      </c>
      <c r="I14" s="543">
        <v>808502</v>
      </c>
      <c r="J14" s="543">
        <v>650284</v>
      </c>
      <c r="K14" s="543">
        <v>640242</v>
      </c>
      <c r="L14" s="543">
        <v>602944</v>
      </c>
      <c r="M14" s="542">
        <v>694111</v>
      </c>
      <c r="N14" s="542">
        <v>672816.55</v>
      </c>
      <c r="O14" s="542">
        <v>672175.38686737802</v>
      </c>
    </row>
    <row r="15" spans="1:15" ht="13" customHeight="1">
      <c r="A15" s="300"/>
      <c r="B15" s="302" t="s">
        <v>597</v>
      </c>
      <c r="C15" s="541">
        <v>352067</v>
      </c>
      <c r="D15" s="541">
        <v>340000</v>
      </c>
      <c r="E15" s="541">
        <v>324238</v>
      </c>
      <c r="F15" s="541">
        <v>310789</v>
      </c>
      <c r="G15" s="541">
        <v>309200</v>
      </c>
      <c r="H15" s="543">
        <v>312258.8</v>
      </c>
      <c r="I15" s="543">
        <v>330004</v>
      </c>
      <c r="J15" s="543">
        <v>321131</v>
      </c>
      <c r="K15" s="543">
        <v>319450</v>
      </c>
      <c r="L15" s="543">
        <v>327436.25</v>
      </c>
      <c r="M15" s="542">
        <v>342802</v>
      </c>
      <c r="N15" s="542">
        <v>319535</v>
      </c>
      <c r="O15" s="542">
        <v>305462</v>
      </c>
    </row>
    <row r="16" spans="1:15" ht="13" customHeight="1">
      <c r="A16" s="300"/>
      <c r="B16" s="302" t="s">
        <v>598</v>
      </c>
      <c r="C16" s="541">
        <v>20605.666666666672</v>
      </c>
      <c r="D16" s="545">
        <v>21051.416666666668</v>
      </c>
      <c r="E16" s="545">
        <v>21815</v>
      </c>
      <c r="F16" s="545">
        <v>23124</v>
      </c>
      <c r="G16" s="545">
        <v>22680</v>
      </c>
      <c r="H16" s="543">
        <v>21855.216666666667</v>
      </c>
      <c r="I16" s="543">
        <v>23226</v>
      </c>
      <c r="J16" s="543">
        <v>27078</v>
      </c>
      <c r="K16" s="543">
        <v>28397</v>
      </c>
      <c r="L16" s="543">
        <v>25990</v>
      </c>
      <c r="M16" s="543">
        <v>26131.916666666668</v>
      </c>
      <c r="N16" s="543">
        <v>28131</v>
      </c>
      <c r="O16" s="543">
        <v>29996</v>
      </c>
    </row>
    <row r="17" spans="1:15" ht="13" customHeight="1">
      <c r="A17" s="300"/>
      <c r="B17" s="302" t="s">
        <v>599</v>
      </c>
      <c r="C17" s="541">
        <v>1147657</v>
      </c>
      <c r="D17" s="541">
        <v>1170866</v>
      </c>
      <c r="E17" s="541">
        <v>1054504</v>
      </c>
      <c r="F17" s="541">
        <v>1021725</v>
      </c>
      <c r="G17" s="541">
        <v>998000</v>
      </c>
      <c r="H17" s="543">
        <v>987550.4</v>
      </c>
      <c r="I17" s="543">
        <v>839260</v>
      </c>
      <c r="J17" s="543">
        <v>702282</v>
      </c>
      <c r="K17" s="543">
        <v>760617</v>
      </c>
      <c r="L17" s="543">
        <v>761384</v>
      </c>
      <c r="M17" s="542">
        <v>759953</v>
      </c>
      <c r="N17" s="542">
        <v>634318</v>
      </c>
      <c r="O17" s="542">
        <v>529452.90711925598</v>
      </c>
    </row>
    <row r="18" spans="1:15" ht="13" customHeight="1">
      <c r="A18" s="300"/>
      <c r="B18" s="302" t="s">
        <v>600</v>
      </c>
      <c r="C18" s="541">
        <v>947800</v>
      </c>
      <c r="D18" s="541">
        <v>934944</v>
      </c>
      <c r="E18" s="541">
        <v>950105</v>
      </c>
      <c r="F18" s="541">
        <v>955224</v>
      </c>
      <c r="G18" s="541">
        <v>957700</v>
      </c>
      <c r="H18" s="543">
        <v>964060</v>
      </c>
      <c r="I18" s="543">
        <v>969245</v>
      </c>
      <c r="J18" s="543">
        <v>726314</v>
      </c>
      <c r="K18" s="543">
        <v>662425</v>
      </c>
      <c r="L18" s="543">
        <v>669260</v>
      </c>
      <c r="M18" s="542">
        <v>675939</v>
      </c>
      <c r="N18" s="542">
        <v>682688</v>
      </c>
      <c r="O18" s="542">
        <v>698536</v>
      </c>
    </row>
    <row r="19" spans="1:15" ht="13" customHeight="1">
      <c r="A19" s="300"/>
      <c r="B19" s="302" t="s">
        <v>601</v>
      </c>
      <c r="C19" s="541">
        <v>1214210</v>
      </c>
      <c r="D19" s="541">
        <v>1216000</v>
      </c>
      <c r="E19" s="541">
        <v>1214210</v>
      </c>
      <c r="F19" s="541">
        <v>1151903.01027183</v>
      </c>
      <c r="G19" s="541">
        <v>1160000</v>
      </c>
      <c r="H19" s="543">
        <v>1080265</v>
      </c>
      <c r="I19" s="543">
        <v>1020168</v>
      </c>
      <c r="J19" s="543">
        <v>1304933</v>
      </c>
      <c r="K19" s="543">
        <v>1358604</v>
      </c>
      <c r="L19" s="543">
        <v>1345874</v>
      </c>
      <c r="M19" s="542">
        <v>1416083</v>
      </c>
      <c r="N19" s="542">
        <v>1234318</v>
      </c>
      <c r="O19" s="542">
        <v>1478438</v>
      </c>
    </row>
    <row r="20" spans="1:15" ht="13" customHeight="1">
      <c r="A20" s="300"/>
      <c r="B20" s="302" t="s">
        <v>243</v>
      </c>
      <c r="C20" s="541">
        <v>993165</v>
      </c>
      <c r="D20" s="541">
        <v>976712</v>
      </c>
      <c r="E20" s="541">
        <v>975777</v>
      </c>
      <c r="F20" s="541">
        <v>971559</v>
      </c>
      <c r="G20" s="541">
        <v>968714</v>
      </c>
      <c r="H20" s="543">
        <v>977185.4</v>
      </c>
      <c r="I20" s="543">
        <v>984244</v>
      </c>
      <c r="J20" s="543">
        <v>770715</v>
      </c>
      <c r="K20" s="543">
        <v>698498</v>
      </c>
      <c r="L20" s="543">
        <v>685380</v>
      </c>
      <c r="M20" s="542">
        <v>708224</v>
      </c>
      <c r="N20" s="542">
        <v>704935</v>
      </c>
      <c r="O20" s="542">
        <v>620737</v>
      </c>
    </row>
    <row r="21" spans="1:15" ht="13" customHeight="1">
      <c r="A21" s="300"/>
      <c r="B21" s="302" t="s">
        <v>244</v>
      </c>
      <c r="C21" s="541">
        <v>286680</v>
      </c>
      <c r="D21" s="541">
        <v>269022</v>
      </c>
      <c r="E21" s="541">
        <v>266519</v>
      </c>
      <c r="F21" s="541">
        <v>263499</v>
      </c>
      <c r="G21" s="541">
        <v>253541</v>
      </c>
      <c r="H21" s="543">
        <v>249945</v>
      </c>
      <c r="I21" s="543">
        <v>207954</v>
      </c>
      <c r="J21" s="543">
        <v>220707</v>
      </c>
      <c r="K21" s="543">
        <v>223009</v>
      </c>
      <c r="L21" s="543">
        <v>222508</v>
      </c>
      <c r="M21" s="542">
        <v>221114</v>
      </c>
      <c r="N21" s="542">
        <v>209159</v>
      </c>
      <c r="O21" s="542">
        <v>187138</v>
      </c>
    </row>
    <row r="22" spans="1:15" ht="13" customHeight="1">
      <c r="A22" s="300"/>
      <c r="B22" s="302" t="s">
        <v>245</v>
      </c>
      <c r="C22" s="541">
        <v>48614</v>
      </c>
      <c r="D22" s="541">
        <v>67273</v>
      </c>
      <c r="E22" s="541">
        <v>80662</v>
      </c>
      <c r="F22" s="541">
        <v>78146</v>
      </c>
      <c r="G22" s="541">
        <v>79120</v>
      </c>
      <c r="H22" s="543">
        <v>78763</v>
      </c>
      <c r="I22" s="543">
        <v>72046</v>
      </c>
      <c r="J22" s="543">
        <v>70405</v>
      </c>
      <c r="K22" s="543">
        <v>71410</v>
      </c>
      <c r="L22" s="543">
        <v>44276</v>
      </c>
      <c r="M22" s="542">
        <v>44999</v>
      </c>
      <c r="N22" s="542">
        <v>47248.950000000004</v>
      </c>
      <c r="O22" s="542">
        <v>49611.397500000006</v>
      </c>
    </row>
    <row r="23" spans="1:15" ht="13" customHeight="1">
      <c r="A23" s="300"/>
      <c r="B23" s="302" t="s">
        <v>246</v>
      </c>
      <c r="C23" s="541">
        <v>42345</v>
      </c>
      <c r="D23" s="541">
        <v>41480</v>
      </c>
      <c r="E23" s="541">
        <v>41334</v>
      </c>
      <c r="F23" s="541">
        <v>40944</v>
      </c>
      <c r="G23" s="541">
        <v>39815</v>
      </c>
      <c r="H23" s="543">
        <v>39981</v>
      </c>
      <c r="I23" s="543">
        <v>39095</v>
      </c>
      <c r="J23" s="543">
        <v>38786</v>
      </c>
      <c r="K23" s="543">
        <v>31595</v>
      </c>
      <c r="L23" s="543">
        <v>35978</v>
      </c>
      <c r="M23" s="542">
        <v>36096</v>
      </c>
      <c r="N23" s="542">
        <v>37900.800000000003</v>
      </c>
      <c r="O23" s="542">
        <v>36005</v>
      </c>
    </row>
    <row r="24" spans="1:15" ht="13" customHeight="1">
      <c r="A24" s="300"/>
      <c r="B24" s="302" t="s">
        <v>258</v>
      </c>
      <c r="C24" s="541">
        <v>905080</v>
      </c>
      <c r="D24" s="541">
        <v>820966</v>
      </c>
      <c r="E24" s="541">
        <v>846254</v>
      </c>
      <c r="F24" s="541">
        <v>849515</v>
      </c>
      <c r="G24" s="541">
        <v>839240</v>
      </c>
      <c r="H24" s="543">
        <v>870713</v>
      </c>
      <c r="I24" s="543">
        <v>931253</v>
      </c>
      <c r="J24" s="543">
        <v>967114</v>
      </c>
      <c r="K24" s="543">
        <v>951671</v>
      </c>
      <c r="L24" s="543">
        <v>937646</v>
      </c>
      <c r="M24" s="542">
        <v>822428</v>
      </c>
      <c r="N24" s="542">
        <v>798698</v>
      </c>
      <c r="O24" s="542">
        <v>611215</v>
      </c>
    </row>
    <row r="25" spans="1:15" ht="13" customHeight="1">
      <c r="A25" s="300"/>
      <c r="B25" s="302" t="s">
        <v>577</v>
      </c>
      <c r="C25" s="541">
        <v>467210</v>
      </c>
      <c r="D25" s="541">
        <v>504320</v>
      </c>
      <c r="E25" s="541">
        <v>518531</v>
      </c>
      <c r="F25" s="541">
        <v>515394</v>
      </c>
      <c r="G25" s="541">
        <v>512560</v>
      </c>
      <c r="H25" s="541">
        <v>503603</v>
      </c>
      <c r="I25" s="541">
        <v>504434</v>
      </c>
      <c r="J25" s="541">
        <v>481850</v>
      </c>
      <c r="K25" s="541">
        <v>497860</v>
      </c>
      <c r="L25" s="541">
        <v>470306.5</v>
      </c>
      <c r="M25" s="542">
        <v>468530</v>
      </c>
      <c r="N25" s="542">
        <v>461956.5</v>
      </c>
      <c r="O25" s="542">
        <v>455479.13604917499</v>
      </c>
    </row>
    <row r="26" spans="1:15" ht="13" customHeight="1">
      <c r="A26" s="300"/>
      <c r="B26" s="302" t="s">
        <v>590</v>
      </c>
      <c r="C26" s="541">
        <v>2388882</v>
      </c>
      <c r="D26" s="541">
        <v>2385000</v>
      </c>
      <c r="E26" s="541">
        <v>2300000</v>
      </c>
      <c r="F26" s="541">
        <v>2295231</v>
      </c>
      <c r="G26" s="541">
        <v>1923603</v>
      </c>
      <c r="H26" s="543">
        <v>1928174</v>
      </c>
      <c r="I26" s="543">
        <v>1937742</v>
      </c>
      <c r="J26" s="543">
        <v>1563618</v>
      </c>
      <c r="K26" s="543">
        <v>1306368</v>
      </c>
      <c r="L26" s="543">
        <v>1303959</v>
      </c>
      <c r="M26" s="542">
        <v>1420079</v>
      </c>
      <c r="N26" s="542">
        <v>1419506</v>
      </c>
      <c r="O26" s="542">
        <v>1422140</v>
      </c>
    </row>
    <row r="27" spans="1:15" ht="13" customHeight="1">
      <c r="A27" s="300"/>
      <c r="B27" s="302" t="s">
        <v>591</v>
      </c>
      <c r="C27" s="541">
        <v>3932070</v>
      </c>
      <c r="D27" s="541">
        <v>3870220</v>
      </c>
      <c r="E27" s="541">
        <v>3917920</v>
      </c>
      <c r="F27" s="541">
        <v>3931520</v>
      </c>
      <c r="G27" s="541">
        <v>3966940</v>
      </c>
      <c r="H27" s="543">
        <v>3979420</v>
      </c>
      <c r="I27" s="543">
        <v>4006330</v>
      </c>
      <c r="J27" s="543">
        <v>3011220</v>
      </c>
      <c r="K27" s="543">
        <v>3018210</v>
      </c>
      <c r="L27" s="543">
        <v>2978720</v>
      </c>
      <c r="M27" s="542">
        <v>3099180</v>
      </c>
      <c r="N27" s="542">
        <v>2919060</v>
      </c>
      <c r="O27" s="542">
        <v>2950630</v>
      </c>
    </row>
    <row r="28" spans="1:15" ht="13" customHeight="1">
      <c r="A28" s="300"/>
      <c r="B28" s="298" t="s">
        <v>686</v>
      </c>
      <c r="C28" s="541">
        <v>19468</v>
      </c>
      <c r="D28" s="541">
        <v>24235</v>
      </c>
      <c r="E28" s="541">
        <v>20491</v>
      </c>
      <c r="F28" s="541">
        <v>23788</v>
      </c>
      <c r="G28" s="541">
        <v>22450</v>
      </c>
      <c r="H28" s="543">
        <v>22086.400000000001</v>
      </c>
      <c r="I28" s="543">
        <v>24294</v>
      </c>
      <c r="J28" s="543">
        <v>13190</v>
      </c>
      <c r="K28" s="543">
        <v>10450</v>
      </c>
      <c r="L28" s="543">
        <v>10711.25</v>
      </c>
      <c r="M28" s="544">
        <v>9950</v>
      </c>
      <c r="N28" s="544">
        <v>5422</v>
      </c>
      <c r="O28" s="544">
        <v>7521</v>
      </c>
    </row>
    <row r="29" spans="1:15" ht="13" customHeight="1">
      <c r="A29" s="300"/>
      <c r="B29" s="304" t="s">
        <v>534</v>
      </c>
      <c r="C29" s="541">
        <v>3881</v>
      </c>
      <c r="D29" s="541">
        <v>3881</v>
      </c>
      <c r="E29" s="541">
        <v>3724</v>
      </c>
      <c r="F29" s="541">
        <v>6305</v>
      </c>
      <c r="G29" s="541">
        <v>6630</v>
      </c>
      <c r="H29" s="543">
        <v>7199</v>
      </c>
      <c r="I29" s="543">
        <v>8199</v>
      </c>
      <c r="J29" s="543">
        <v>7985</v>
      </c>
      <c r="K29" s="543">
        <v>9745</v>
      </c>
      <c r="L29" s="543">
        <v>9310</v>
      </c>
      <c r="M29" s="544">
        <v>11610</v>
      </c>
      <c r="N29" s="544">
        <v>12190.5</v>
      </c>
      <c r="O29" s="544">
        <v>12800.025</v>
      </c>
    </row>
    <row r="30" spans="1:15" ht="13" customHeight="1">
      <c r="A30" s="300"/>
      <c r="B30" s="302" t="s">
        <v>535</v>
      </c>
      <c r="C30" s="541">
        <v>14280</v>
      </c>
      <c r="D30" s="541">
        <v>11600</v>
      </c>
      <c r="E30" s="541">
        <v>14319</v>
      </c>
      <c r="F30" s="541">
        <v>12005</v>
      </c>
      <c r="G30" s="541">
        <v>12500</v>
      </c>
      <c r="H30" s="543">
        <v>12940.8</v>
      </c>
      <c r="I30" s="543">
        <v>12920</v>
      </c>
      <c r="J30" s="543">
        <v>11980</v>
      </c>
      <c r="K30" s="543">
        <v>11580</v>
      </c>
      <c r="L30" s="543">
        <v>10847</v>
      </c>
      <c r="M30" s="544">
        <v>9187</v>
      </c>
      <c r="N30" s="544">
        <v>9646.35</v>
      </c>
      <c r="O30" s="544">
        <v>10128.667500000001</v>
      </c>
    </row>
    <row r="31" spans="1:15" ht="13" customHeight="1">
      <c r="A31" s="300"/>
      <c r="B31" s="304" t="s">
        <v>536</v>
      </c>
      <c r="C31" s="543">
        <v>6112</v>
      </c>
      <c r="D31" s="543">
        <v>5901</v>
      </c>
      <c r="E31" s="543">
        <v>6245</v>
      </c>
      <c r="F31" s="543">
        <v>6585</v>
      </c>
      <c r="G31" s="543">
        <v>7067</v>
      </c>
      <c r="H31" s="543">
        <v>7231</v>
      </c>
      <c r="I31" s="543">
        <v>7750</v>
      </c>
      <c r="J31" s="543">
        <v>8490</v>
      </c>
      <c r="K31" s="543">
        <v>8765</v>
      </c>
      <c r="L31" s="543">
        <v>8742</v>
      </c>
      <c r="M31" s="544">
        <v>8670</v>
      </c>
      <c r="N31" s="544">
        <v>9103.5</v>
      </c>
      <c r="O31" s="544">
        <v>9558.6750000000011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10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ignoredErrors>
    <ignoredError sqref="N6:O6" emptyCellReferenc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zoomScale="150" workbookViewId="0">
      <selection activeCell="B2" sqref="A2:O35"/>
    </sheetView>
  </sheetViews>
  <sheetFormatPr baseColWidth="10" defaultColWidth="12.83203125" defaultRowHeight="12" customHeight="1"/>
  <cols>
    <col min="1" max="1" width="0.33203125" style="298" customWidth="1"/>
    <col min="2" max="2" width="9.6640625" style="298" customWidth="1"/>
    <col min="3" max="4" width="6.83203125" style="298" hidden="1" customWidth="1"/>
    <col min="5" max="15" width="6.83203125" style="298" customWidth="1"/>
    <col min="16" max="16384" width="12.83203125" style="298"/>
  </cols>
  <sheetData>
    <row r="2" spans="1:15" ht="12" customHeight="1">
      <c r="A2" s="508" t="s">
        <v>357</v>
      </c>
      <c r="B2" s="508"/>
      <c r="C2" s="297"/>
      <c r="D2" s="297"/>
      <c r="E2" s="297"/>
      <c r="F2" s="297"/>
    </row>
    <row r="3" spans="1:15" ht="11">
      <c r="A3" s="509" t="s">
        <v>741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692</v>
      </c>
      <c r="B6" s="1333"/>
      <c r="C6" s="580">
        <f t="shared" ref="C6:N6" si="0">(C8+C9+C10+C11+C12+C13+C14+C15+C16+C17+C18+C19+C20+C21+C22+C23+C24+C25+C26+C27+C28+C29+C30+C31)</f>
        <v>2685627</v>
      </c>
      <c r="D6" s="580">
        <f t="shared" si="0"/>
        <v>2692775.7723000003</v>
      </c>
      <c r="E6" s="580">
        <f t="shared" si="0"/>
        <v>2681207.591</v>
      </c>
      <c r="F6" s="580">
        <f t="shared" si="0"/>
        <v>2678240.56</v>
      </c>
      <c r="G6" s="580">
        <f t="shared" si="0"/>
        <v>2753680.5411373382</v>
      </c>
      <c r="H6" s="580">
        <f t="shared" si="0"/>
        <v>2788507.3379486734</v>
      </c>
      <c r="I6" s="580">
        <f t="shared" si="0"/>
        <v>2844228.4954150124</v>
      </c>
      <c r="J6" s="580">
        <f t="shared" si="0"/>
        <v>2910165.9206668152</v>
      </c>
      <c r="K6" s="580">
        <f t="shared" si="0"/>
        <v>2832370.7930999999</v>
      </c>
      <c r="L6" s="580">
        <f t="shared" si="0"/>
        <v>2788554.5508907042</v>
      </c>
      <c r="M6" s="580">
        <f t="shared" si="0"/>
        <v>2698887.0337563688</v>
      </c>
      <c r="N6" s="580">
        <f t="shared" si="0"/>
        <v>2745950.5881667119</v>
      </c>
      <c r="O6" s="580">
        <f>(O8+O9+O10+O11+O12+O13+O14+O15+O16+O17+O18+O19+O20+O21+O22+O23+O24+O25+O26+O27+O28+O29+O30+O31)</f>
        <v>2699041.5666880822</v>
      </c>
    </row>
    <row r="7" spans="1:15" ht="5" customHeight="1">
      <c r="A7" s="300"/>
      <c r="B7" s="301"/>
      <c r="C7" s="581"/>
      <c r="D7" s="581"/>
      <c r="E7" s="581"/>
      <c r="F7" s="581"/>
      <c r="G7" s="581"/>
      <c r="H7" s="581"/>
      <c r="I7" s="581"/>
      <c r="J7" s="581"/>
      <c r="K7" s="581"/>
      <c r="L7" s="581"/>
      <c r="M7" s="581"/>
      <c r="N7" s="581"/>
      <c r="O7" s="581"/>
    </row>
    <row r="8" spans="1:15" ht="13" customHeight="1">
      <c r="A8" s="300"/>
      <c r="B8" s="302" t="s">
        <v>488</v>
      </c>
      <c r="C8" s="582">
        <v>2703</v>
      </c>
      <c r="D8" s="582">
        <v>3076</v>
      </c>
      <c r="E8" s="582">
        <v>3433</v>
      </c>
      <c r="F8" s="582">
        <v>4421</v>
      </c>
      <c r="G8" s="582">
        <v>6291</v>
      </c>
      <c r="H8" s="582">
        <v>6996</v>
      </c>
      <c r="I8" s="582">
        <v>7361</v>
      </c>
      <c r="J8" s="582">
        <v>7432</v>
      </c>
      <c r="K8" s="582">
        <v>7725</v>
      </c>
      <c r="L8" s="582">
        <v>8875</v>
      </c>
      <c r="M8" s="583">
        <v>7991</v>
      </c>
      <c r="N8" s="583">
        <v>1879</v>
      </c>
      <c r="O8" s="583">
        <v>3096</v>
      </c>
    </row>
    <row r="9" spans="1:15" ht="13" customHeight="1">
      <c r="A9" s="300"/>
      <c r="B9" s="302" t="s">
        <v>219</v>
      </c>
      <c r="C9" s="582">
        <v>52122</v>
      </c>
      <c r="D9" s="582">
        <v>43913</v>
      </c>
      <c r="E9" s="582">
        <v>44550</v>
      </c>
      <c r="F9" s="582">
        <v>46959</v>
      </c>
      <c r="G9" s="582">
        <v>54725.543737338041</v>
      </c>
      <c r="H9" s="584">
        <v>65733.33794867355</v>
      </c>
      <c r="I9" s="584">
        <v>79683.785615012253</v>
      </c>
      <c r="J9" s="584">
        <v>95355.737666815359</v>
      </c>
      <c r="K9" s="584">
        <v>72692.135999999999</v>
      </c>
      <c r="L9" s="584">
        <v>72390.210890703995</v>
      </c>
      <c r="M9" s="585">
        <v>85817.071756368518</v>
      </c>
      <c r="N9" s="585">
        <v>99029.004919545841</v>
      </c>
      <c r="O9" s="585">
        <v>115852.64246437096</v>
      </c>
    </row>
    <row r="10" spans="1:15" ht="13" customHeight="1">
      <c r="A10" s="300"/>
      <c r="B10" s="302" t="s">
        <v>604</v>
      </c>
      <c r="C10" s="582">
        <v>26905</v>
      </c>
      <c r="D10" s="582">
        <v>29137</v>
      </c>
      <c r="E10" s="582">
        <v>31065</v>
      </c>
      <c r="F10" s="582">
        <v>25846</v>
      </c>
      <c r="G10" s="582">
        <v>35149</v>
      </c>
      <c r="H10" s="584">
        <v>32645</v>
      </c>
      <c r="I10" s="584">
        <v>36796</v>
      </c>
      <c r="J10" s="584">
        <v>35311.120000000003</v>
      </c>
      <c r="K10" s="584">
        <v>35422</v>
      </c>
      <c r="L10" s="584">
        <v>35542</v>
      </c>
      <c r="M10" s="584">
        <v>35260</v>
      </c>
      <c r="N10" s="584">
        <v>32775</v>
      </c>
      <c r="O10" s="584">
        <v>28880</v>
      </c>
    </row>
    <row r="11" spans="1:15" ht="13" customHeight="1">
      <c r="A11" s="300"/>
      <c r="B11" s="302" t="s">
        <v>220</v>
      </c>
      <c r="C11" s="582">
        <v>137393</v>
      </c>
      <c r="D11" s="582">
        <v>141565</v>
      </c>
      <c r="E11" s="582">
        <v>152225</v>
      </c>
      <c r="F11" s="582">
        <v>154640</v>
      </c>
      <c r="G11" s="582">
        <v>158275</v>
      </c>
      <c r="H11" s="584">
        <v>161162</v>
      </c>
      <c r="I11" s="584">
        <v>162672</v>
      </c>
      <c r="J11" s="582">
        <v>162879</v>
      </c>
      <c r="K11" s="582">
        <v>170126</v>
      </c>
      <c r="L11" s="582">
        <v>176679</v>
      </c>
      <c r="M11" s="583">
        <v>181041</v>
      </c>
      <c r="N11" s="583">
        <v>183692</v>
      </c>
      <c r="O11" s="583">
        <v>184002</v>
      </c>
    </row>
    <row r="12" spans="1:15" ht="13" customHeight="1">
      <c r="A12" s="300"/>
      <c r="B12" s="302" t="s">
        <v>606</v>
      </c>
      <c r="C12" s="582">
        <v>108972</v>
      </c>
      <c r="D12" s="582">
        <v>113573</v>
      </c>
      <c r="E12" s="582">
        <v>121021</v>
      </c>
      <c r="F12" s="582">
        <v>112691</v>
      </c>
      <c r="G12" s="582">
        <v>117786</v>
      </c>
      <c r="H12" s="582">
        <v>125077</v>
      </c>
      <c r="I12" s="582">
        <v>124019</v>
      </c>
      <c r="J12" s="582">
        <v>119968</v>
      </c>
      <c r="K12" s="582">
        <v>135140</v>
      </c>
      <c r="L12" s="582">
        <v>135958</v>
      </c>
      <c r="M12" s="583">
        <v>125572</v>
      </c>
      <c r="N12" s="583">
        <v>114756</v>
      </c>
      <c r="O12" s="583">
        <v>102957</v>
      </c>
    </row>
    <row r="13" spans="1:15" ht="13" customHeight="1">
      <c r="A13" s="300"/>
      <c r="B13" s="302" t="s">
        <v>595</v>
      </c>
      <c r="C13" s="582">
        <v>5246</v>
      </c>
      <c r="D13" s="582">
        <v>5085</v>
      </c>
      <c r="E13" s="582">
        <v>4657</v>
      </c>
      <c r="F13" s="582">
        <v>4766</v>
      </c>
      <c r="G13" s="582">
        <v>5695</v>
      </c>
      <c r="H13" s="582">
        <v>6359</v>
      </c>
      <c r="I13" s="582">
        <v>5956</v>
      </c>
      <c r="J13" s="582">
        <v>5867</v>
      </c>
      <c r="K13" s="582">
        <v>5781</v>
      </c>
      <c r="L13" s="582">
        <v>5379</v>
      </c>
      <c r="M13" s="582">
        <v>4964</v>
      </c>
      <c r="N13" s="582">
        <v>3787</v>
      </c>
      <c r="O13" s="582">
        <v>3305</v>
      </c>
    </row>
    <row r="14" spans="1:15" ht="13" customHeight="1">
      <c r="A14" s="300"/>
      <c r="B14" s="302" t="s">
        <v>596</v>
      </c>
      <c r="C14" s="582">
        <v>90154</v>
      </c>
      <c r="D14" s="582">
        <v>94658.722299999994</v>
      </c>
      <c r="E14" s="582">
        <v>94585.870999999999</v>
      </c>
      <c r="F14" s="582">
        <v>100636</v>
      </c>
      <c r="G14" s="582">
        <v>110961.99739999999</v>
      </c>
      <c r="H14" s="584">
        <v>111240</v>
      </c>
      <c r="I14" s="584">
        <v>114955.70980000001</v>
      </c>
      <c r="J14" s="584">
        <v>116067.683</v>
      </c>
      <c r="K14" s="584">
        <v>118808.6571</v>
      </c>
      <c r="L14" s="584">
        <v>119287</v>
      </c>
      <c r="M14" s="583">
        <v>123463.962</v>
      </c>
      <c r="N14" s="583">
        <v>131064.58324716581</v>
      </c>
      <c r="O14" s="583">
        <v>132418.92422371131</v>
      </c>
    </row>
    <row r="15" spans="1:15" ht="13" customHeight="1">
      <c r="A15" s="300"/>
      <c r="B15" s="302" t="s">
        <v>597</v>
      </c>
      <c r="C15" s="582">
        <v>87092</v>
      </c>
      <c r="D15" s="582">
        <v>95279</v>
      </c>
      <c r="E15" s="582">
        <v>94118</v>
      </c>
      <c r="F15" s="582">
        <v>94240</v>
      </c>
      <c r="G15" s="582">
        <v>97188</v>
      </c>
      <c r="H15" s="584">
        <v>101604</v>
      </c>
      <c r="I15" s="584">
        <v>101333</v>
      </c>
      <c r="J15" s="584">
        <v>105155</v>
      </c>
      <c r="K15" s="584">
        <v>103765</v>
      </c>
      <c r="L15" s="584">
        <v>104922</v>
      </c>
      <c r="M15" s="583">
        <v>90814</v>
      </c>
      <c r="N15" s="583">
        <v>85474</v>
      </c>
      <c r="O15" s="583">
        <v>80867</v>
      </c>
    </row>
    <row r="16" spans="1:15" ht="13" customHeight="1">
      <c r="A16" s="300"/>
      <c r="B16" s="302" t="s">
        <v>598</v>
      </c>
      <c r="C16" s="582">
        <v>5864</v>
      </c>
      <c r="D16" s="586">
        <v>6126</v>
      </c>
      <c r="E16" s="586">
        <v>6424</v>
      </c>
      <c r="F16" s="586">
        <v>6911</v>
      </c>
      <c r="G16" s="586">
        <v>7141</v>
      </c>
      <c r="H16" s="584">
        <v>7031</v>
      </c>
      <c r="I16" s="584">
        <v>7376</v>
      </c>
      <c r="J16" s="584">
        <v>6206</v>
      </c>
      <c r="K16" s="584">
        <v>6540</v>
      </c>
      <c r="L16" s="584">
        <v>8272</v>
      </c>
      <c r="M16" s="584">
        <v>7686</v>
      </c>
      <c r="N16" s="584">
        <v>6486</v>
      </c>
      <c r="O16" s="584">
        <v>5024</v>
      </c>
    </row>
    <row r="17" spans="1:15" ht="13" customHeight="1">
      <c r="A17" s="300"/>
      <c r="B17" s="302" t="s">
        <v>599</v>
      </c>
      <c r="C17" s="582">
        <v>194639</v>
      </c>
      <c r="D17" s="582">
        <v>179809</v>
      </c>
      <c r="E17" s="582">
        <v>162883.72</v>
      </c>
      <c r="F17" s="582">
        <v>159205</v>
      </c>
      <c r="G17" s="582">
        <v>160629</v>
      </c>
      <c r="H17" s="584">
        <v>158801</v>
      </c>
      <c r="I17" s="584">
        <v>152512</v>
      </c>
      <c r="J17" s="584">
        <v>151092</v>
      </c>
      <c r="K17" s="584">
        <v>152415</v>
      </c>
      <c r="L17" s="584">
        <v>148519</v>
      </c>
      <c r="M17" s="583">
        <v>156605</v>
      </c>
      <c r="N17" s="583">
        <v>160596</v>
      </c>
      <c r="O17" s="583">
        <v>163418</v>
      </c>
    </row>
    <row r="18" spans="1:15" ht="13" customHeight="1">
      <c r="A18" s="300"/>
      <c r="B18" s="302" t="s">
        <v>600</v>
      </c>
      <c r="C18" s="582">
        <v>135889</v>
      </c>
      <c r="D18" s="582">
        <v>136366.04999999999</v>
      </c>
      <c r="E18" s="582">
        <v>150422</v>
      </c>
      <c r="F18" s="582">
        <v>177084</v>
      </c>
      <c r="G18" s="582">
        <v>170768</v>
      </c>
      <c r="H18" s="584">
        <v>157791</v>
      </c>
      <c r="I18" s="584">
        <v>165574</v>
      </c>
      <c r="J18" s="584">
        <v>149715.38</v>
      </c>
      <c r="K18" s="584">
        <v>150456</v>
      </c>
      <c r="L18" s="584">
        <v>125549.34</v>
      </c>
      <c r="M18" s="583">
        <v>117367</v>
      </c>
      <c r="N18" s="583">
        <v>97275</v>
      </c>
      <c r="O18" s="583">
        <v>99700</v>
      </c>
    </row>
    <row r="19" spans="1:15" ht="13" customHeight="1">
      <c r="A19" s="300"/>
      <c r="B19" s="302" t="s">
        <v>601</v>
      </c>
      <c r="C19" s="582">
        <v>210220</v>
      </c>
      <c r="D19" s="582">
        <v>204520</v>
      </c>
      <c r="E19" s="582">
        <v>207310</v>
      </c>
      <c r="F19" s="582">
        <v>177718.56</v>
      </c>
      <c r="G19" s="582">
        <v>188486</v>
      </c>
      <c r="H19" s="584">
        <v>197568</v>
      </c>
      <c r="I19" s="584">
        <v>207597</v>
      </c>
      <c r="J19" s="584">
        <v>216734</v>
      </c>
      <c r="K19" s="584">
        <v>232178</v>
      </c>
      <c r="L19" s="584">
        <v>242652</v>
      </c>
      <c r="M19" s="583">
        <v>274679</v>
      </c>
      <c r="N19" s="583">
        <v>281037</v>
      </c>
      <c r="O19" s="583">
        <v>304545</v>
      </c>
    </row>
    <row r="20" spans="1:15" ht="13" customHeight="1">
      <c r="A20" s="300"/>
      <c r="B20" s="302" t="s">
        <v>243</v>
      </c>
      <c r="C20" s="582">
        <v>145361</v>
      </c>
      <c r="D20" s="582">
        <v>131576</v>
      </c>
      <c r="E20" s="582">
        <v>134375</v>
      </c>
      <c r="F20" s="582">
        <v>117133</v>
      </c>
      <c r="G20" s="582">
        <v>121865</v>
      </c>
      <c r="H20" s="584">
        <v>119367</v>
      </c>
      <c r="I20" s="584">
        <v>123465</v>
      </c>
      <c r="J20" s="584">
        <v>136625</v>
      </c>
      <c r="K20" s="584">
        <v>133883</v>
      </c>
      <c r="L20" s="584">
        <v>139099</v>
      </c>
      <c r="M20" s="583">
        <v>133377</v>
      </c>
      <c r="N20" s="583">
        <v>129345</v>
      </c>
      <c r="O20" s="583">
        <v>126716</v>
      </c>
    </row>
    <row r="21" spans="1:15" ht="13" customHeight="1">
      <c r="A21" s="300"/>
      <c r="B21" s="302" t="s">
        <v>244</v>
      </c>
      <c r="C21" s="582">
        <v>98628</v>
      </c>
      <c r="D21" s="582">
        <v>98657</v>
      </c>
      <c r="E21" s="582">
        <v>87288</v>
      </c>
      <c r="F21" s="582">
        <v>87998</v>
      </c>
      <c r="G21" s="582">
        <v>84121</v>
      </c>
      <c r="H21" s="584">
        <v>70784</v>
      </c>
      <c r="I21" s="584">
        <v>69378</v>
      </c>
      <c r="J21" s="584">
        <v>94165</v>
      </c>
      <c r="K21" s="584">
        <v>132076</v>
      </c>
      <c r="L21" s="584">
        <v>134098</v>
      </c>
      <c r="M21" s="583">
        <v>134336</v>
      </c>
      <c r="N21" s="583">
        <v>179619</v>
      </c>
      <c r="O21" s="583">
        <v>136584</v>
      </c>
    </row>
    <row r="22" spans="1:15" ht="13" customHeight="1">
      <c r="A22" s="300"/>
      <c r="B22" s="302" t="s">
        <v>245</v>
      </c>
      <c r="C22" s="582">
        <v>5129</v>
      </c>
      <c r="D22" s="582">
        <v>5205</v>
      </c>
      <c r="E22" s="582">
        <v>5495</v>
      </c>
      <c r="F22" s="582">
        <v>4936</v>
      </c>
      <c r="G22" s="582">
        <v>5692</v>
      </c>
      <c r="H22" s="584">
        <v>5872</v>
      </c>
      <c r="I22" s="584">
        <v>5718</v>
      </c>
      <c r="J22" s="584">
        <v>4999</v>
      </c>
      <c r="K22" s="584">
        <v>5308</v>
      </c>
      <c r="L22" s="584">
        <v>4587</v>
      </c>
      <c r="M22" s="583">
        <v>4454</v>
      </c>
      <c r="N22" s="583">
        <v>4386</v>
      </c>
      <c r="O22" s="583">
        <v>3991</v>
      </c>
    </row>
    <row r="23" spans="1:15" ht="13" customHeight="1">
      <c r="A23" s="300"/>
      <c r="B23" s="302" t="s">
        <v>246</v>
      </c>
      <c r="C23" s="582">
        <v>8911</v>
      </c>
      <c r="D23" s="582">
        <v>8412</v>
      </c>
      <c r="E23" s="582">
        <v>7677</v>
      </c>
      <c r="F23" s="582">
        <v>7798</v>
      </c>
      <c r="G23" s="582">
        <v>7963</v>
      </c>
      <c r="H23" s="584">
        <v>8137</v>
      </c>
      <c r="I23" s="584">
        <v>7986</v>
      </c>
      <c r="J23" s="584">
        <v>8584</v>
      </c>
      <c r="K23" s="584">
        <v>8141</v>
      </c>
      <c r="L23" s="584">
        <v>8469</v>
      </c>
      <c r="M23" s="583">
        <v>8092</v>
      </c>
      <c r="N23" s="583">
        <v>8197</v>
      </c>
      <c r="O23" s="583">
        <v>7851</v>
      </c>
    </row>
    <row r="24" spans="1:15" ht="13" customHeight="1">
      <c r="A24" s="300"/>
      <c r="B24" s="302" t="s">
        <v>258</v>
      </c>
      <c r="C24" s="582">
        <v>188080</v>
      </c>
      <c r="D24" s="582">
        <v>173675</v>
      </c>
      <c r="E24" s="582">
        <v>177252</v>
      </c>
      <c r="F24" s="582">
        <v>180217</v>
      </c>
      <c r="G24" s="582">
        <v>192488</v>
      </c>
      <c r="H24" s="584">
        <v>196061</v>
      </c>
      <c r="I24" s="584">
        <v>209488</v>
      </c>
      <c r="J24" s="584">
        <v>216569</v>
      </c>
      <c r="K24" s="584">
        <v>213668</v>
      </c>
      <c r="L24" s="584">
        <v>165224</v>
      </c>
      <c r="M24" s="583">
        <v>162365</v>
      </c>
      <c r="N24" s="583">
        <v>165740</v>
      </c>
      <c r="O24" s="583">
        <v>154484</v>
      </c>
    </row>
    <row r="25" spans="1:15" ht="13" customHeight="1">
      <c r="A25" s="300"/>
      <c r="B25" s="302" t="s">
        <v>577</v>
      </c>
      <c r="C25" s="582">
        <v>76818</v>
      </c>
      <c r="D25" s="582">
        <v>81657</v>
      </c>
      <c r="E25" s="582">
        <v>88108</v>
      </c>
      <c r="F25" s="582">
        <v>86666</v>
      </c>
      <c r="G25" s="582">
        <v>86954</v>
      </c>
      <c r="H25" s="582">
        <v>86284</v>
      </c>
      <c r="I25" s="582">
        <v>84609</v>
      </c>
      <c r="J25" s="582">
        <v>88170</v>
      </c>
      <c r="K25" s="582">
        <v>87761</v>
      </c>
      <c r="L25" s="582">
        <v>85926</v>
      </c>
      <c r="M25" s="583">
        <v>84222</v>
      </c>
      <c r="N25" s="583">
        <v>85706</v>
      </c>
      <c r="O25" s="583">
        <v>83655</v>
      </c>
    </row>
    <row r="26" spans="1:15" ht="13" customHeight="1">
      <c r="A26" s="300"/>
      <c r="B26" s="302" t="s">
        <v>590</v>
      </c>
      <c r="C26" s="582">
        <v>329611</v>
      </c>
      <c r="D26" s="582">
        <v>355771</v>
      </c>
      <c r="E26" s="582">
        <v>315599</v>
      </c>
      <c r="F26" s="582">
        <v>333291</v>
      </c>
      <c r="G26" s="582">
        <v>342856</v>
      </c>
      <c r="H26" s="584">
        <v>363183</v>
      </c>
      <c r="I26" s="584">
        <v>365174</v>
      </c>
      <c r="J26" s="584">
        <v>376490</v>
      </c>
      <c r="K26" s="584">
        <v>259599</v>
      </c>
      <c r="L26" s="584">
        <v>280553</v>
      </c>
      <c r="M26" s="583">
        <v>287369</v>
      </c>
      <c r="N26" s="583">
        <v>287657</v>
      </c>
      <c r="O26" s="583">
        <v>287451</v>
      </c>
    </row>
    <row r="27" spans="1:15" ht="13" customHeight="1">
      <c r="A27" s="300"/>
      <c r="B27" s="302" t="s">
        <v>591</v>
      </c>
      <c r="C27" s="582">
        <v>762880</v>
      </c>
      <c r="D27" s="582">
        <v>772630</v>
      </c>
      <c r="E27" s="582">
        <v>780630</v>
      </c>
      <c r="F27" s="582">
        <v>780710</v>
      </c>
      <c r="G27" s="582">
        <v>783080</v>
      </c>
      <c r="H27" s="584">
        <v>792590</v>
      </c>
      <c r="I27" s="584">
        <v>797255</v>
      </c>
      <c r="J27" s="584">
        <v>798940</v>
      </c>
      <c r="K27" s="584">
        <v>788380</v>
      </c>
      <c r="L27" s="584">
        <v>775528</v>
      </c>
      <c r="M27" s="583">
        <v>662963</v>
      </c>
      <c r="N27" s="583">
        <v>676872</v>
      </c>
      <c r="O27" s="583">
        <v>660964</v>
      </c>
    </row>
    <row r="28" spans="1:15" ht="13" customHeight="1">
      <c r="A28" s="300"/>
      <c r="B28" s="298" t="s">
        <v>686</v>
      </c>
      <c r="C28" s="582">
        <v>6945</v>
      </c>
      <c r="D28" s="582">
        <v>6551</v>
      </c>
      <c r="E28" s="582">
        <v>6058</v>
      </c>
      <c r="F28" s="582">
        <v>7288</v>
      </c>
      <c r="G28" s="582">
        <v>7899</v>
      </c>
      <c r="H28" s="584">
        <v>6847</v>
      </c>
      <c r="I28" s="584">
        <v>8312</v>
      </c>
      <c r="J28" s="584">
        <v>7387</v>
      </c>
      <c r="K28" s="584">
        <v>6065</v>
      </c>
      <c r="L28" s="584">
        <v>5153</v>
      </c>
      <c r="M28" s="585">
        <v>5127</v>
      </c>
      <c r="N28" s="585">
        <v>4985</v>
      </c>
      <c r="O28" s="585">
        <v>5439</v>
      </c>
    </row>
    <row r="29" spans="1:15" ht="13" customHeight="1">
      <c r="A29" s="300"/>
      <c r="B29" s="304" t="s">
        <v>534</v>
      </c>
      <c r="C29" s="582">
        <v>827</v>
      </c>
      <c r="D29" s="582">
        <v>814</v>
      </c>
      <c r="E29" s="582">
        <v>831</v>
      </c>
      <c r="F29" s="582">
        <v>957</v>
      </c>
      <c r="G29" s="582">
        <v>1286</v>
      </c>
      <c r="H29" s="584">
        <v>1501</v>
      </c>
      <c r="I29" s="584">
        <v>1758</v>
      </c>
      <c r="J29" s="584">
        <v>1929</v>
      </c>
      <c r="K29" s="584">
        <v>1982</v>
      </c>
      <c r="L29" s="584">
        <v>1992</v>
      </c>
      <c r="M29" s="585">
        <v>2056</v>
      </c>
      <c r="N29" s="585">
        <v>2130</v>
      </c>
      <c r="O29" s="585">
        <v>3115</v>
      </c>
    </row>
    <row r="30" spans="1:15" ht="13" customHeight="1">
      <c r="A30" s="300"/>
      <c r="B30" s="302" t="s">
        <v>535</v>
      </c>
      <c r="C30" s="582">
        <v>2907</v>
      </c>
      <c r="D30" s="582">
        <v>2661</v>
      </c>
      <c r="E30" s="582">
        <v>3054</v>
      </c>
      <c r="F30" s="582">
        <v>3262</v>
      </c>
      <c r="G30" s="582">
        <v>3384</v>
      </c>
      <c r="H30" s="584">
        <v>3035</v>
      </c>
      <c r="I30" s="584">
        <v>2262</v>
      </c>
      <c r="J30" s="584">
        <v>1813</v>
      </c>
      <c r="K30" s="584">
        <v>1540</v>
      </c>
      <c r="L30" s="584">
        <v>994</v>
      </c>
      <c r="M30" s="585">
        <v>748</v>
      </c>
      <c r="N30" s="585">
        <v>939</v>
      </c>
      <c r="O30" s="585">
        <v>2377</v>
      </c>
    </row>
    <row r="31" spans="1:15" ht="13" customHeight="1">
      <c r="A31" s="300"/>
      <c r="B31" s="304" t="s">
        <v>536</v>
      </c>
      <c r="C31" s="584">
        <v>2331</v>
      </c>
      <c r="D31" s="584">
        <v>2059</v>
      </c>
      <c r="E31" s="584">
        <v>2146</v>
      </c>
      <c r="F31" s="584">
        <v>2867</v>
      </c>
      <c r="G31" s="584">
        <v>2997</v>
      </c>
      <c r="H31" s="584">
        <v>2839</v>
      </c>
      <c r="I31" s="584">
        <v>2988</v>
      </c>
      <c r="J31" s="584">
        <v>2712</v>
      </c>
      <c r="K31" s="584">
        <v>2919</v>
      </c>
      <c r="L31" s="584">
        <v>2907</v>
      </c>
      <c r="M31" s="585">
        <v>2518</v>
      </c>
      <c r="N31" s="585">
        <v>2524</v>
      </c>
      <c r="O31" s="585">
        <v>2349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8"/>
  <sheetViews>
    <sheetView showGridLines="0" zoomScale="150" workbookViewId="0">
      <selection activeCell="B2" sqref="A2:P36"/>
    </sheetView>
  </sheetViews>
  <sheetFormatPr baseColWidth="10" defaultColWidth="12.83203125" defaultRowHeight="12" customHeight="1"/>
  <cols>
    <col min="1" max="1" width="0.33203125" style="298" customWidth="1"/>
    <col min="2" max="2" width="9.5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260</v>
      </c>
      <c r="B2" s="508"/>
      <c r="C2" s="297"/>
      <c r="D2" s="297"/>
      <c r="E2" s="297"/>
      <c r="F2" s="297"/>
    </row>
    <row r="3" spans="1:15" ht="11">
      <c r="A3" s="509" t="s">
        <v>156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692</v>
      </c>
      <c r="B6" s="1333"/>
      <c r="C6" s="587">
        <f t="shared" ref="C6:O6" si="0">(C8+C9+C10+C11+C12+C13+C14+C15+C16+C17+C18+C19+C20+C21+C22+C23+C24+C25+C26+C27+C28+C29+C30+C31)</f>
        <v>33685.997167160684</v>
      </c>
      <c r="D6" s="587">
        <f t="shared" si="0"/>
        <v>33903.630661033334</v>
      </c>
      <c r="E6" s="587">
        <f t="shared" si="0"/>
        <v>33838.98921677866</v>
      </c>
      <c r="F6" s="587">
        <f t="shared" si="0"/>
        <v>33349.534150800006</v>
      </c>
      <c r="G6" s="587">
        <f t="shared" si="0"/>
        <v>33458.078457225223</v>
      </c>
      <c r="H6" s="587">
        <f t="shared" si="0"/>
        <v>33669.167113703515</v>
      </c>
      <c r="I6" s="587">
        <f t="shared" si="0"/>
        <v>34255.796531209475</v>
      </c>
      <c r="J6" s="587">
        <f t="shared" si="0"/>
        <v>35304.478977682033</v>
      </c>
      <c r="K6" s="587">
        <f t="shared" si="0"/>
        <v>34905.707856599998</v>
      </c>
      <c r="L6" s="587">
        <f t="shared" si="0"/>
        <v>34420.602197662498</v>
      </c>
      <c r="M6" s="587">
        <f t="shared" si="0"/>
        <v>33163.497271699904</v>
      </c>
      <c r="N6" s="587">
        <f t="shared" si="0"/>
        <v>33954.695195943452</v>
      </c>
      <c r="O6" s="587">
        <f t="shared" si="0"/>
        <v>33448.791857896467</v>
      </c>
    </row>
    <row r="7" spans="1:15" ht="5" customHeight="1">
      <c r="A7" s="300"/>
      <c r="B7" s="301"/>
      <c r="C7" s="588"/>
      <c r="D7" s="588"/>
      <c r="E7" s="588"/>
      <c r="F7" s="588"/>
      <c r="G7" s="588"/>
      <c r="H7" s="588"/>
      <c r="I7" s="588"/>
      <c r="J7" s="588"/>
      <c r="K7" s="588"/>
      <c r="L7" s="588"/>
      <c r="M7" s="588"/>
      <c r="N7" s="588"/>
      <c r="O7" s="589"/>
    </row>
    <row r="8" spans="1:15" ht="13" customHeight="1">
      <c r="A8" s="300"/>
      <c r="B8" s="302" t="s">
        <v>488</v>
      </c>
      <c r="C8" s="590">
        <v>37.01</v>
      </c>
      <c r="D8" s="590">
        <v>42.54</v>
      </c>
      <c r="E8" s="590">
        <v>48.83</v>
      </c>
      <c r="F8" s="590">
        <v>56.671999999999997</v>
      </c>
      <c r="G8" s="590">
        <v>78.789599999999993</v>
      </c>
      <c r="H8" s="590">
        <v>96.479600000000005</v>
      </c>
      <c r="I8" s="590">
        <v>101.13799999999999</v>
      </c>
      <c r="J8" s="590">
        <v>95.240400000000008</v>
      </c>
      <c r="K8" s="590">
        <v>97.894400000000019</v>
      </c>
      <c r="L8" s="590">
        <v>102.21599999999999</v>
      </c>
      <c r="M8" s="591">
        <v>95.624400000000009</v>
      </c>
      <c r="N8" s="591">
        <v>21.274000000000001</v>
      </c>
      <c r="O8" s="589">
        <v>36.930800000000005</v>
      </c>
    </row>
    <row r="9" spans="1:15" ht="13" customHeight="1">
      <c r="A9" s="300"/>
      <c r="B9" s="302" t="s">
        <v>603</v>
      </c>
      <c r="C9" s="590">
        <v>717</v>
      </c>
      <c r="D9" s="590">
        <v>650</v>
      </c>
      <c r="E9" s="590">
        <v>641</v>
      </c>
      <c r="F9" s="590">
        <v>669</v>
      </c>
      <c r="G9" s="590">
        <v>715.73703931410682</v>
      </c>
      <c r="H9" s="592">
        <v>756.28346964041486</v>
      </c>
      <c r="I9" s="592">
        <v>899.7035552094801</v>
      </c>
      <c r="J9" s="592">
        <v>1309.4427356820331</v>
      </c>
      <c r="K9" s="592">
        <v>1256.6813080000002</v>
      </c>
      <c r="L9" s="592">
        <v>1091.5047111929327</v>
      </c>
      <c r="M9" s="593">
        <v>1221.672806699898</v>
      </c>
      <c r="N9" s="593">
        <v>1205.4804510934493</v>
      </c>
      <c r="O9" s="589">
        <v>1359.70077427051</v>
      </c>
    </row>
    <row r="10" spans="1:15" ht="13" customHeight="1">
      <c r="A10" s="300"/>
      <c r="B10" s="302" t="s">
        <v>604</v>
      </c>
      <c r="C10" s="590">
        <v>389.82400000000001</v>
      </c>
      <c r="D10" s="590">
        <v>411.065</v>
      </c>
      <c r="E10" s="590">
        <v>464.06700000000006</v>
      </c>
      <c r="F10" s="590">
        <v>392.49599999999998</v>
      </c>
      <c r="G10" s="590">
        <v>439.34700000000004</v>
      </c>
      <c r="H10" s="592">
        <v>397.92399999999998</v>
      </c>
      <c r="I10" s="592">
        <v>454.45699999999999</v>
      </c>
      <c r="J10" s="592">
        <v>552.78600000000006</v>
      </c>
      <c r="K10" s="592">
        <v>583.16399999999999</v>
      </c>
      <c r="L10" s="592">
        <v>605.33299999999997</v>
      </c>
      <c r="M10" s="592">
        <v>577.38009999999997</v>
      </c>
      <c r="N10" s="592">
        <v>641.48569999999995</v>
      </c>
      <c r="O10" s="589">
        <v>539.00879199999997</v>
      </c>
    </row>
    <row r="11" spans="1:15" ht="13" customHeight="1">
      <c r="A11" s="300"/>
      <c r="B11" s="302" t="s">
        <v>605</v>
      </c>
      <c r="C11" s="590">
        <v>1792.6316000000004</v>
      </c>
      <c r="D11" s="590">
        <v>1846.4882399999999</v>
      </c>
      <c r="E11" s="590">
        <v>1993.9</v>
      </c>
      <c r="F11" s="590">
        <v>2022.6180040000004</v>
      </c>
      <c r="G11" s="590">
        <v>2075.15</v>
      </c>
      <c r="H11" s="592">
        <v>2110.5774080000001</v>
      </c>
      <c r="I11" s="592">
        <v>2131.7904120000003</v>
      </c>
      <c r="J11" s="590">
        <v>2135.3573200000001</v>
      </c>
      <c r="K11" s="590">
        <v>2231.4436439999999</v>
      </c>
      <c r="L11" s="590">
        <v>2316.3552120000004</v>
      </c>
      <c r="M11" s="591">
        <v>2369.6115720000003</v>
      </c>
      <c r="N11" s="591">
        <v>2406.3897359999996</v>
      </c>
      <c r="O11" s="589">
        <v>2413.313596</v>
      </c>
    </row>
    <row r="12" spans="1:15" ht="13" customHeight="1">
      <c r="A12" s="300"/>
      <c r="B12" s="302" t="s">
        <v>606</v>
      </c>
      <c r="C12" s="590">
        <v>1511.2577151880344</v>
      </c>
      <c r="D12" s="590">
        <v>1596.575728333333</v>
      </c>
      <c r="E12" s="590">
        <v>1708.6683960333514</v>
      </c>
      <c r="F12" s="590">
        <v>1545.9248652000001</v>
      </c>
      <c r="G12" s="590">
        <v>1618.1974439999999</v>
      </c>
      <c r="H12" s="590">
        <v>1630.6248556000003</v>
      </c>
      <c r="I12" s="590">
        <v>1601.2166740000002</v>
      </c>
      <c r="J12" s="590">
        <v>1546.5443999999998</v>
      </c>
      <c r="K12" s="590">
        <v>1771.3546435999999</v>
      </c>
      <c r="L12" s="590">
        <v>1834.3838244695653</v>
      </c>
      <c r="M12" s="591">
        <v>1555.7067950000001</v>
      </c>
      <c r="N12" s="591">
        <v>1467.0692262499999</v>
      </c>
      <c r="O12" s="589">
        <v>1219.33888</v>
      </c>
    </row>
    <row r="13" spans="1:15" ht="13" customHeight="1">
      <c r="A13" s="300"/>
      <c r="B13" s="302" t="s">
        <v>595</v>
      </c>
      <c r="C13" s="590">
        <v>68.799531000000002</v>
      </c>
      <c r="D13" s="590">
        <v>68.445850000000007</v>
      </c>
      <c r="E13" s="590">
        <v>60.247539998000001</v>
      </c>
      <c r="F13" s="590">
        <v>57.785700000000006</v>
      </c>
      <c r="G13" s="590">
        <v>71.846199999999982</v>
      </c>
      <c r="H13" s="590">
        <v>79.845288000000011</v>
      </c>
      <c r="I13" s="590">
        <v>77.743599999999986</v>
      </c>
      <c r="J13" s="590">
        <v>87.78240000000001</v>
      </c>
      <c r="K13" s="590">
        <v>86.914400000000001</v>
      </c>
      <c r="L13" s="590">
        <v>81.607200000000006</v>
      </c>
      <c r="M13" s="590">
        <v>76.169600000000003</v>
      </c>
      <c r="N13" s="590">
        <v>57.256800000000013</v>
      </c>
      <c r="O13" s="589">
        <v>50.576800000000013</v>
      </c>
    </row>
    <row r="14" spans="1:15" ht="13" customHeight="1">
      <c r="A14" s="300"/>
      <c r="B14" s="302" t="s">
        <v>596</v>
      </c>
      <c r="C14" s="590">
        <v>948.20399999999995</v>
      </c>
      <c r="D14" s="590">
        <v>985.73956199999998</v>
      </c>
      <c r="E14" s="590">
        <v>985.17</v>
      </c>
      <c r="F14" s="590">
        <v>1048.0899999999999</v>
      </c>
      <c r="G14" s="590">
        <v>1155.3932</v>
      </c>
      <c r="H14" s="592">
        <v>1158.19</v>
      </c>
      <c r="I14" s="592">
        <v>1197.1734780000002</v>
      </c>
      <c r="J14" s="592">
        <v>1210.2002</v>
      </c>
      <c r="K14" s="592">
        <v>1228.0951299999999</v>
      </c>
      <c r="L14" s="592">
        <v>1242.3389999999999</v>
      </c>
      <c r="M14" s="591">
        <v>1303.7434600000001</v>
      </c>
      <c r="N14" s="591">
        <v>1365.1771449999999</v>
      </c>
      <c r="O14" s="589">
        <v>1375.9864038539599</v>
      </c>
    </row>
    <row r="15" spans="1:15" ht="13" customHeight="1">
      <c r="A15" s="300"/>
      <c r="B15" s="302" t="s">
        <v>597</v>
      </c>
      <c r="C15" s="590">
        <v>1149.251</v>
      </c>
      <c r="D15" s="590">
        <v>1243.9005999999999</v>
      </c>
      <c r="E15" s="590">
        <v>1229.846</v>
      </c>
      <c r="F15" s="590">
        <v>1220.3922</v>
      </c>
      <c r="G15" s="590">
        <v>1287.1308911111112</v>
      </c>
      <c r="H15" s="592">
        <v>1320.5666766631018</v>
      </c>
      <c r="I15" s="592">
        <v>1355.3579900000004</v>
      </c>
      <c r="J15" s="592">
        <v>1371.449124</v>
      </c>
      <c r="K15" s="592">
        <v>1327.3642400000001</v>
      </c>
      <c r="L15" s="592">
        <v>1308.249024</v>
      </c>
      <c r="M15" s="591">
        <v>1110.0265800000002</v>
      </c>
      <c r="N15" s="591">
        <v>1036.3320960000003</v>
      </c>
      <c r="O15" s="589">
        <v>976.1665720000002</v>
      </c>
    </row>
    <row r="16" spans="1:15" ht="13" customHeight="1">
      <c r="A16" s="300"/>
      <c r="B16" s="302" t="s">
        <v>598</v>
      </c>
      <c r="C16" s="590">
        <v>68.98060000000001</v>
      </c>
      <c r="D16" s="594">
        <v>70.384800000000013</v>
      </c>
      <c r="E16" s="594">
        <v>72.989000000000004</v>
      </c>
      <c r="F16" s="594">
        <v>72.335432000000011</v>
      </c>
      <c r="G16" s="594">
        <v>72.915200000000027</v>
      </c>
      <c r="H16" s="592">
        <v>83.747123999999999</v>
      </c>
      <c r="I16" s="592">
        <v>89.351480000000009</v>
      </c>
      <c r="J16" s="592">
        <v>75.39924000000002</v>
      </c>
      <c r="K16" s="592">
        <v>79.774224000000018</v>
      </c>
      <c r="L16" s="592">
        <v>91.131191999999999</v>
      </c>
      <c r="M16" s="592">
        <v>89.851348000000002</v>
      </c>
      <c r="N16" s="592">
        <v>80.222764000000012</v>
      </c>
      <c r="O16" s="589">
        <v>61.184412000000009</v>
      </c>
    </row>
    <row r="17" spans="1:15" ht="13" customHeight="1">
      <c r="A17" s="300"/>
      <c r="B17" s="302" t="s">
        <v>599</v>
      </c>
      <c r="C17" s="590">
        <v>2503.9299999999998</v>
      </c>
      <c r="D17" s="590">
        <v>2335.7670000000003</v>
      </c>
      <c r="E17" s="590">
        <v>2095.13</v>
      </c>
      <c r="F17" s="590">
        <v>1928.20252</v>
      </c>
      <c r="G17" s="590">
        <v>1809.6514</v>
      </c>
      <c r="H17" s="592">
        <v>1706.52944</v>
      </c>
      <c r="I17" s="592">
        <v>1466.02594</v>
      </c>
      <c r="J17" s="592">
        <v>1454.09844</v>
      </c>
      <c r="K17" s="592">
        <v>1528.0591199999999</v>
      </c>
      <c r="L17" s="592">
        <v>1477.6237199999998</v>
      </c>
      <c r="M17" s="591">
        <v>1629.0039999999999</v>
      </c>
      <c r="N17" s="591">
        <v>1692.7500800000003</v>
      </c>
      <c r="O17" s="589">
        <v>1751.3514</v>
      </c>
    </row>
    <row r="18" spans="1:15" ht="13" customHeight="1">
      <c r="A18" s="300"/>
      <c r="B18" s="302" t="s">
        <v>600</v>
      </c>
      <c r="C18" s="590">
        <v>1743.9</v>
      </c>
      <c r="D18" s="590">
        <v>1783.9216000000001</v>
      </c>
      <c r="E18" s="590">
        <v>1886.7310000000002</v>
      </c>
      <c r="F18" s="590">
        <v>2261.9205160000001</v>
      </c>
      <c r="G18" s="590">
        <v>2064.2013840000004</v>
      </c>
      <c r="H18" s="592">
        <v>1858.522888</v>
      </c>
      <c r="I18" s="592">
        <v>2101.4556400000001</v>
      </c>
      <c r="J18" s="592">
        <v>1896.543852</v>
      </c>
      <c r="K18" s="592">
        <v>1900.6335920000001</v>
      </c>
      <c r="L18" s="592">
        <v>1693.2445760000001</v>
      </c>
      <c r="M18" s="591">
        <v>1560.0291480000001</v>
      </c>
      <c r="N18" s="591">
        <v>1306.707504</v>
      </c>
      <c r="O18" s="589">
        <v>1381.425084</v>
      </c>
    </row>
    <row r="19" spans="1:15" ht="13" customHeight="1">
      <c r="A19" s="300"/>
      <c r="B19" s="302" t="s">
        <v>601</v>
      </c>
      <c r="C19" s="590">
        <v>2596.9</v>
      </c>
      <c r="D19" s="590">
        <v>2575</v>
      </c>
      <c r="E19" s="590">
        <v>2639.5750934473103</v>
      </c>
      <c r="F19" s="590">
        <v>2306.7289999999998</v>
      </c>
      <c r="G19" s="590">
        <v>2012.8611999999998</v>
      </c>
      <c r="H19" s="592">
        <v>2113.4032408000003</v>
      </c>
      <c r="I19" s="592">
        <v>2224.2648000000004</v>
      </c>
      <c r="J19" s="592">
        <v>2327.2492000000002</v>
      </c>
      <c r="K19" s="592">
        <v>2526.3044000000004</v>
      </c>
      <c r="L19" s="592">
        <v>2604.5577600000006</v>
      </c>
      <c r="M19" s="591">
        <v>2963.6044000000006</v>
      </c>
      <c r="N19" s="591">
        <v>2951.1952000000001</v>
      </c>
      <c r="O19" s="589">
        <v>3300.2151999999996</v>
      </c>
    </row>
    <row r="20" spans="1:15" ht="13" customHeight="1">
      <c r="A20" s="300"/>
      <c r="B20" s="302" t="s">
        <v>243</v>
      </c>
      <c r="C20" s="590">
        <v>1470.5575294</v>
      </c>
      <c r="D20" s="590">
        <v>1328.8925899999999</v>
      </c>
      <c r="E20" s="590">
        <v>1357.4563372999996</v>
      </c>
      <c r="F20" s="590">
        <v>1180.8648036000002</v>
      </c>
      <c r="G20" s="590">
        <v>1222.8309368</v>
      </c>
      <c r="H20" s="592">
        <v>1224.5560250000001</v>
      </c>
      <c r="I20" s="592">
        <v>1322.0390819999998</v>
      </c>
      <c r="J20" s="592">
        <v>1433.0310180000001</v>
      </c>
      <c r="K20" s="592">
        <v>1509.7491649999999</v>
      </c>
      <c r="L20" s="592">
        <v>1663.2110000000002</v>
      </c>
      <c r="M20" s="591">
        <v>1660.0567320000002</v>
      </c>
      <c r="N20" s="591">
        <v>1535.6622536</v>
      </c>
      <c r="O20" s="589">
        <v>1601.1004940000003</v>
      </c>
    </row>
    <row r="21" spans="1:15" ht="13" customHeight="1">
      <c r="A21" s="300"/>
      <c r="B21" s="302" t="s">
        <v>244</v>
      </c>
      <c r="C21" s="590">
        <v>1237.321408</v>
      </c>
      <c r="D21" s="590">
        <v>1237.2460907</v>
      </c>
      <c r="E21" s="590">
        <v>1098.2420499999998</v>
      </c>
      <c r="F21" s="590">
        <v>1065.40571</v>
      </c>
      <c r="G21" s="590">
        <v>992.49852999999996</v>
      </c>
      <c r="H21" s="592">
        <v>875.41656999999998</v>
      </c>
      <c r="I21" s="592">
        <v>891.78122000000008</v>
      </c>
      <c r="J21" s="592">
        <v>1049.2343999999998</v>
      </c>
      <c r="K21" s="592">
        <v>1455.2923000000003</v>
      </c>
      <c r="L21" s="592">
        <v>1533.2706999999998</v>
      </c>
      <c r="M21" s="591">
        <v>1589.6958000000002</v>
      </c>
      <c r="N21" s="591">
        <v>2635.1196000000004</v>
      </c>
      <c r="O21" s="589">
        <v>2024.2034999999996</v>
      </c>
    </row>
    <row r="22" spans="1:15" ht="13" customHeight="1">
      <c r="A22" s="300"/>
      <c r="B22" s="302" t="s">
        <v>245</v>
      </c>
      <c r="C22" s="590">
        <v>104.49</v>
      </c>
      <c r="D22" s="590">
        <v>106.81</v>
      </c>
      <c r="E22" s="590">
        <v>110.05</v>
      </c>
      <c r="F22" s="590">
        <v>102.2901</v>
      </c>
      <c r="G22" s="590">
        <v>118.89561999999999</v>
      </c>
      <c r="H22" s="592">
        <v>121.68879999999999</v>
      </c>
      <c r="I22" s="592">
        <v>124.03480000000003</v>
      </c>
      <c r="J22" s="592">
        <v>104.8164</v>
      </c>
      <c r="K22" s="592">
        <v>110.91874000000001</v>
      </c>
      <c r="L22" s="592">
        <v>99.534000000000006</v>
      </c>
      <c r="M22" s="591">
        <v>98.165480000000002</v>
      </c>
      <c r="N22" s="591">
        <v>95.302740000000014</v>
      </c>
      <c r="O22" s="589">
        <v>84.454560000000001</v>
      </c>
    </row>
    <row r="23" spans="1:15" ht="13" customHeight="1">
      <c r="A23" s="300"/>
      <c r="B23" s="302" t="s">
        <v>246</v>
      </c>
      <c r="C23" s="590">
        <v>174.0266</v>
      </c>
      <c r="D23" s="590">
        <v>165.73899999999998</v>
      </c>
      <c r="E23" s="590">
        <v>152.11199999999997</v>
      </c>
      <c r="F23" s="590">
        <v>153.41889999999998</v>
      </c>
      <c r="G23" s="590">
        <v>151.89600000000002</v>
      </c>
      <c r="H23" s="592">
        <v>162.54400000000001</v>
      </c>
      <c r="I23" s="592">
        <v>142.416</v>
      </c>
      <c r="J23" s="592">
        <v>172.95440000000002</v>
      </c>
      <c r="K23" s="592">
        <v>176.41799999999998</v>
      </c>
      <c r="L23" s="592">
        <v>179.77280000000002</v>
      </c>
      <c r="M23" s="591">
        <v>178.31440000000001</v>
      </c>
      <c r="N23" s="591">
        <v>179.91200000000001</v>
      </c>
      <c r="O23" s="589">
        <v>182.15319999999997</v>
      </c>
    </row>
    <row r="24" spans="1:15" ht="13" customHeight="1">
      <c r="A24" s="300"/>
      <c r="B24" s="302" t="s">
        <v>258</v>
      </c>
      <c r="C24" s="590">
        <v>2044.83</v>
      </c>
      <c r="D24" s="590">
        <v>1936.3220000000001</v>
      </c>
      <c r="E24" s="590">
        <v>2000.6639999999998</v>
      </c>
      <c r="F24" s="590">
        <v>1853.46</v>
      </c>
      <c r="G24" s="590">
        <v>2068.4812000000002</v>
      </c>
      <c r="H24" s="592">
        <v>2129.9550280000003</v>
      </c>
      <c r="I24" s="592">
        <v>2269.0000600000003</v>
      </c>
      <c r="J24" s="592">
        <v>2447.6240000000003</v>
      </c>
      <c r="K24" s="592">
        <v>2457.7923999999998</v>
      </c>
      <c r="L24" s="592">
        <v>1887.0459360000002</v>
      </c>
      <c r="M24" s="591">
        <v>1893.1052000000004</v>
      </c>
      <c r="N24" s="591">
        <v>1907.9268</v>
      </c>
      <c r="O24" s="589">
        <v>1839.3472000000002</v>
      </c>
    </row>
    <row r="25" spans="1:15" ht="13" customHeight="1">
      <c r="A25" s="300"/>
      <c r="B25" s="302" t="s">
        <v>577</v>
      </c>
      <c r="C25" s="590">
        <v>923.40568357264954</v>
      </c>
      <c r="D25" s="590">
        <v>939.02899999999988</v>
      </c>
      <c r="E25" s="590">
        <v>1052.9085</v>
      </c>
      <c r="F25" s="590">
        <v>1000.2464</v>
      </c>
      <c r="G25" s="590">
        <v>1001.146</v>
      </c>
      <c r="H25" s="590">
        <v>982.0148999999999</v>
      </c>
      <c r="I25" s="590">
        <v>909.28</v>
      </c>
      <c r="J25" s="590">
        <v>910.06344799999988</v>
      </c>
      <c r="K25" s="590">
        <v>935.59104999999988</v>
      </c>
      <c r="L25" s="590">
        <v>967.73305000000005</v>
      </c>
      <c r="M25" s="591">
        <v>955.07625000000007</v>
      </c>
      <c r="N25" s="591">
        <v>962.48500000000001</v>
      </c>
      <c r="O25" s="589">
        <v>960.02319999999986</v>
      </c>
    </row>
    <row r="26" spans="1:15" ht="13" customHeight="1">
      <c r="A26" s="300"/>
      <c r="B26" s="302" t="s">
        <v>590</v>
      </c>
      <c r="C26" s="590">
        <v>3755.92</v>
      </c>
      <c r="D26" s="590">
        <v>4105.1810000000005</v>
      </c>
      <c r="E26" s="590">
        <v>3616.39</v>
      </c>
      <c r="F26" s="590">
        <v>3765.5384000000004</v>
      </c>
      <c r="G26" s="590">
        <v>3761.6739999999995</v>
      </c>
      <c r="H26" s="592">
        <v>4018.1747999999998</v>
      </c>
      <c r="I26" s="592">
        <v>3929.2308000000007</v>
      </c>
      <c r="J26" s="592">
        <v>4070.1679999999992</v>
      </c>
      <c r="K26" s="592">
        <v>2865.4680000000008</v>
      </c>
      <c r="L26" s="592">
        <v>3108.7955999999995</v>
      </c>
      <c r="M26" s="591">
        <v>3221.6271999999999</v>
      </c>
      <c r="N26" s="591">
        <v>3234.8432000000003</v>
      </c>
      <c r="O26" s="589">
        <v>3231.7131999999997</v>
      </c>
    </row>
    <row r="27" spans="1:15" ht="13" customHeight="1">
      <c r="A27" s="300"/>
      <c r="B27" s="302" t="s">
        <v>591</v>
      </c>
      <c r="C27" s="590">
        <v>10245.825500000001</v>
      </c>
      <c r="D27" s="590">
        <v>10287.7516</v>
      </c>
      <c r="E27" s="590">
        <v>10431.121299999999</v>
      </c>
      <c r="F27" s="590">
        <v>10444.611799999997</v>
      </c>
      <c r="G27" s="590">
        <v>10534.280200000003</v>
      </c>
      <c r="H27" s="592">
        <v>10653.117399999999</v>
      </c>
      <c r="I27" s="592">
        <v>10758.6266</v>
      </c>
      <c r="J27" s="592">
        <v>10868.543</v>
      </c>
      <c r="K27" s="592">
        <v>10609.4195</v>
      </c>
      <c r="L27" s="592">
        <v>10379.452000000001</v>
      </c>
      <c r="M27" s="591">
        <v>8875.6940000000013</v>
      </c>
      <c r="N27" s="591">
        <v>9033.8474000000006</v>
      </c>
      <c r="O27" s="589">
        <v>8891.2710000000006</v>
      </c>
    </row>
    <row r="28" spans="1:15" ht="13" customHeight="1">
      <c r="A28" s="300"/>
      <c r="B28" s="298" t="s">
        <v>686</v>
      </c>
      <c r="C28" s="590">
        <v>97.04</v>
      </c>
      <c r="D28" s="590">
        <v>92.260999999999996</v>
      </c>
      <c r="E28" s="590">
        <v>89.614999999999995</v>
      </c>
      <c r="F28" s="590">
        <v>98.243600000000015</v>
      </c>
      <c r="G28" s="590">
        <v>93.078212000000008</v>
      </c>
      <c r="H28" s="592">
        <v>84.538800000000009</v>
      </c>
      <c r="I28" s="592">
        <v>105.411</v>
      </c>
      <c r="J28" s="592">
        <v>91.009399999999999</v>
      </c>
      <c r="K28" s="592">
        <v>73.8596</v>
      </c>
      <c r="L28" s="592">
        <v>62.589200000000005</v>
      </c>
      <c r="M28" s="593">
        <v>62.144800000000004</v>
      </c>
      <c r="N28" s="593">
        <v>56.963999999999999</v>
      </c>
      <c r="O28" s="589">
        <v>59.783389772000007</v>
      </c>
    </row>
    <row r="29" spans="1:15" ht="13" customHeight="1">
      <c r="A29" s="300"/>
      <c r="B29" s="304" t="s">
        <v>534</v>
      </c>
      <c r="C29" s="590">
        <v>11.53</v>
      </c>
      <c r="D29" s="590">
        <v>9.9</v>
      </c>
      <c r="E29" s="590">
        <v>12.22</v>
      </c>
      <c r="F29" s="590">
        <v>14.713000000000001</v>
      </c>
      <c r="G29" s="590">
        <v>18.690000000000001</v>
      </c>
      <c r="H29" s="592">
        <v>21.156000000000006</v>
      </c>
      <c r="I29" s="592">
        <v>24.384</v>
      </c>
      <c r="J29" s="592">
        <v>25.06</v>
      </c>
      <c r="K29" s="592">
        <v>27.276</v>
      </c>
      <c r="L29" s="592">
        <v>27.036000000000001</v>
      </c>
      <c r="M29" s="593">
        <v>25.9984</v>
      </c>
      <c r="N29" s="593">
        <v>25.71</v>
      </c>
      <c r="O29" s="589">
        <v>35.905999999999999</v>
      </c>
    </row>
    <row r="30" spans="1:15" ht="13" customHeight="1">
      <c r="A30" s="300"/>
      <c r="B30" s="302" t="s">
        <v>535</v>
      </c>
      <c r="C30" s="590">
        <v>52.344999999999999</v>
      </c>
      <c r="D30" s="590">
        <v>48.345999999999997</v>
      </c>
      <c r="E30" s="590">
        <v>53.562999999999995</v>
      </c>
      <c r="F30" s="590">
        <v>37.851200000000006</v>
      </c>
      <c r="G30" s="590">
        <v>39.113199999999999</v>
      </c>
      <c r="H30" s="592">
        <v>33.610800000000005</v>
      </c>
      <c r="I30" s="592">
        <v>26.354400000000002</v>
      </c>
      <c r="J30" s="592">
        <v>19.961600000000004</v>
      </c>
      <c r="K30" s="592">
        <v>17.247999999999998</v>
      </c>
      <c r="L30" s="592">
        <v>11.662692000000002</v>
      </c>
      <c r="M30" s="593">
        <v>8.9204000000000025</v>
      </c>
      <c r="N30" s="593">
        <v>10.621500000000001</v>
      </c>
      <c r="O30" s="589">
        <v>27.964400000000001</v>
      </c>
    </row>
    <row r="31" spans="1:15" ht="13" customHeight="1">
      <c r="A31" s="300"/>
      <c r="B31" s="304" t="s">
        <v>536</v>
      </c>
      <c r="C31" s="592">
        <v>41.016999999999996</v>
      </c>
      <c r="D31" s="592">
        <v>36.324000000000005</v>
      </c>
      <c r="E31" s="592">
        <v>38.493000000000002</v>
      </c>
      <c r="F31" s="592">
        <v>50.724000000000011</v>
      </c>
      <c r="G31" s="592">
        <v>54.274000000000008</v>
      </c>
      <c r="H31" s="592">
        <v>49.7</v>
      </c>
      <c r="I31" s="592">
        <v>53.56</v>
      </c>
      <c r="J31" s="592">
        <v>49.92</v>
      </c>
      <c r="K31" s="592">
        <v>48.991999999999997</v>
      </c>
      <c r="L31" s="592">
        <v>51.954000000000008</v>
      </c>
      <c r="M31" s="593">
        <v>42.274399999999993</v>
      </c>
      <c r="N31" s="593">
        <v>44.96</v>
      </c>
      <c r="O31" s="589">
        <v>45.673000000000009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7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7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7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7"/>
    </row>
    <row r="37" spans="1:15" ht="12" customHeight="1">
      <c r="O37" s="306"/>
    </row>
    <row r="38" spans="1:15" ht="12" customHeight="1">
      <c r="O38" s="306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7"/>
  <sheetViews>
    <sheetView showGridLines="0" zoomScale="150" workbookViewId="0">
      <selection activeCell="B2" sqref="A2:O36"/>
    </sheetView>
  </sheetViews>
  <sheetFormatPr baseColWidth="10" defaultColWidth="12.83203125" defaultRowHeight="12" customHeight="1"/>
  <cols>
    <col min="1" max="1" width="0.33203125" style="298" customWidth="1"/>
    <col min="2" max="2" width="7.83203125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438</v>
      </c>
      <c r="B2" s="508"/>
      <c r="C2" s="297"/>
      <c r="D2" s="297"/>
      <c r="E2" s="297"/>
      <c r="F2" s="297"/>
    </row>
    <row r="3" spans="1:15" ht="11">
      <c r="A3" s="509" t="s">
        <v>269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744</v>
      </c>
      <c r="B6" s="1333"/>
      <c r="C6" s="595">
        <v>3.3120259521640913</v>
      </c>
      <c r="D6" s="595">
        <v>3.3163458476947505</v>
      </c>
      <c r="E6" s="595">
        <v>3.49</v>
      </c>
      <c r="F6" s="595">
        <v>3.8992810855263338</v>
      </c>
      <c r="G6" s="595">
        <v>4.1349621547960211</v>
      </c>
      <c r="H6" s="595">
        <v>4.4611749419463775</v>
      </c>
      <c r="I6" s="595">
        <v>4.523969331735703</v>
      </c>
      <c r="J6" s="595">
        <v>4.8957108014340598</v>
      </c>
      <c r="K6" s="595">
        <v>5.0375222934838666</v>
      </c>
      <c r="L6" s="595">
        <v>5.7295516550164916</v>
      </c>
      <c r="M6" s="595">
        <v>5.7946741304618747</v>
      </c>
      <c r="N6" s="595">
        <v>5.9068340496149805</v>
      </c>
      <c r="O6" s="595">
        <v>5.5958880226676824</v>
      </c>
    </row>
    <row r="7" spans="1:15" ht="5" customHeight="1">
      <c r="A7" s="300"/>
      <c r="B7" s="301"/>
      <c r="C7" s="596"/>
      <c r="D7" s="596"/>
      <c r="E7" s="596"/>
      <c r="F7" s="596"/>
      <c r="G7" s="596"/>
      <c r="H7" s="596"/>
      <c r="I7" s="596"/>
      <c r="J7" s="596"/>
      <c r="K7" s="596"/>
      <c r="L7" s="596"/>
      <c r="M7" s="596"/>
      <c r="N7" s="596"/>
      <c r="O7" s="596"/>
    </row>
    <row r="8" spans="1:15" ht="13" customHeight="1">
      <c r="A8" s="300"/>
      <c r="B8" s="302" t="s">
        <v>488</v>
      </c>
      <c r="C8" s="597">
        <v>4.0125398540934887</v>
      </c>
      <c r="D8" s="597">
        <v>3.6826563234602725</v>
      </c>
      <c r="E8" s="597">
        <v>3.7305426991603512</v>
      </c>
      <c r="F8" s="597">
        <v>3.7569765231168084</v>
      </c>
      <c r="G8" s="597">
        <v>3.8504778295612625</v>
      </c>
      <c r="H8" s="597">
        <v>3.5530041583920333</v>
      </c>
      <c r="I8" s="597">
        <v>4.0072280281438326</v>
      </c>
      <c r="J8" s="597">
        <v>4.0092367524705912</v>
      </c>
      <c r="K8" s="597">
        <v>4.5379871371600418</v>
      </c>
      <c r="L8" s="597">
        <v>4.5131718376253964</v>
      </c>
      <c r="M8" s="597">
        <v>5.6198221901086249</v>
      </c>
      <c r="N8" s="597">
        <v>5.496701781257979</v>
      </c>
      <c r="O8" s="597">
        <v>5.4888449749260779</v>
      </c>
    </row>
    <row r="9" spans="1:15" ht="13" customHeight="1">
      <c r="A9" s="300"/>
      <c r="B9" s="302" t="s">
        <v>603</v>
      </c>
      <c r="C9" s="597">
        <v>2.9944769874476984</v>
      </c>
      <c r="D9" s="597">
        <v>3.0661846153846155</v>
      </c>
      <c r="E9" s="597">
        <v>3.3159750390015597</v>
      </c>
      <c r="F9" s="597">
        <v>3.8690732436472346</v>
      </c>
      <c r="G9" s="597">
        <v>4.0979472297180726</v>
      </c>
      <c r="H9" s="597">
        <v>4.2333902669596668</v>
      </c>
      <c r="I9" s="597">
        <v>4.1446461454005608</v>
      </c>
      <c r="J9" s="597">
        <v>4.1782730277346172</v>
      </c>
      <c r="K9" s="597">
        <v>4.2483494583656212</v>
      </c>
      <c r="L9" s="597">
        <v>4.4487681031647588</v>
      </c>
      <c r="M9" s="597">
        <v>5.3912437297327074</v>
      </c>
      <c r="N9" s="597">
        <v>5.8044619853019235</v>
      </c>
      <c r="O9" s="597">
        <v>5.6782462398638174</v>
      </c>
    </row>
    <row r="10" spans="1:15" ht="13" customHeight="1">
      <c r="A10" s="300"/>
      <c r="B10" s="302" t="s">
        <v>604</v>
      </c>
      <c r="C10" s="597">
        <v>3.440909230832375</v>
      </c>
      <c r="D10" s="597">
        <v>3.2744784888034739</v>
      </c>
      <c r="E10" s="597">
        <v>3.6413379964530983</v>
      </c>
      <c r="F10" s="597">
        <v>3.8297270290652641</v>
      </c>
      <c r="G10" s="597">
        <v>4.2128218469683407</v>
      </c>
      <c r="H10" s="597">
        <v>4.1671670972346488</v>
      </c>
      <c r="I10" s="597">
        <v>4.1546306031153666</v>
      </c>
      <c r="J10" s="597">
        <v>4.3465934376051489</v>
      </c>
      <c r="K10" s="597">
        <v>4.4594812094025</v>
      </c>
      <c r="L10" s="597">
        <v>4.8603692513046539</v>
      </c>
      <c r="M10" s="597">
        <v>5.3084743395208811</v>
      </c>
      <c r="N10" s="597">
        <v>5.8057566228340569</v>
      </c>
      <c r="O10" s="597">
        <v>5.7838583174724931</v>
      </c>
    </row>
    <row r="11" spans="1:15" ht="13" customHeight="1">
      <c r="A11" s="300"/>
      <c r="B11" s="302" t="s">
        <v>605</v>
      </c>
      <c r="C11" s="597">
        <v>3.363965415705044</v>
      </c>
      <c r="D11" s="597">
        <v>3.4270412727498463</v>
      </c>
      <c r="E11" s="597">
        <v>3.6452854681996687</v>
      </c>
      <c r="F11" s="597">
        <v>3.8962754440111262</v>
      </c>
      <c r="G11" s="597">
        <v>3.7206535039870405</v>
      </c>
      <c r="H11" s="597">
        <v>3.238681521194783</v>
      </c>
      <c r="I11" s="597">
        <v>4.0039557635187792</v>
      </c>
      <c r="J11" s="597">
        <v>4.6180992170757333</v>
      </c>
      <c r="K11" s="597">
        <v>4.9091808174587115</v>
      </c>
      <c r="L11" s="597">
        <v>4.9091883958160309</v>
      </c>
      <c r="M11" s="597">
        <v>5.0505133800551185</v>
      </c>
      <c r="N11" s="597">
        <v>5.3037068233738536</v>
      </c>
      <c r="O11" s="597">
        <v>5.5454228600875473</v>
      </c>
    </row>
    <row r="12" spans="1:15" ht="13" customHeight="1">
      <c r="A12" s="300"/>
      <c r="B12" s="302" t="s">
        <v>606</v>
      </c>
      <c r="C12" s="597">
        <v>3.9003874359842516</v>
      </c>
      <c r="D12" s="597">
        <v>3.6330583038646402</v>
      </c>
      <c r="E12" s="597">
        <v>3.5330212487275618</v>
      </c>
      <c r="F12" s="597">
        <v>3.8732083062659322</v>
      </c>
      <c r="G12" s="597">
        <v>3.9609193334011956</v>
      </c>
      <c r="H12" s="597">
        <v>3.9430550844223546</v>
      </c>
      <c r="I12" s="597">
        <v>4.0795275891812244</v>
      </c>
      <c r="J12" s="597">
        <v>4.5902298373212096</v>
      </c>
      <c r="K12" s="597">
        <v>4.6436956478363332</v>
      </c>
      <c r="L12" s="597">
        <v>4.9006901636660389</v>
      </c>
      <c r="M12" s="597">
        <v>4.9395355039250814</v>
      </c>
      <c r="N12" s="597">
        <v>4.9429701846654437</v>
      </c>
      <c r="O12" s="597">
        <v>4.8504406517407199</v>
      </c>
    </row>
    <row r="13" spans="1:15" ht="13" customHeight="1">
      <c r="A13" s="300"/>
      <c r="B13" s="302" t="s">
        <v>595</v>
      </c>
      <c r="C13" s="597">
        <v>3.8724316107619985</v>
      </c>
      <c r="D13" s="597">
        <v>3.8092034120403206</v>
      </c>
      <c r="E13" s="597">
        <v>3.745945046546828</v>
      </c>
      <c r="F13" s="597">
        <v>3.6696873553284926</v>
      </c>
      <c r="G13" s="597">
        <v>3.9779953177760272</v>
      </c>
      <c r="H13" s="597">
        <v>4.0559704863235</v>
      </c>
      <c r="I13" s="597">
        <v>4.5978467928789888</v>
      </c>
      <c r="J13" s="597">
        <v>4.4018380905511805</v>
      </c>
      <c r="K13" s="597">
        <v>4.359264931933029</v>
      </c>
      <c r="L13" s="597">
        <v>6.4201345469517399</v>
      </c>
      <c r="M13" s="597">
        <v>5.3996709973532759</v>
      </c>
      <c r="N13" s="597">
        <v>5.4851976845931203</v>
      </c>
      <c r="O13" s="597">
        <v>5.4704116511918501</v>
      </c>
    </row>
    <row r="14" spans="1:15" ht="13" customHeight="1">
      <c r="A14" s="300"/>
      <c r="B14" s="302" t="s">
        <v>596</v>
      </c>
      <c r="C14" s="597">
        <v>3.3234486144331812</v>
      </c>
      <c r="D14" s="597">
        <v>3.7527699347832399</v>
      </c>
      <c r="E14" s="597">
        <v>4.0250379122384974</v>
      </c>
      <c r="F14" s="597">
        <v>4.3231648045492284</v>
      </c>
      <c r="G14" s="597">
        <v>4.1444360932711044</v>
      </c>
      <c r="H14" s="597">
        <v>3.6599091017017922</v>
      </c>
      <c r="I14" s="597">
        <v>3.7835664149252057</v>
      </c>
      <c r="J14" s="597">
        <v>4.6572371001095529</v>
      </c>
      <c r="K14" s="597">
        <v>4.9669145125589749</v>
      </c>
      <c r="L14" s="597">
        <v>4.7133712939865848</v>
      </c>
      <c r="M14" s="597">
        <v>4.8124738290154099</v>
      </c>
      <c r="N14" s="597">
        <v>4.9399147886774806</v>
      </c>
      <c r="O14" s="597">
        <v>4.7778511866529216</v>
      </c>
    </row>
    <row r="15" spans="1:15" ht="13" customHeight="1">
      <c r="A15" s="300"/>
      <c r="B15" s="302" t="s">
        <v>597</v>
      </c>
      <c r="C15" s="597">
        <v>3.427370052321034</v>
      </c>
      <c r="D15" s="597">
        <v>3.4865228572122242</v>
      </c>
      <c r="E15" s="597">
        <v>3.3974025059791404</v>
      </c>
      <c r="F15" s="597">
        <v>4.1122488983459586</v>
      </c>
      <c r="G15" s="597">
        <v>4.4107844160184957</v>
      </c>
      <c r="H15" s="597">
        <v>3.8041034783191701</v>
      </c>
      <c r="I15" s="597">
        <v>4.7264500236346025</v>
      </c>
      <c r="J15" s="597">
        <v>3.9880683143382401</v>
      </c>
      <c r="K15" s="597">
        <v>4.3156553339119625</v>
      </c>
      <c r="L15" s="597">
        <v>4.3355707315245819</v>
      </c>
      <c r="M15" s="597">
        <v>4.8825496824708816</v>
      </c>
      <c r="N15" s="597">
        <v>5.5342937191221679</v>
      </c>
      <c r="O15" s="597">
        <v>5.7619890800909044</v>
      </c>
    </row>
    <row r="16" spans="1:15" ht="13" customHeight="1">
      <c r="A16" s="300"/>
      <c r="B16" s="302" t="s">
        <v>598</v>
      </c>
      <c r="C16" s="597">
        <v>2.4419344569342685</v>
      </c>
      <c r="D16" s="597">
        <v>2.562951770836885</v>
      </c>
      <c r="E16" s="597">
        <v>2.9326222581484878</v>
      </c>
      <c r="F16" s="597">
        <v>3.3606128992469424</v>
      </c>
      <c r="G16" s="597">
        <v>3.9980563174756423</v>
      </c>
      <c r="H16" s="597">
        <v>4.2660862073305346</v>
      </c>
      <c r="I16" s="597">
        <v>4.4587133901764497</v>
      </c>
      <c r="J16" s="597">
        <v>4.79364682232357</v>
      </c>
      <c r="K16" s="597">
        <v>5.4175796703456482</v>
      </c>
      <c r="L16" s="597">
        <v>5.700460838518338</v>
      </c>
      <c r="M16" s="597">
        <v>5.4301594402454816</v>
      </c>
      <c r="N16" s="597">
        <v>4.9606161703872758</v>
      </c>
      <c r="O16" s="597">
        <v>5.2664384961197657</v>
      </c>
    </row>
    <row r="17" spans="1:15" ht="13" customHeight="1">
      <c r="A17" s="300"/>
      <c r="B17" s="302" t="s">
        <v>599</v>
      </c>
      <c r="C17" s="597">
        <v>3.4711890907493421</v>
      </c>
      <c r="D17" s="597">
        <v>3.490677486238996</v>
      </c>
      <c r="E17" s="597">
        <v>3.5318034441776884</v>
      </c>
      <c r="F17" s="597">
        <v>3.6400749367343432</v>
      </c>
      <c r="G17" s="597">
        <v>4.7121003072392167</v>
      </c>
      <c r="H17" s="597">
        <v>3.81476828560309</v>
      </c>
      <c r="I17" s="597">
        <v>4.6566664637598416</v>
      </c>
      <c r="J17" s="597">
        <v>4.5966197155125208</v>
      </c>
      <c r="K17" s="597">
        <v>4.5907673362795016</v>
      </c>
      <c r="L17" s="597">
        <v>4.7089292448553826</v>
      </c>
      <c r="M17" s="597">
        <v>5.5877872668267727</v>
      </c>
      <c r="N17" s="597">
        <v>5.4967189433852219</v>
      </c>
      <c r="O17" s="597">
        <v>5.4494513037189449</v>
      </c>
    </row>
    <row r="18" spans="1:15" ht="13" customHeight="1">
      <c r="A18" s="300"/>
      <c r="B18" s="302" t="s">
        <v>600</v>
      </c>
      <c r="C18" s="597">
        <v>2.8743274270313668</v>
      </c>
      <c r="D18" s="597">
        <v>2.9414131372141008</v>
      </c>
      <c r="E18" s="597">
        <v>3.4139651969464637</v>
      </c>
      <c r="F18" s="597">
        <v>3.9398593826627639</v>
      </c>
      <c r="G18" s="597">
        <v>3.9655264078633126</v>
      </c>
      <c r="H18" s="597">
        <v>4.1392327483889453</v>
      </c>
      <c r="I18" s="597">
        <v>4.9375047250961721</v>
      </c>
      <c r="J18" s="597">
        <v>5.366409810035476</v>
      </c>
      <c r="K18" s="597">
        <v>4.4611734027481074</v>
      </c>
      <c r="L18" s="597">
        <v>5.7278990268618797</v>
      </c>
      <c r="M18" s="597">
        <v>6.0945194148872801</v>
      </c>
      <c r="N18" s="597">
        <v>5.6622075995062593</v>
      </c>
      <c r="O18" s="597">
        <v>5.4812727014011573</v>
      </c>
    </row>
    <row r="19" spans="1:15" ht="13" customHeight="1">
      <c r="A19" s="300"/>
      <c r="B19" s="302" t="s">
        <v>601</v>
      </c>
      <c r="C19" s="597">
        <v>3.5223293157225926</v>
      </c>
      <c r="D19" s="597">
        <v>3.4802315533980592</v>
      </c>
      <c r="E19" s="597">
        <v>3.4326860452459393</v>
      </c>
      <c r="F19" s="597">
        <v>4.4304592390350139</v>
      </c>
      <c r="G19" s="597">
        <v>4.1875125974905769</v>
      </c>
      <c r="H19" s="597">
        <v>4.8454357109600554</v>
      </c>
      <c r="I19" s="597">
        <v>5.0555858475124005</v>
      </c>
      <c r="J19" s="597">
        <v>5.8430726520201031</v>
      </c>
      <c r="K19" s="597">
        <v>5.6222780485202017</v>
      </c>
      <c r="L19" s="597">
        <v>5.8816011897543774</v>
      </c>
      <c r="M19" s="597">
        <v>6.3043720697993466</v>
      </c>
      <c r="N19" s="597">
        <v>6.5307684961846553</v>
      </c>
      <c r="O19" s="597">
        <v>6.4685742042780809</v>
      </c>
    </row>
    <row r="20" spans="1:15" ht="13" customHeight="1">
      <c r="A20" s="300"/>
      <c r="B20" s="302" t="s">
        <v>243</v>
      </c>
      <c r="C20" s="597">
        <v>3.9072790311443089</v>
      </c>
      <c r="D20" s="597">
        <v>3.3892555101978341</v>
      </c>
      <c r="E20" s="597">
        <v>3.5489804820906787</v>
      </c>
      <c r="F20" s="597">
        <v>3.9034124377724817</v>
      </c>
      <c r="G20" s="597">
        <v>3.9893444199129457</v>
      </c>
      <c r="H20" s="597">
        <v>3.9016501748051908</v>
      </c>
      <c r="I20" s="597">
        <v>4.2210890952617097</v>
      </c>
      <c r="J20" s="597">
        <v>5.0496391181421316</v>
      </c>
      <c r="K20" s="597">
        <v>4.7053123857810402</v>
      </c>
      <c r="L20" s="597">
        <v>5.1974442929970985</v>
      </c>
      <c r="M20" s="597">
        <v>5.6660123621847376</v>
      </c>
      <c r="N20" s="597">
        <v>5.639525060838249</v>
      </c>
      <c r="O20" s="597">
        <v>5.4360678425197877</v>
      </c>
    </row>
    <row r="21" spans="1:15" ht="13" customHeight="1">
      <c r="A21" s="300"/>
      <c r="B21" s="302" t="s">
        <v>244</v>
      </c>
      <c r="C21" s="597">
        <v>3.5585328899279824</v>
      </c>
      <c r="D21" s="597">
        <v>3.475217972748128</v>
      </c>
      <c r="E21" s="597">
        <v>3.3673816269182097</v>
      </c>
      <c r="F21" s="597">
        <v>3.981881196412961</v>
      </c>
      <c r="G21" s="597">
        <v>4.4474520635310162</v>
      </c>
      <c r="H21" s="597">
        <v>4.8532172588416973</v>
      </c>
      <c r="I21" s="597">
        <v>4.7533075578783777</v>
      </c>
      <c r="J21" s="597">
        <v>4.8023875494360464</v>
      </c>
      <c r="K21" s="597">
        <v>5.1232923379035249</v>
      </c>
      <c r="L21" s="597">
        <v>4.9521068080150492</v>
      </c>
      <c r="M21" s="597">
        <v>5.3405223417587182</v>
      </c>
      <c r="N21" s="597">
        <v>5.6529547530587205</v>
      </c>
      <c r="O21" s="597">
        <v>5.5021785823411538</v>
      </c>
    </row>
    <row r="22" spans="1:15" ht="13" customHeight="1">
      <c r="A22" s="300"/>
      <c r="B22" s="302" t="s">
        <v>245</v>
      </c>
      <c r="C22" s="597">
        <v>3.5307302134175522</v>
      </c>
      <c r="D22" s="597">
        <v>3.5227422525980709</v>
      </c>
      <c r="E22" s="597">
        <v>3.487410268059973</v>
      </c>
      <c r="F22" s="597">
        <v>3.7064496075377762</v>
      </c>
      <c r="G22" s="597">
        <v>4.2149363954702457</v>
      </c>
      <c r="H22" s="597">
        <v>3.60556765947236</v>
      </c>
      <c r="I22" s="597">
        <v>4.1208943296558704</v>
      </c>
      <c r="J22" s="597">
        <v>4.4797869799000924</v>
      </c>
      <c r="K22" s="597">
        <v>4.5759466714100778</v>
      </c>
      <c r="L22" s="597">
        <v>4.6453441437096874</v>
      </c>
      <c r="M22" s="597">
        <v>5.0784089305120297</v>
      </c>
      <c r="N22" s="597">
        <v>5.2162143050661491</v>
      </c>
      <c r="O22" s="597">
        <v>5.0084852919723932</v>
      </c>
    </row>
    <row r="23" spans="1:15" ht="13" customHeight="1">
      <c r="A23" s="300"/>
      <c r="B23" s="302" t="s">
        <v>246</v>
      </c>
      <c r="C23" s="597">
        <v>3.9288809871594332</v>
      </c>
      <c r="D23" s="597">
        <v>3.6218780733563016</v>
      </c>
      <c r="E23" s="597">
        <v>3.6305486089197445</v>
      </c>
      <c r="F23" s="597">
        <v>3.7294466327160487</v>
      </c>
      <c r="G23" s="597">
        <v>3.1932549165845305</v>
      </c>
      <c r="H23" s="597">
        <v>3.2486543951176294</v>
      </c>
      <c r="I23" s="597">
        <v>4.2141666666666664</v>
      </c>
      <c r="J23" s="597">
        <v>4.6163735643614734</v>
      </c>
      <c r="K23" s="597">
        <v>4.7114378351415409</v>
      </c>
      <c r="L23" s="597">
        <v>4.8077318927001196</v>
      </c>
      <c r="M23" s="597">
        <v>4.8376261255400577</v>
      </c>
      <c r="N23" s="597">
        <v>5.3976354296388553</v>
      </c>
      <c r="O23" s="597">
        <v>5.0251466567702368</v>
      </c>
    </row>
    <row r="24" spans="1:15" ht="13" customHeight="1">
      <c r="A24" s="300"/>
      <c r="B24" s="302" t="s">
        <v>258</v>
      </c>
      <c r="C24" s="597">
        <v>3.5532578258339322</v>
      </c>
      <c r="D24" s="597">
        <v>3.5167804325127934</v>
      </c>
      <c r="E24" s="597">
        <v>3.5401161378599788</v>
      </c>
      <c r="F24" s="597">
        <v>3.4722108057362995</v>
      </c>
      <c r="G24" s="597">
        <v>3.7060008338485262</v>
      </c>
      <c r="H24" s="597">
        <v>4.0152976760972248</v>
      </c>
      <c r="I24" s="597">
        <v>4.7485899484727208</v>
      </c>
      <c r="J24" s="597">
        <v>4.7402445828082156</v>
      </c>
      <c r="K24" s="597">
        <v>4.6787586974392141</v>
      </c>
      <c r="L24" s="597">
        <v>4.6621259131023089</v>
      </c>
      <c r="M24" s="597">
        <v>4.8224220655662835</v>
      </c>
      <c r="N24" s="597">
        <v>4.8356056075242497</v>
      </c>
      <c r="O24" s="597">
        <v>5.0898777566301776</v>
      </c>
    </row>
    <row r="25" spans="1:15" ht="13" customHeight="1">
      <c r="A25" s="300"/>
      <c r="B25" s="302" t="s">
        <v>577</v>
      </c>
      <c r="C25" s="597">
        <v>3.384022562621281</v>
      </c>
      <c r="D25" s="597">
        <v>3.5552255787627431</v>
      </c>
      <c r="E25" s="597">
        <v>3.4120804704302423</v>
      </c>
      <c r="F25" s="597">
        <v>3.5384522573637853</v>
      </c>
      <c r="G25" s="597">
        <v>3.3759186052783514</v>
      </c>
      <c r="H25" s="597">
        <v>4.4711792397447319</v>
      </c>
      <c r="I25" s="597">
        <v>4.9773821573112809</v>
      </c>
      <c r="J25" s="597">
        <v>4.8407364585872843</v>
      </c>
      <c r="K25" s="597">
        <v>4.9821156663480277</v>
      </c>
      <c r="L25" s="597">
        <v>5.2174248595725849</v>
      </c>
      <c r="M25" s="597">
        <v>5.2860461952645146</v>
      </c>
      <c r="N25" s="597">
        <v>5.1912266684675608</v>
      </c>
      <c r="O25" s="597">
        <v>5.1647622432457894</v>
      </c>
    </row>
    <row r="26" spans="1:15" ht="13" customHeight="1">
      <c r="A26" s="300"/>
      <c r="B26" s="302" t="s">
        <v>590</v>
      </c>
      <c r="C26" s="597">
        <v>3.8439757529446839</v>
      </c>
      <c r="D26" s="597">
        <v>3.6933221702039449</v>
      </c>
      <c r="E26" s="597">
        <v>3.6313848589339091</v>
      </c>
      <c r="F26" s="597">
        <v>3.8189335102783701</v>
      </c>
      <c r="G26" s="597">
        <v>4.0737446094478162</v>
      </c>
      <c r="H26" s="597">
        <v>4.2748705613122615</v>
      </c>
      <c r="I26" s="597">
        <v>4.640853479006628</v>
      </c>
      <c r="J26" s="597">
        <v>5.0363155951591239</v>
      </c>
      <c r="K26" s="597">
        <v>5.3090660762321464</v>
      </c>
      <c r="L26" s="597">
        <v>5.6940804406696941</v>
      </c>
      <c r="M26" s="597">
        <v>5.9959904086128679</v>
      </c>
      <c r="N26" s="597">
        <v>6.2034329837069073</v>
      </c>
      <c r="O26" s="597">
        <v>6.2335024762036451</v>
      </c>
    </row>
    <row r="27" spans="1:15" ht="13" customHeight="1">
      <c r="A27" s="300"/>
      <c r="B27" s="302" t="s">
        <v>591</v>
      </c>
      <c r="C27" s="597">
        <v>2.8312995294522634</v>
      </c>
      <c r="D27" s="597">
        <v>2.9494341478573691</v>
      </c>
      <c r="E27" s="597">
        <v>3.3896420036837265</v>
      </c>
      <c r="F27" s="597">
        <v>3.9065799258331477</v>
      </c>
      <c r="G27" s="597">
        <v>4.3149551817503378</v>
      </c>
      <c r="H27" s="597">
        <v>5.2936750804980335</v>
      </c>
      <c r="I27" s="597">
        <v>4.4811558349836202</v>
      </c>
      <c r="J27" s="597">
        <v>4.9927394936929446</v>
      </c>
      <c r="K27" s="597">
        <v>5.4454801235826338</v>
      </c>
      <c r="L27" s="597">
        <v>7.1364360359294485</v>
      </c>
      <c r="M27" s="597">
        <v>6.5174229549447622</v>
      </c>
      <c r="N27" s="597">
        <v>6.6760179796705446</v>
      </c>
      <c r="O27" s="597">
        <v>5.5165978337630257</v>
      </c>
    </row>
    <row r="28" spans="1:15" ht="13" customHeight="1">
      <c r="A28" s="300"/>
      <c r="B28" s="298" t="s">
        <v>686</v>
      </c>
      <c r="C28" s="597">
        <v>2.2973427452596868</v>
      </c>
      <c r="D28" s="597">
        <v>2.2807489802480645</v>
      </c>
      <c r="E28" s="597">
        <v>2.5653661124439728</v>
      </c>
      <c r="F28" s="597">
        <v>3.5577241238060453</v>
      </c>
      <c r="G28" s="597">
        <v>4.039714396318657</v>
      </c>
      <c r="H28" s="597">
        <v>4.6125227226328445</v>
      </c>
      <c r="I28" s="597">
        <v>5.3063330771930808</v>
      </c>
      <c r="J28" s="597">
        <v>5.5712305761822405</v>
      </c>
      <c r="K28" s="597">
        <v>5.6071221615064273</v>
      </c>
      <c r="L28" s="597">
        <v>5.5371353524250209</v>
      </c>
      <c r="M28" s="597">
        <v>5.8291929139624381</v>
      </c>
      <c r="N28" s="597">
        <v>5.9563923394907086</v>
      </c>
      <c r="O28" s="597">
        <v>5.5943454159115227</v>
      </c>
    </row>
    <row r="29" spans="1:15" ht="13" customHeight="1">
      <c r="A29" s="300"/>
      <c r="B29" s="304" t="s">
        <v>534</v>
      </c>
      <c r="C29" s="597">
        <v>2.9728707718993932</v>
      </c>
      <c r="D29" s="597">
        <v>3.1801690821256043</v>
      </c>
      <c r="E29" s="597">
        <v>3.3227086743044199</v>
      </c>
      <c r="F29" s="597">
        <v>4.0839128085029728</v>
      </c>
      <c r="G29" s="597">
        <v>4.025151821862349</v>
      </c>
      <c r="H29" s="597">
        <v>4.0276309321232739</v>
      </c>
      <c r="I29" s="597">
        <v>4.2043914041994759</v>
      </c>
      <c r="J29" s="597">
        <v>4.9593455706304876</v>
      </c>
      <c r="K29" s="597">
        <v>5.1318832184582304</v>
      </c>
      <c r="L29" s="597">
        <v>6.2270099127089811</v>
      </c>
      <c r="M29" s="597">
        <v>4.157660625269247</v>
      </c>
      <c r="N29" s="597">
        <v>4.0671271878646449</v>
      </c>
      <c r="O29" s="597">
        <v>4.3716143577457416</v>
      </c>
    </row>
    <row r="30" spans="1:15" ht="13" customHeight="1">
      <c r="A30" s="300"/>
      <c r="B30" s="302" t="s">
        <v>535</v>
      </c>
      <c r="C30" s="597">
        <v>3.2430373483618307</v>
      </c>
      <c r="D30" s="597">
        <v>3.2423956480370673</v>
      </c>
      <c r="E30" s="597">
        <v>3.6887203853406265</v>
      </c>
      <c r="F30" s="597">
        <v>3.930941159064969</v>
      </c>
      <c r="G30" s="597">
        <v>4.3854572880766591</v>
      </c>
      <c r="H30" s="597">
        <v>4.7409527753580765</v>
      </c>
      <c r="I30" s="597">
        <v>5.1111723279604169</v>
      </c>
      <c r="J30" s="597">
        <v>5.5120290958640581</v>
      </c>
      <c r="K30" s="597">
        <v>5.6460790816326538</v>
      </c>
      <c r="L30" s="597">
        <v>5.6831503052639984</v>
      </c>
      <c r="M30" s="597">
        <v>5.472904482816336</v>
      </c>
      <c r="N30" s="597">
        <v>5.1245147501012234</v>
      </c>
      <c r="O30" s="597">
        <v>4.9182205947561899</v>
      </c>
    </row>
    <row r="31" spans="1:15" ht="13" customHeight="1">
      <c r="A31" s="300"/>
      <c r="B31" s="304" t="s">
        <v>536</v>
      </c>
      <c r="C31" s="597">
        <v>4.021170977887218</v>
      </c>
      <c r="D31" s="597">
        <v>3.906947748045368</v>
      </c>
      <c r="E31" s="597">
        <v>3.8359899202452383</v>
      </c>
      <c r="F31" s="597">
        <v>3.8663577399258728</v>
      </c>
      <c r="G31" s="597">
        <v>4.0432541937412214</v>
      </c>
      <c r="H31" s="597">
        <v>4.2025733959311422</v>
      </c>
      <c r="I31" s="597">
        <v>5.026041741078676</v>
      </c>
      <c r="J31" s="597">
        <v>5.1385840940984151</v>
      </c>
      <c r="K31" s="597">
        <v>4.908977996407577</v>
      </c>
      <c r="L31" s="597">
        <v>5.4162012549563077</v>
      </c>
      <c r="M31" s="597">
        <v>4.8994956758700319</v>
      </c>
      <c r="N31" s="597">
        <v>5.032762677935942</v>
      </c>
      <c r="O31" s="597">
        <v>5.4684450886395775</v>
      </c>
    </row>
    <row r="32" spans="1:15" ht="4" customHeight="1">
      <c r="A32" s="299"/>
      <c r="B32" s="506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4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4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  <row r="37" spans="1:15" ht="12" customHeight="1"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topLeftCell="A2" zoomScale="150" workbookViewId="0">
      <selection activeCell="O35" sqref="O35"/>
    </sheetView>
  </sheetViews>
  <sheetFormatPr baseColWidth="10" defaultColWidth="12.83203125" defaultRowHeight="12" customHeight="1"/>
  <cols>
    <col min="1" max="1" width="0.33203125" style="298" customWidth="1"/>
    <col min="2" max="2" width="10.1640625" style="298" customWidth="1"/>
    <col min="3" max="4" width="6.5" style="298" hidden="1" customWidth="1"/>
    <col min="5" max="15" width="6.5" style="298" customWidth="1"/>
    <col min="16" max="16384" width="12.83203125" style="298"/>
  </cols>
  <sheetData>
    <row r="2" spans="1:15" ht="12" customHeight="1">
      <c r="A2" s="508" t="s">
        <v>545</v>
      </c>
      <c r="B2" s="508"/>
      <c r="C2" s="297"/>
      <c r="D2" s="297"/>
      <c r="E2" s="297"/>
      <c r="F2" s="297"/>
    </row>
    <row r="3" spans="1:15" ht="11">
      <c r="A3" s="509" t="s">
        <v>741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692</v>
      </c>
      <c r="B6" s="1333"/>
      <c r="C6" s="598">
        <f t="shared" ref="C6:N6" si="0">(C8+C9+C10+C11+C12+C13+C14+C15+C16+C17+C18+C19+C20+C21+C22+C23+C24+C25+C26+C27+C28+C29+C30+C31)</f>
        <v>6333239.7999999998</v>
      </c>
      <c r="D6" s="598">
        <f t="shared" si="0"/>
        <v>6054838.5800000001</v>
      </c>
      <c r="E6" s="598">
        <f t="shared" si="0"/>
        <v>6468169</v>
      </c>
      <c r="F6" s="598">
        <f t="shared" si="0"/>
        <v>5869896</v>
      </c>
      <c r="G6" s="598">
        <f t="shared" si="0"/>
        <v>6035366.9763414999</v>
      </c>
      <c r="H6" s="598">
        <f t="shared" si="0"/>
        <v>6004149.1104771132</v>
      </c>
      <c r="I6" s="598">
        <f t="shared" si="0"/>
        <v>5985892.6663756538</v>
      </c>
      <c r="J6" s="598">
        <f t="shared" si="0"/>
        <v>6618656.4488002295</v>
      </c>
      <c r="K6" s="598">
        <f t="shared" si="0"/>
        <v>6104258.3100000005</v>
      </c>
      <c r="L6" s="598">
        <f t="shared" si="0"/>
        <v>5741016.5319116432</v>
      </c>
      <c r="M6" s="598">
        <f t="shared" si="0"/>
        <v>5162592.4032247905</v>
      </c>
      <c r="N6" s="598">
        <f t="shared" si="0"/>
        <v>5575610.277773425</v>
      </c>
      <c r="O6" s="598">
        <f>(O8+O9+O10+O11+O12+O13+O14+O15+O16+O17+O18+O19+O20+O21+O22+O23+O24+O25+O26+O27+O28+O29+O30+O31)</f>
        <v>4574331.1500060763</v>
      </c>
    </row>
    <row r="7" spans="1:15" ht="5" customHeight="1">
      <c r="A7" s="300"/>
      <c r="B7" s="301"/>
      <c r="C7" s="599"/>
      <c r="D7" s="599"/>
      <c r="E7" s="599"/>
      <c r="F7" s="599"/>
      <c r="G7" s="599"/>
      <c r="H7" s="599"/>
      <c r="I7" s="599"/>
      <c r="J7" s="599"/>
      <c r="K7" s="599"/>
      <c r="L7" s="599"/>
      <c r="M7" s="599"/>
      <c r="N7" s="599"/>
      <c r="O7" s="599"/>
    </row>
    <row r="8" spans="1:15" ht="13" customHeight="1">
      <c r="A8" s="300"/>
      <c r="B8" s="302" t="s">
        <v>488</v>
      </c>
      <c r="C8" s="600">
        <v>0</v>
      </c>
      <c r="D8" s="600">
        <v>0</v>
      </c>
      <c r="E8" s="600">
        <v>0</v>
      </c>
      <c r="F8" s="600">
        <v>0</v>
      </c>
      <c r="G8" s="600">
        <v>0</v>
      </c>
      <c r="H8" s="600">
        <v>0</v>
      </c>
      <c r="I8" s="600">
        <v>0</v>
      </c>
      <c r="J8" s="600">
        <v>0</v>
      </c>
      <c r="K8" s="600">
        <v>0</v>
      </c>
      <c r="L8" s="600">
        <v>0</v>
      </c>
      <c r="M8" s="601">
        <v>0</v>
      </c>
      <c r="N8" s="601">
        <v>0</v>
      </c>
      <c r="O8" s="601">
        <v>0</v>
      </c>
    </row>
    <row r="9" spans="1:15" ht="13" customHeight="1">
      <c r="A9" s="300"/>
      <c r="B9" s="302" t="s">
        <v>603</v>
      </c>
      <c r="C9" s="600">
        <v>0</v>
      </c>
      <c r="D9" s="600">
        <v>0</v>
      </c>
      <c r="E9" s="600">
        <v>0</v>
      </c>
      <c r="F9" s="600">
        <v>0</v>
      </c>
      <c r="G9" s="600">
        <v>0</v>
      </c>
      <c r="H9" s="602">
        <v>107736.11047711321</v>
      </c>
      <c r="I9" s="602">
        <v>97404.026375653601</v>
      </c>
      <c r="J9" s="602">
        <v>53488.448800229198</v>
      </c>
      <c r="K9" s="602">
        <v>29540.57</v>
      </c>
      <c r="L9" s="602">
        <v>29536.691911642803</v>
      </c>
      <c r="M9" s="603">
        <v>40323.812384790202</v>
      </c>
      <c r="N9" s="603">
        <v>40650.625773425119</v>
      </c>
      <c r="O9" s="603">
        <v>33100.432806076649</v>
      </c>
    </row>
    <row r="10" spans="1:15" ht="13" customHeight="1">
      <c r="A10" s="300"/>
      <c r="B10" s="302" t="s">
        <v>604</v>
      </c>
      <c r="C10" s="600">
        <v>0</v>
      </c>
      <c r="D10" s="600">
        <v>0</v>
      </c>
      <c r="E10" s="600">
        <v>0</v>
      </c>
      <c r="F10" s="600">
        <v>0</v>
      </c>
      <c r="G10" s="600">
        <v>0</v>
      </c>
      <c r="H10" s="602">
        <v>0</v>
      </c>
      <c r="I10" s="602">
        <v>0</v>
      </c>
      <c r="J10" s="602">
        <v>0</v>
      </c>
      <c r="K10" s="602">
        <v>0</v>
      </c>
      <c r="L10" s="602">
        <v>0</v>
      </c>
      <c r="M10" s="602">
        <v>0</v>
      </c>
      <c r="N10" s="602">
        <v>0</v>
      </c>
      <c r="O10" s="602">
        <v>0</v>
      </c>
    </row>
    <row r="11" spans="1:15" ht="13" customHeight="1">
      <c r="A11" s="300"/>
      <c r="B11" s="302" t="s">
        <v>605</v>
      </c>
      <c r="C11" s="600">
        <v>281747.8</v>
      </c>
      <c r="D11" s="600">
        <v>286802</v>
      </c>
      <c r="E11" s="600">
        <v>279649</v>
      </c>
      <c r="F11" s="600">
        <v>283207</v>
      </c>
      <c r="G11" s="600">
        <v>283873</v>
      </c>
      <c r="H11" s="602">
        <v>289844</v>
      </c>
      <c r="I11" s="602">
        <v>290743</v>
      </c>
      <c r="J11" s="600">
        <v>292769</v>
      </c>
      <c r="K11" s="600">
        <v>291404</v>
      </c>
      <c r="L11" s="600">
        <v>291951</v>
      </c>
      <c r="M11" s="601">
        <v>260787</v>
      </c>
      <c r="N11" s="601">
        <v>245858</v>
      </c>
      <c r="O11" s="601">
        <v>245396</v>
      </c>
    </row>
    <row r="12" spans="1:15" ht="13" customHeight="1">
      <c r="A12" s="300"/>
      <c r="B12" s="302" t="s">
        <v>606</v>
      </c>
      <c r="C12" s="600">
        <v>215929</v>
      </c>
      <c r="D12" s="600">
        <v>210011</v>
      </c>
      <c r="E12" s="600">
        <v>211100</v>
      </c>
      <c r="F12" s="600">
        <v>177507</v>
      </c>
      <c r="G12" s="600">
        <v>130630</v>
      </c>
      <c r="H12" s="600">
        <v>96513</v>
      </c>
      <c r="I12" s="600">
        <v>119101</v>
      </c>
      <c r="J12" s="600">
        <v>156318</v>
      </c>
      <c r="K12" s="600">
        <v>168682</v>
      </c>
      <c r="L12" s="600">
        <v>142168</v>
      </c>
      <c r="M12" s="601">
        <v>156231</v>
      </c>
      <c r="N12" s="601">
        <v>220329</v>
      </c>
      <c r="O12" s="601">
        <v>219313</v>
      </c>
    </row>
    <row r="13" spans="1:15" ht="13" customHeight="1">
      <c r="A13" s="300"/>
      <c r="B13" s="302" t="s">
        <v>595</v>
      </c>
      <c r="C13" s="600">
        <v>16207</v>
      </c>
      <c r="D13" s="600">
        <v>16604.580000000002</v>
      </c>
      <c r="E13" s="600">
        <v>20165</v>
      </c>
      <c r="F13" s="600">
        <v>7590</v>
      </c>
      <c r="G13" s="600">
        <v>18463</v>
      </c>
      <c r="H13" s="600">
        <v>18399</v>
      </c>
      <c r="I13" s="600">
        <v>12411</v>
      </c>
      <c r="J13" s="600">
        <v>16445</v>
      </c>
      <c r="K13" s="600">
        <v>15240</v>
      </c>
      <c r="L13" s="600">
        <v>15696</v>
      </c>
      <c r="M13" s="600">
        <v>11420</v>
      </c>
      <c r="N13" s="600">
        <v>6911</v>
      </c>
      <c r="O13" s="600">
        <v>6474</v>
      </c>
    </row>
    <row r="14" spans="1:15" ht="13" customHeight="1">
      <c r="A14" s="300"/>
      <c r="B14" s="302" t="s">
        <v>596</v>
      </c>
      <c r="C14" s="600">
        <v>48636</v>
      </c>
      <c r="D14" s="600">
        <v>44644</v>
      </c>
      <c r="E14" s="600">
        <v>36892</v>
      </c>
      <c r="F14" s="600">
        <v>34713</v>
      </c>
      <c r="G14" s="600">
        <v>7537</v>
      </c>
      <c r="H14" s="602">
        <v>7597</v>
      </c>
      <c r="I14" s="602">
        <v>38529</v>
      </c>
      <c r="J14" s="602">
        <v>13552</v>
      </c>
      <c r="K14" s="602">
        <v>5569</v>
      </c>
      <c r="L14" s="602">
        <v>4170</v>
      </c>
      <c r="M14" s="601">
        <v>9018</v>
      </c>
      <c r="N14" s="601">
        <v>11954</v>
      </c>
      <c r="O14" s="601">
        <v>7689</v>
      </c>
    </row>
    <row r="15" spans="1:15" ht="13" customHeight="1">
      <c r="A15" s="300"/>
      <c r="B15" s="302" t="s">
        <v>597</v>
      </c>
      <c r="C15" s="600">
        <v>51382</v>
      </c>
      <c r="D15" s="600">
        <v>53479</v>
      </c>
      <c r="E15" s="600">
        <v>69851</v>
      </c>
      <c r="F15" s="600">
        <v>68198</v>
      </c>
      <c r="G15" s="600">
        <v>83497</v>
      </c>
      <c r="H15" s="602">
        <v>79799</v>
      </c>
      <c r="I15" s="602">
        <v>78888</v>
      </c>
      <c r="J15" s="602">
        <v>71441</v>
      </c>
      <c r="K15" s="602">
        <v>48546.74</v>
      </c>
      <c r="L15" s="602">
        <v>82241.84</v>
      </c>
      <c r="M15" s="601">
        <v>92565.27</v>
      </c>
      <c r="N15" s="601">
        <v>111904.652</v>
      </c>
      <c r="O15" s="601">
        <v>69508</v>
      </c>
    </row>
    <row r="16" spans="1:15" ht="13" customHeight="1">
      <c r="A16" s="300"/>
      <c r="B16" s="302" t="s">
        <v>598</v>
      </c>
      <c r="C16" s="600">
        <v>0</v>
      </c>
      <c r="D16" s="604">
        <v>0</v>
      </c>
      <c r="E16" s="604">
        <v>0</v>
      </c>
      <c r="F16" s="604">
        <v>0</v>
      </c>
      <c r="G16" s="604">
        <v>0</v>
      </c>
      <c r="H16" s="602">
        <v>0</v>
      </c>
      <c r="I16" s="602">
        <v>0</v>
      </c>
      <c r="J16" s="602">
        <v>0</v>
      </c>
      <c r="K16" s="602">
        <v>0</v>
      </c>
      <c r="L16" s="602">
        <v>0</v>
      </c>
      <c r="M16" s="602">
        <v>0</v>
      </c>
      <c r="N16" s="602">
        <v>0</v>
      </c>
      <c r="O16" s="602">
        <v>0</v>
      </c>
    </row>
    <row r="17" spans="1:15" ht="13" customHeight="1">
      <c r="A17" s="300"/>
      <c r="B17" s="302" t="s">
        <v>599</v>
      </c>
      <c r="C17" s="600">
        <v>373540</v>
      </c>
      <c r="D17" s="600">
        <v>283894</v>
      </c>
      <c r="E17" s="600">
        <v>207959</v>
      </c>
      <c r="F17" s="600">
        <v>140552</v>
      </c>
      <c r="G17" s="600">
        <v>142079</v>
      </c>
      <c r="H17" s="602">
        <v>121870</v>
      </c>
      <c r="I17" s="602">
        <v>62310</v>
      </c>
      <c r="J17" s="602">
        <v>146950</v>
      </c>
      <c r="K17" s="602">
        <v>221464</v>
      </c>
      <c r="L17" s="602">
        <v>214127</v>
      </c>
      <c r="M17" s="601">
        <v>193576</v>
      </c>
      <c r="N17" s="601">
        <v>173587</v>
      </c>
      <c r="O17" s="601">
        <v>164539</v>
      </c>
    </row>
    <row r="18" spans="1:15" ht="13" customHeight="1">
      <c r="A18" s="300"/>
      <c r="B18" s="302" t="s">
        <v>600</v>
      </c>
      <c r="C18" s="600">
        <v>522839</v>
      </c>
      <c r="D18" s="600">
        <v>559070</v>
      </c>
      <c r="E18" s="600">
        <v>561105</v>
      </c>
      <c r="F18" s="600">
        <v>565575</v>
      </c>
      <c r="G18" s="600">
        <v>569138</v>
      </c>
      <c r="H18" s="602">
        <v>676896</v>
      </c>
      <c r="I18" s="602">
        <v>493851.64</v>
      </c>
      <c r="J18" s="602">
        <v>660319</v>
      </c>
      <c r="K18" s="602">
        <v>609890</v>
      </c>
      <c r="L18" s="602">
        <v>402146</v>
      </c>
      <c r="M18" s="601">
        <v>420519</v>
      </c>
      <c r="N18" s="601">
        <v>333733</v>
      </c>
      <c r="O18" s="601">
        <v>349285</v>
      </c>
    </row>
    <row r="19" spans="1:15" ht="13" customHeight="1">
      <c r="A19" s="300"/>
      <c r="B19" s="302" t="s">
        <v>601</v>
      </c>
      <c r="C19" s="600">
        <v>601360</v>
      </c>
      <c r="D19" s="600">
        <v>609680</v>
      </c>
      <c r="E19" s="600">
        <v>439697</v>
      </c>
      <c r="F19" s="600">
        <v>510031</v>
      </c>
      <c r="G19" s="600">
        <v>621210.69999999995</v>
      </c>
      <c r="H19" s="602">
        <v>645082</v>
      </c>
      <c r="I19" s="602">
        <v>635182</v>
      </c>
      <c r="J19" s="602">
        <v>687908</v>
      </c>
      <c r="K19" s="602">
        <v>666029</v>
      </c>
      <c r="L19" s="602">
        <v>691762</v>
      </c>
      <c r="M19" s="601">
        <v>714025</v>
      </c>
      <c r="N19" s="601">
        <v>744843</v>
      </c>
      <c r="O19" s="601">
        <v>789102</v>
      </c>
    </row>
    <row r="20" spans="1:15" ht="13" customHeight="1">
      <c r="A20" s="300"/>
      <c r="B20" s="302" t="s">
        <v>243</v>
      </c>
      <c r="C20" s="600">
        <v>444847</v>
      </c>
      <c r="D20" s="600">
        <v>319084</v>
      </c>
      <c r="E20" s="600">
        <v>281860</v>
      </c>
      <c r="F20" s="600">
        <v>220170</v>
      </c>
      <c r="G20" s="600">
        <v>210481.27634149996</v>
      </c>
      <c r="H20" s="602">
        <v>126110</v>
      </c>
      <c r="I20" s="602">
        <v>265607</v>
      </c>
      <c r="J20" s="602">
        <v>267529</v>
      </c>
      <c r="K20" s="602">
        <v>244443</v>
      </c>
      <c r="L20" s="602">
        <v>109210</v>
      </c>
      <c r="M20" s="601">
        <v>79115.64</v>
      </c>
      <c r="N20" s="601">
        <v>182727</v>
      </c>
      <c r="O20" s="601">
        <v>190568</v>
      </c>
    </row>
    <row r="21" spans="1:15" ht="13" customHeight="1">
      <c r="A21" s="300"/>
      <c r="B21" s="302" t="s">
        <v>244</v>
      </c>
      <c r="C21" s="600">
        <v>53126</v>
      </c>
      <c r="D21" s="600">
        <v>56331</v>
      </c>
      <c r="E21" s="600">
        <v>67652</v>
      </c>
      <c r="F21" s="600">
        <v>72955</v>
      </c>
      <c r="G21" s="600">
        <v>65145</v>
      </c>
      <c r="H21" s="602">
        <v>54146</v>
      </c>
      <c r="I21" s="602">
        <v>40498</v>
      </c>
      <c r="J21" s="602">
        <v>53450</v>
      </c>
      <c r="K21" s="602">
        <v>55508</v>
      </c>
      <c r="L21" s="602">
        <v>57633</v>
      </c>
      <c r="M21" s="601">
        <v>50977.330840000002</v>
      </c>
      <c r="N21" s="601">
        <v>44355</v>
      </c>
      <c r="O21" s="601">
        <v>40494.717199999999</v>
      </c>
    </row>
    <row r="22" spans="1:15" ht="13" customHeight="1">
      <c r="A22" s="300"/>
      <c r="B22" s="302" t="s">
        <v>245</v>
      </c>
      <c r="C22" s="600">
        <v>1738</v>
      </c>
      <c r="D22" s="600">
        <v>1050</v>
      </c>
      <c r="E22" s="600">
        <v>478</v>
      </c>
      <c r="F22" s="600">
        <v>2420</v>
      </c>
      <c r="G22" s="600">
        <v>1680</v>
      </c>
      <c r="H22" s="602">
        <v>1435</v>
      </c>
      <c r="I22" s="602">
        <v>41</v>
      </c>
      <c r="J22" s="602">
        <v>0</v>
      </c>
      <c r="K22" s="602">
        <v>134</v>
      </c>
      <c r="L22" s="602">
        <v>5740</v>
      </c>
      <c r="M22" s="601">
        <v>4455</v>
      </c>
      <c r="N22" s="601">
        <v>4350</v>
      </c>
      <c r="O22" s="601">
        <v>3430</v>
      </c>
    </row>
    <row r="23" spans="1:15" ht="13" customHeight="1">
      <c r="A23" s="300"/>
      <c r="B23" s="302" t="s">
        <v>246</v>
      </c>
      <c r="C23" s="600">
        <v>0</v>
      </c>
      <c r="D23" s="600">
        <v>0</v>
      </c>
      <c r="E23" s="600">
        <v>0</v>
      </c>
      <c r="F23" s="600">
        <v>0</v>
      </c>
      <c r="G23" s="600">
        <v>0</v>
      </c>
      <c r="H23" s="602">
        <v>0</v>
      </c>
      <c r="I23" s="602">
        <v>0</v>
      </c>
      <c r="J23" s="602">
        <v>0</v>
      </c>
      <c r="K23" s="602">
        <v>0</v>
      </c>
      <c r="L23" s="602">
        <v>0</v>
      </c>
      <c r="M23" s="601">
        <v>0</v>
      </c>
      <c r="N23" s="601">
        <v>0</v>
      </c>
      <c r="O23" s="601">
        <v>0</v>
      </c>
    </row>
    <row r="24" spans="1:15" ht="13" customHeight="1">
      <c r="A24" s="300"/>
      <c r="B24" s="302" t="s">
        <v>258</v>
      </c>
      <c r="C24" s="600">
        <v>306255</v>
      </c>
      <c r="D24" s="600">
        <v>259301</v>
      </c>
      <c r="E24" s="600">
        <v>308791</v>
      </c>
      <c r="F24" s="600">
        <v>263354</v>
      </c>
      <c r="G24" s="600">
        <v>297670</v>
      </c>
      <c r="H24" s="602">
        <v>302992</v>
      </c>
      <c r="I24" s="602">
        <v>316003</v>
      </c>
      <c r="J24" s="602">
        <v>309791</v>
      </c>
      <c r="K24" s="602">
        <v>343320</v>
      </c>
      <c r="L24" s="602">
        <v>237721</v>
      </c>
      <c r="M24" s="601">
        <v>207731</v>
      </c>
      <c r="N24" s="601">
        <v>186981</v>
      </c>
      <c r="O24" s="601">
        <v>190207</v>
      </c>
    </row>
    <row r="25" spans="1:15" ht="13" customHeight="1">
      <c r="A25" s="300"/>
      <c r="B25" s="302" t="s">
        <v>577</v>
      </c>
      <c r="C25" s="600">
        <v>126618</v>
      </c>
      <c r="D25" s="600">
        <v>157417</v>
      </c>
      <c r="E25" s="600">
        <v>183811</v>
      </c>
      <c r="F25" s="600">
        <v>138770</v>
      </c>
      <c r="G25" s="600">
        <v>127588</v>
      </c>
      <c r="H25" s="600">
        <v>120774</v>
      </c>
      <c r="I25" s="600">
        <v>174595</v>
      </c>
      <c r="J25" s="600">
        <v>195609</v>
      </c>
      <c r="K25" s="600">
        <v>186257</v>
      </c>
      <c r="L25" s="600">
        <v>167112</v>
      </c>
      <c r="M25" s="601">
        <v>161112</v>
      </c>
      <c r="N25" s="601">
        <v>116274</v>
      </c>
      <c r="O25" s="601">
        <v>94800</v>
      </c>
    </row>
    <row r="26" spans="1:15" ht="13" customHeight="1">
      <c r="A26" s="300"/>
      <c r="B26" s="302" t="s">
        <v>590</v>
      </c>
      <c r="C26" s="600">
        <v>452205</v>
      </c>
      <c r="D26" s="600">
        <v>315691</v>
      </c>
      <c r="E26" s="600">
        <v>938139</v>
      </c>
      <c r="F26" s="600">
        <v>536724</v>
      </c>
      <c r="G26" s="600">
        <v>604785</v>
      </c>
      <c r="H26" s="602">
        <v>474316</v>
      </c>
      <c r="I26" s="602">
        <v>456759</v>
      </c>
      <c r="J26" s="602">
        <v>814517</v>
      </c>
      <c r="K26" s="602">
        <v>532231</v>
      </c>
      <c r="L26" s="602">
        <v>508145</v>
      </c>
      <c r="M26" s="601">
        <v>493362.35</v>
      </c>
      <c r="N26" s="601">
        <v>488496</v>
      </c>
      <c r="O26" s="601">
        <v>484555</v>
      </c>
    </row>
    <row r="27" spans="1:15" ht="13" customHeight="1">
      <c r="A27" s="300"/>
      <c r="B27" s="302" t="s">
        <v>591</v>
      </c>
      <c r="C27" s="600">
        <v>2836810</v>
      </c>
      <c r="D27" s="600">
        <v>2881780</v>
      </c>
      <c r="E27" s="600">
        <v>2861020</v>
      </c>
      <c r="F27" s="600">
        <v>2848130</v>
      </c>
      <c r="G27" s="600">
        <v>2871590</v>
      </c>
      <c r="H27" s="602">
        <v>2880640</v>
      </c>
      <c r="I27" s="602">
        <v>2903970</v>
      </c>
      <c r="J27" s="602">
        <v>2878570</v>
      </c>
      <c r="K27" s="602">
        <v>2686000</v>
      </c>
      <c r="L27" s="602">
        <v>2781657</v>
      </c>
      <c r="M27" s="601">
        <v>2267374</v>
      </c>
      <c r="N27" s="601">
        <v>2662657</v>
      </c>
      <c r="O27" s="601">
        <v>1685870</v>
      </c>
    </row>
    <row r="28" spans="1:15" ht="13" customHeight="1">
      <c r="A28" s="300"/>
      <c r="B28" s="298" t="s">
        <v>686</v>
      </c>
      <c r="C28" s="600">
        <v>0</v>
      </c>
      <c r="D28" s="600">
        <v>0</v>
      </c>
      <c r="E28" s="600">
        <v>0</v>
      </c>
      <c r="F28" s="600">
        <v>0</v>
      </c>
      <c r="G28" s="600">
        <v>0</v>
      </c>
      <c r="H28" s="602">
        <v>0</v>
      </c>
      <c r="I28" s="602">
        <v>0</v>
      </c>
      <c r="J28" s="602">
        <v>0</v>
      </c>
      <c r="K28" s="602">
        <v>0</v>
      </c>
      <c r="L28" s="602">
        <v>0</v>
      </c>
      <c r="M28" s="603">
        <v>0</v>
      </c>
      <c r="N28" s="603">
        <v>0</v>
      </c>
      <c r="O28" s="603">
        <v>0</v>
      </c>
    </row>
    <row r="29" spans="1:15" ht="13" customHeight="1">
      <c r="A29" s="300"/>
      <c r="B29" s="304" t="s">
        <v>534</v>
      </c>
      <c r="C29" s="600">
        <v>0</v>
      </c>
      <c r="D29" s="600">
        <v>0</v>
      </c>
      <c r="E29" s="600">
        <v>0</v>
      </c>
      <c r="F29" s="600">
        <v>0</v>
      </c>
      <c r="G29" s="600">
        <v>0</v>
      </c>
      <c r="H29" s="602">
        <v>0</v>
      </c>
      <c r="I29" s="602">
        <v>0</v>
      </c>
      <c r="J29" s="602">
        <v>0</v>
      </c>
      <c r="K29" s="602">
        <v>0</v>
      </c>
      <c r="L29" s="602">
        <v>0</v>
      </c>
      <c r="M29" s="603">
        <v>0</v>
      </c>
      <c r="N29" s="603">
        <v>0</v>
      </c>
      <c r="O29" s="603">
        <v>0</v>
      </c>
    </row>
    <row r="30" spans="1:15" ht="13" customHeight="1">
      <c r="A30" s="300"/>
      <c r="B30" s="302" t="s">
        <v>535</v>
      </c>
      <c r="C30" s="600">
        <v>0</v>
      </c>
      <c r="D30" s="600">
        <v>0</v>
      </c>
      <c r="E30" s="600">
        <v>0</v>
      </c>
      <c r="F30" s="600">
        <v>0</v>
      </c>
      <c r="G30" s="600">
        <v>0</v>
      </c>
      <c r="H30" s="602">
        <v>0</v>
      </c>
      <c r="I30" s="602">
        <v>0</v>
      </c>
      <c r="J30" s="602">
        <v>0</v>
      </c>
      <c r="K30" s="602">
        <v>0</v>
      </c>
      <c r="L30" s="602">
        <v>0</v>
      </c>
      <c r="M30" s="603">
        <v>0</v>
      </c>
      <c r="N30" s="603">
        <v>0</v>
      </c>
      <c r="O30" s="603">
        <v>0</v>
      </c>
    </row>
    <row r="31" spans="1:15" ht="13" customHeight="1">
      <c r="A31" s="300"/>
      <c r="B31" s="304" t="s">
        <v>536</v>
      </c>
      <c r="C31" s="602">
        <v>0</v>
      </c>
      <c r="D31" s="602">
        <v>0</v>
      </c>
      <c r="E31" s="602">
        <v>0</v>
      </c>
      <c r="F31" s="602">
        <v>0</v>
      </c>
      <c r="G31" s="602">
        <v>0</v>
      </c>
      <c r="H31" s="602">
        <v>0</v>
      </c>
      <c r="I31" s="602">
        <v>0</v>
      </c>
      <c r="J31" s="602">
        <v>0</v>
      </c>
      <c r="K31" s="602">
        <v>0</v>
      </c>
      <c r="L31" s="602">
        <v>0</v>
      </c>
      <c r="M31" s="603">
        <v>0</v>
      </c>
      <c r="N31" s="603">
        <v>0</v>
      </c>
      <c r="O31" s="603">
        <v>0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topLeftCell="A2" zoomScale="150" workbookViewId="0">
      <selection activeCell="B2" sqref="A2:O37"/>
    </sheetView>
  </sheetViews>
  <sheetFormatPr baseColWidth="10" defaultColWidth="12.83203125" defaultRowHeight="12" customHeight="1"/>
  <cols>
    <col min="1" max="1" width="0.33203125" style="298" customWidth="1"/>
    <col min="2" max="2" width="9.5" style="298" customWidth="1"/>
    <col min="3" max="4" width="5.5" style="298" hidden="1" customWidth="1"/>
    <col min="5" max="15" width="6" style="298" customWidth="1"/>
    <col min="16" max="16384" width="12.83203125" style="298"/>
  </cols>
  <sheetData>
    <row r="2" spans="1:15" ht="12" customHeight="1">
      <c r="A2" s="508" t="s">
        <v>544</v>
      </c>
      <c r="B2" s="508"/>
      <c r="C2" s="297"/>
      <c r="D2" s="297"/>
      <c r="E2" s="297"/>
      <c r="F2" s="297"/>
    </row>
    <row r="3" spans="1:15" ht="11">
      <c r="A3" s="509" t="s">
        <v>156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692</v>
      </c>
      <c r="B6" s="1333"/>
      <c r="C6" s="605">
        <f t="shared" ref="C6:O6" si="0">(C8+C9+C10+C11+C12+C13+C14+C15+C16+C17+C18+C19+C20+C21+C22+C23+C24+C25+C26+C27+C28+C29+C30+C31)</f>
        <v>10911.877836017842</v>
      </c>
      <c r="D6" s="605">
        <f t="shared" si="0"/>
        <v>10374.241419586173</v>
      </c>
      <c r="E6" s="605">
        <f t="shared" si="0"/>
        <v>10894.517391099998</v>
      </c>
      <c r="F6" s="605">
        <f t="shared" si="0"/>
        <v>10085.339362678285</v>
      </c>
      <c r="G6" s="605">
        <f t="shared" si="0"/>
        <v>10279.006247604</v>
      </c>
      <c r="H6" s="605">
        <f t="shared" si="0"/>
        <v>10218.058699485209</v>
      </c>
      <c r="I6" s="605">
        <f t="shared" si="0"/>
        <v>10291.861265359201</v>
      </c>
      <c r="J6" s="605">
        <f t="shared" si="0"/>
        <v>11029.406458315983</v>
      </c>
      <c r="K6" s="605">
        <f t="shared" si="0"/>
        <v>10403.074148514932</v>
      </c>
      <c r="L6" s="605">
        <f t="shared" si="0"/>
        <v>9974.7705018306315</v>
      </c>
      <c r="M6" s="605">
        <f t="shared" si="0"/>
        <v>8954.2333575703451</v>
      </c>
      <c r="N6" s="605">
        <f t="shared" si="0"/>
        <v>9352.238776893344</v>
      </c>
      <c r="O6" s="605">
        <f t="shared" si="0"/>
        <v>8138.3729286775197</v>
      </c>
    </row>
    <row r="7" spans="1:15" ht="5" customHeight="1">
      <c r="A7" s="300"/>
      <c r="B7" s="301"/>
      <c r="C7" s="606"/>
      <c r="D7" s="606"/>
      <c r="E7" s="606"/>
      <c r="F7" s="606"/>
      <c r="G7" s="606"/>
      <c r="H7" s="606"/>
      <c r="I7" s="606"/>
      <c r="J7" s="606"/>
      <c r="K7" s="606"/>
      <c r="L7" s="606"/>
      <c r="M7" s="606"/>
      <c r="N7" s="606"/>
      <c r="O7" s="606"/>
    </row>
    <row r="8" spans="1:15" ht="13" customHeight="1">
      <c r="A8" s="300"/>
      <c r="B8" s="302" t="s">
        <v>488</v>
      </c>
      <c r="C8" s="607">
        <v>0</v>
      </c>
      <c r="D8" s="607">
        <v>0</v>
      </c>
      <c r="E8" s="607">
        <v>0</v>
      </c>
      <c r="F8" s="607">
        <v>0</v>
      </c>
      <c r="G8" s="607">
        <v>0</v>
      </c>
      <c r="H8" s="607">
        <v>0</v>
      </c>
      <c r="I8" s="607">
        <v>0</v>
      </c>
      <c r="J8" s="607">
        <v>0</v>
      </c>
      <c r="K8" s="607">
        <v>0</v>
      </c>
      <c r="L8" s="607">
        <v>0</v>
      </c>
      <c r="M8" s="608">
        <v>0</v>
      </c>
      <c r="N8" s="608">
        <v>0</v>
      </c>
      <c r="O8" s="608">
        <v>0</v>
      </c>
    </row>
    <row r="9" spans="1:15" ht="13" customHeight="1">
      <c r="A9" s="300"/>
      <c r="B9" s="302" t="s">
        <v>603</v>
      </c>
      <c r="C9" s="607">
        <v>0</v>
      </c>
      <c r="D9" s="607">
        <v>0</v>
      </c>
      <c r="E9" s="607">
        <v>0</v>
      </c>
      <c r="F9" s="607">
        <v>0</v>
      </c>
      <c r="G9" s="607">
        <v>0</v>
      </c>
      <c r="H9" s="609">
        <v>113.66791622920809</v>
      </c>
      <c r="I9" s="609">
        <v>115.50877819920099</v>
      </c>
      <c r="J9" s="609">
        <v>56.986029672158139</v>
      </c>
      <c r="K9" s="609">
        <v>44.933925000000002</v>
      </c>
      <c r="L9" s="609">
        <v>44.305037867464208</v>
      </c>
      <c r="M9" s="610">
        <v>60.485718577185295</v>
      </c>
      <c r="N9" s="610">
        <v>60.9759386601377</v>
      </c>
      <c r="O9" s="610">
        <v>49.650649209115002</v>
      </c>
    </row>
    <row r="10" spans="1:15" ht="13" customHeight="1">
      <c r="A10" s="300"/>
      <c r="B10" s="302" t="s">
        <v>604</v>
      </c>
      <c r="C10" s="607">
        <v>0</v>
      </c>
      <c r="D10" s="607">
        <v>0</v>
      </c>
      <c r="E10" s="607">
        <v>0</v>
      </c>
      <c r="F10" s="607">
        <v>0</v>
      </c>
      <c r="G10" s="607">
        <v>0</v>
      </c>
      <c r="H10" s="609">
        <v>0</v>
      </c>
      <c r="I10" s="609">
        <v>0</v>
      </c>
      <c r="J10" s="609">
        <v>0</v>
      </c>
      <c r="K10" s="609">
        <v>0</v>
      </c>
      <c r="L10" s="609">
        <v>0</v>
      </c>
      <c r="M10" s="609">
        <v>0</v>
      </c>
      <c r="N10" s="609">
        <v>0</v>
      </c>
      <c r="O10" s="609">
        <v>0</v>
      </c>
    </row>
    <row r="11" spans="1:15" ht="13" customHeight="1">
      <c r="A11" s="300"/>
      <c r="B11" s="302" t="s">
        <v>605</v>
      </c>
      <c r="C11" s="607">
        <v>639.51675000000012</v>
      </c>
      <c r="D11" s="607">
        <v>685.77150000000006</v>
      </c>
      <c r="E11" s="607">
        <v>688.73194199999978</v>
      </c>
      <c r="F11" s="607">
        <v>687.51047264800002</v>
      </c>
      <c r="G11" s="607">
        <v>703.29700000000014</v>
      </c>
      <c r="H11" s="609">
        <v>708.56771999999989</v>
      </c>
      <c r="I11" s="609">
        <v>720.77458000000001</v>
      </c>
      <c r="J11" s="607">
        <v>733.09729000000004</v>
      </c>
      <c r="K11" s="607">
        <v>731.50990999999999</v>
      </c>
      <c r="L11" s="607">
        <v>734.98707000000013</v>
      </c>
      <c r="M11" s="608">
        <v>690.14208000000008</v>
      </c>
      <c r="N11" s="608">
        <v>706.02898999999991</v>
      </c>
      <c r="O11" s="608">
        <v>706.45373000000006</v>
      </c>
    </row>
    <row r="12" spans="1:15" ht="13" customHeight="1">
      <c r="A12" s="300"/>
      <c r="B12" s="302" t="s">
        <v>606</v>
      </c>
      <c r="C12" s="607">
        <v>334.52235000000002</v>
      </c>
      <c r="D12" s="607">
        <v>330.28400418617326</v>
      </c>
      <c r="E12" s="607">
        <v>324.34859999999992</v>
      </c>
      <c r="F12" s="607">
        <v>301.79691960000002</v>
      </c>
      <c r="G12" s="607">
        <v>213.3221456</v>
      </c>
      <c r="H12" s="607">
        <v>141.82257600000003</v>
      </c>
      <c r="I12" s="607">
        <v>188.73519436800001</v>
      </c>
      <c r="J12" s="607">
        <v>227.680318003824</v>
      </c>
      <c r="K12" s="607">
        <v>252.95649867431999</v>
      </c>
      <c r="L12" s="607">
        <v>193.6484747791672</v>
      </c>
      <c r="M12" s="608">
        <v>211.85548658515921</v>
      </c>
      <c r="N12" s="608">
        <v>191.60362757720594</v>
      </c>
      <c r="O12" s="608">
        <v>442.54248239240445</v>
      </c>
    </row>
    <row r="13" spans="1:15" ht="13" customHeight="1">
      <c r="A13" s="300"/>
      <c r="B13" s="302" t="s">
        <v>595</v>
      </c>
      <c r="C13" s="607">
        <v>19.829879999999999</v>
      </c>
      <c r="D13" s="607">
        <v>23.1198604</v>
      </c>
      <c r="E13" s="607">
        <v>28.890659999999997</v>
      </c>
      <c r="F13" s="607">
        <v>7.2301450880000004</v>
      </c>
      <c r="G13" s="607">
        <v>18.608930927999999</v>
      </c>
      <c r="H13" s="607">
        <v>18.251049600000002</v>
      </c>
      <c r="I13" s="607">
        <v>10.374285599999999</v>
      </c>
      <c r="J13" s="607">
        <v>10.603353600000002</v>
      </c>
      <c r="K13" s="607">
        <v>9.5532696000000037</v>
      </c>
      <c r="L13" s="607">
        <v>9.8571816000000023</v>
      </c>
      <c r="M13" s="607">
        <v>7.1738472959999999</v>
      </c>
      <c r="N13" s="607">
        <v>4.3432200000000005</v>
      </c>
      <c r="O13" s="607">
        <v>4.0651631999999998</v>
      </c>
    </row>
    <row r="14" spans="1:15" ht="13" customHeight="1">
      <c r="A14" s="300"/>
      <c r="B14" s="302" t="s">
        <v>596</v>
      </c>
      <c r="C14" s="607">
        <v>62.672999999999995</v>
      </c>
      <c r="D14" s="607">
        <v>56.852200000000003</v>
      </c>
      <c r="E14" s="607">
        <v>46.68</v>
      </c>
      <c r="F14" s="607">
        <v>43.51</v>
      </c>
      <c r="G14" s="607">
        <v>9.5</v>
      </c>
      <c r="H14" s="609">
        <v>9.59</v>
      </c>
      <c r="I14" s="609">
        <v>48.92</v>
      </c>
      <c r="J14" s="609">
        <v>16.809999999999999</v>
      </c>
      <c r="K14" s="609">
        <v>6.98</v>
      </c>
      <c r="L14" s="609">
        <v>5.2</v>
      </c>
      <c r="M14" s="608">
        <v>11.14</v>
      </c>
      <c r="N14" s="608">
        <v>14.87</v>
      </c>
      <c r="O14" s="608">
        <v>9.58</v>
      </c>
    </row>
    <row r="15" spans="1:15" ht="13" customHeight="1">
      <c r="A15" s="300"/>
      <c r="B15" s="302" t="s">
        <v>597</v>
      </c>
      <c r="C15" s="607">
        <v>56.56</v>
      </c>
      <c r="D15" s="607">
        <v>60.168999999999997</v>
      </c>
      <c r="E15" s="607">
        <v>83.13</v>
      </c>
      <c r="F15" s="607">
        <v>77.227999999999994</v>
      </c>
      <c r="G15" s="607">
        <v>86.64</v>
      </c>
      <c r="H15" s="609">
        <v>82.051029599999993</v>
      </c>
      <c r="I15" s="609">
        <v>122.437</v>
      </c>
      <c r="J15" s="609">
        <v>123.27302</v>
      </c>
      <c r="K15" s="609">
        <v>58.845044080613256</v>
      </c>
      <c r="L15" s="609">
        <v>96.696756071999999</v>
      </c>
      <c r="M15" s="608">
        <v>107.26982489599999</v>
      </c>
      <c r="N15" s="608">
        <v>135.0178956</v>
      </c>
      <c r="O15" s="608">
        <v>96.149007200000014</v>
      </c>
    </row>
    <row r="16" spans="1:15" ht="13" customHeight="1">
      <c r="A16" s="300"/>
      <c r="B16" s="302" t="s">
        <v>598</v>
      </c>
      <c r="C16" s="607">
        <v>0</v>
      </c>
      <c r="D16" s="611">
        <v>0</v>
      </c>
      <c r="E16" s="611">
        <v>0</v>
      </c>
      <c r="F16" s="611">
        <v>0</v>
      </c>
      <c r="G16" s="611">
        <v>0</v>
      </c>
      <c r="H16" s="609">
        <v>0</v>
      </c>
      <c r="I16" s="609">
        <v>0</v>
      </c>
      <c r="J16" s="609">
        <v>0</v>
      </c>
      <c r="K16" s="609">
        <v>0</v>
      </c>
      <c r="L16" s="609">
        <v>0</v>
      </c>
      <c r="M16" s="609">
        <v>0</v>
      </c>
      <c r="N16" s="609">
        <v>0</v>
      </c>
      <c r="O16" s="609">
        <v>0</v>
      </c>
    </row>
    <row r="17" spans="1:15" ht="13" customHeight="1">
      <c r="A17" s="300"/>
      <c r="B17" s="302" t="s">
        <v>599</v>
      </c>
      <c r="C17" s="607">
        <v>666.48</v>
      </c>
      <c r="D17" s="607">
        <v>496.27224999999999</v>
      </c>
      <c r="E17" s="607">
        <v>361.63009999999997</v>
      </c>
      <c r="F17" s="607">
        <v>236.65985784000003</v>
      </c>
      <c r="G17" s="607">
        <v>250.87717871999996</v>
      </c>
      <c r="H17" s="609">
        <v>180.6561792</v>
      </c>
      <c r="I17" s="609">
        <v>96.813208799999998</v>
      </c>
      <c r="J17" s="609">
        <v>191.07782064000003</v>
      </c>
      <c r="K17" s="609">
        <v>341.80039152000001</v>
      </c>
      <c r="L17" s="609">
        <v>277.69131179999999</v>
      </c>
      <c r="M17" s="608">
        <v>277.64127518399999</v>
      </c>
      <c r="N17" s="608">
        <v>214.00303680000002</v>
      </c>
      <c r="O17" s="608">
        <v>245.30189039999999</v>
      </c>
    </row>
    <row r="18" spans="1:15" ht="13" customHeight="1">
      <c r="A18" s="300"/>
      <c r="B18" s="302" t="s">
        <v>600</v>
      </c>
      <c r="C18" s="607">
        <v>1129.74</v>
      </c>
      <c r="D18" s="607">
        <v>1203.51025</v>
      </c>
      <c r="E18" s="607">
        <v>1157.1679999999999</v>
      </c>
      <c r="F18" s="607">
        <v>1210.8230000000001</v>
      </c>
      <c r="G18" s="607">
        <v>1161.7804870559999</v>
      </c>
      <c r="H18" s="609">
        <v>1311.206986656</v>
      </c>
      <c r="I18" s="609">
        <v>894.66962659199999</v>
      </c>
      <c r="J18" s="609">
        <v>1164.8677068000002</v>
      </c>
      <c r="K18" s="609">
        <v>1071.2893010400001</v>
      </c>
      <c r="L18" s="609">
        <v>723.65843491200008</v>
      </c>
      <c r="M18" s="608">
        <v>777.971178936</v>
      </c>
      <c r="N18" s="608">
        <v>600.49935338400007</v>
      </c>
      <c r="O18" s="608">
        <v>658.94913810000003</v>
      </c>
    </row>
    <row r="19" spans="1:15" ht="13" customHeight="1">
      <c r="A19" s="300"/>
      <c r="B19" s="302" t="s">
        <v>601</v>
      </c>
      <c r="C19" s="607">
        <v>942.9</v>
      </c>
      <c r="D19" s="607">
        <v>971</v>
      </c>
      <c r="E19" s="607">
        <v>730.36</v>
      </c>
      <c r="F19" s="607">
        <v>872.44400000000007</v>
      </c>
      <c r="G19" s="607">
        <v>1048.1487156000001</v>
      </c>
      <c r="H19" s="609">
        <v>1104.4386611999998</v>
      </c>
      <c r="I19" s="609">
        <v>1097.0610839999997</v>
      </c>
      <c r="J19" s="609">
        <v>1110.0735072</v>
      </c>
      <c r="K19" s="609">
        <v>1051.8212879999999</v>
      </c>
      <c r="L19" s="609">
        <v>1154.0246255999998</v>
      </c>
      <c r="M19" s="608">
        <v>1179.1232207999999</v>
      </c>
      <c r="N19" s="608">
        <v>1207.639692</v>
      </c>
      <c r="O19" s="608">
        <v>1260.0033213600002</v>
      </c>
    </row>
    <row r="20" spans="1:15" ht="13" customHeight="1">
      <c r="A20" s="300"/>
      <c r="B20" s="302" t="s">
        <v>243</v>
      </c>
      <c r="C20" s="607">
        <v>877.34456899999986</v>
      </c>
      <c r="D20" s="607">
        <v>562.62753800000007</v>
      </c>
      <c r="E20" s="607">
        <v>499.23609909999999</v>
      </c>
      <c r="F20" s="607">
        <v>387.64612210000001</v>
      </c>
      <c r="G20" s="607">
        <v>378.59328810000011</v>
      </c>
      <c r="H20" s="609">
        <v>236.32444299999997</v>
      </c>
      <c r="I20" s="609">
        <v>497.4036198</v>
      </c>
      <c r="J20" s="609">
        <v>518.49999800000001</v>
      </c>
      <c r="K20" s="609">
        <v>456.49862699999994</v>
      </c>
      <c r="L20" s="609">
        <v>218.42</v>
      </c>
      <c r="M20" s="608">
        <v>127.52186529600003</v>
      </c>
      <c r="N20" s="608">
        <v>178.13064187200001</v>
      </c>
      <c r="O20" s="608">
        <v>334.4891372159999</v>
      </c>
    </row>
    <row r="21" spans="1:15" ht="13" customHeight="1">
      <c r="A21" s="300"/>
      <c r="B21" s="302" t="s">
        <v>244</v>
      </c>
      <c r="C21" s="607">
        <v>71.849430000000012</v>
      </c>
      <c r="D21" s="607">
        <v>77.263980000000018</v>
      </c>
      <c r="E21" s="607">
        <v>93.518689999999992</v>
      </c>
      <c r="F21" s="607">
        <v>99.734710000000007</v>
      </c>
      <c r="G21" s="607">
        <v>89.28034000000001</v>
      </c>
      <c r="H21" s="609">
        <v>75.095800000000011</v>
      </c>
      <c r="I21" s="609">
        <v>56.50160000000001</v>
      </c>
      <c r="J21" s="609">
        <v>77.029049999999998</v>
      </c>
      <c r="K21" s="609">
        <v>83.679279999999991</v>
      </c>
      <c r="L21" s="609">
        <v>87.411119999999983</v>
      </c>
      <c r="M21" s="608">
        <v>79.571110000000004</v>
      </c>
      <c r="N21" s="608">
        <v>67.541980000000009</v>
      </c>
      <c r="O21" s="608">
        <v>62.533279999999991</v>
      </c>
    </row>
    <row r="22" spans="1:15" ht="13" customHeight="1">
      <c r="A22" s="300"/>
      <c r="B22" s="302" t="s">
        <v>245</v>
      </c>
      <c r="C22" s="607">
        <v>2.72</v>
      </c>
      <c r="D22" s="607">
        <v>1.55</v>
      </c>
      <c r="E22" s="607">
        <v>0.78</v>
      </c>
      <c r="F22" s="607">
        <v>5.6588000000000012</v>
      </c>
      <c r="G22" s="607">
        <v>3.8029999999999999</v>
      </c>
      <c r="H22" s="609">
        <v>3.1711072000000002</v>
      </c>
      <c r="I22" s="609">
        <v>7.3936799999999997E-2</v>
      </c>
      <c r="J22" s="609">
        <v>0</v>
      </c>
      <c r="K22" s="609">
        <v>0.18094000000000002</v>
      </c>
      <c r="L22" s="609">
        <v>7.8370800000000003</v>
      </c>
      <c r="M22" s="608">
        <v>6.0623640000000005</v>
      </c>
      <c r="N22" s="608">
        <v>5.8920317999999998</v>
      </c>
      <c r="O22" s="608">
        <v>4.6684511999999998</v>
      </c>
    </row>
    <row r="23" spans="1:15" ht="13" customHeight="1">
      <c r="A23" s="300"/>
      <c r="B23" s="302" t="s">
        <v>246</v>
      </c>
      <c r="C23" s="607">
        <v>0</v>
      </c>
      <c r="D23" s="607">
        <v>0</v>
      </c>
      <c r="E23" s="607">
        <v>0</v>
      </c>
      <c r="F23" s="607">
        <v>0</v>
      </c>
      <c r="G23" s="607">
        <v>0</v>
      </c>
      <c r="H23" s="609">
        <v>0</v>
      </c>
      <c r="I23" s="609">
        <v>0</v>
      </c>
      <c r="J23" s="609">
        <v>0</v>
      </c>
      <c r="K23" s="609">
        <v>0</v>
      </c>
      <c r="L23" s="609">
        <v>0</v>
      </c>
      <c r="M23" s="608">
        <v>0</v>
      </c>
      <c r="N23" s="608">
        <v>0</v>
      </c>
      <c r="O23" s="608">
        <v>0</v>
      </c>
    </row>
    <row r="24" spans="1:15" ht="13" customHeight="1">
      <c r="A24" s="300"/>
      <c r="B24" s="302" t="s">
        <v>258</v>
      </c>
      <c r="C24" s="607">
        <v>439.49600000000004</v>
      </c>
      <c r="D24" s="607">
        <v>380.017</v>
      </c>
      <c r="E24" s="607">
        <v>442.94599999999997</v>
      </c>
      <c r="F24" s="607">
        <v>384.57</v>
      </c>
      <c r="G24" s="607">
        <v>425.03363280000002</v>
      </c>
      <c r="H24" s="609">
        <v>400.68574560000008</v>
      </c>
      <c r="I24" s="609">
        <v>439.55472960000009</v>
      </c>
      <c r="J24" s="609">
        <v>429.38819280000013</v>
      </c>
      <c r="K24" s="609">
        <v>469.04734799999994</v>
      </c>
      <c r="L24" s="609">
        <v>342.2520864</v>
      </c>
      <c r="M24" s="608">
        <v>290.14660080000004</v>
      </c>
      <c r="N24" s="608">
        <v>261.75623040000005</v>
      </c>
      <c r="O24" s="608">
        <v>328.88449440000005</v>
      </c>
    </row>
    <row r="25" spans="1:15" ht="13" customHeight="1">
      <c r="A25" s="300"/>
      <c r="B25" s="302" t="s">
        <v>577</v>
      </c>
      <c r="C25" s="607">
        <v>196.94385701784097</v>
      </c>
      <c r="D25" s="607">
        <v>220.86700000000002</v>
      </c>
      <c r="E25" s="607">
        <v>254.12900000000002</v>
      </c>
      <c r="F25" s="607">
        <v>191.187824602284</v>
      </c>
      <c r="G25" s="607">
        <v>150.15206800000001</v>
      </c>
      <c r="H25" s="607">
        <v>146.85634240000002</v>
      </c>
      <c r="I25" s="607">
        <v>279.84705679999996</v>
      </c>
      <c r="J25" s="607">
        <v>330.33762239999999</v>
      </c>
      <c r="K25" s="607">
        <v>351.75455680000005</v>
      </c>
      <c r="L25" s="607">
        <v>321.60245000000003</v>
      </c>
      <c r="M25" s="608">
        <v>303.72800000000001</v>
      </c>
      <c r="N25" s="608">
        <v>218.60499999999999</v>
      </c>
      <c r="O25" s="608">
        <v>177.44</v>
      </c>
    </row>
    <row r="26" spans="1:15" ht="13" customHeight="1">
      <c r="A26" s="300"/>
      <c r="B26" s="302" t="s">
        <v>590</v>
      </c>
      <c r="C26" s="607">
        <v>531.57650000000012</v>
      </c>
      <c r="D26" s="607">
        <v>363.27303700000004</v>
      </c>
      <c r="E26" s="607">
        <v>1222.46964</v>
      </c>
      <c r="F26" s="607">
        <v>639.44128080000019</v>
      </c>
      <c r="G26" s="607">
        <v>762.45760080000002</v>
      </c>
      <c r="H26" s="609">
        <v>679.08365279999998</v>
      </c>
      <c r="I26" s="609">
        <v>685.43178479999995</v>
      </c>
      <c r="J26" s="609">
        <v>1070.0296991999999</v>
      </c>
      <c r="K26" s="609">
        <v>804.64466880000009</v>
      </c>
      <c r="L26" s="609">
        <v>768.2500728</v>
      </c>
      <c r="M26" s="608">
        <v>747.58133520000001</v>
      </c>
      <c r="N26" s="608">
        <v>734.83562879999999</v>
      </c>
      <c r="O26" s="608">
        <v>722.614284</v>
      </c>
    </row>
    <row r="27" spans="1:15" ht="13" customHeight="1">
      <c r="A27" s="300"/>
      <c r="B27" s="302" t="s">
        <v>591</v>
      </c>
      <c r="C27" s="607">
        <v>4939.7255000000005</v>
      </c>
      <c r="D27" s="607">
        <v>4941.6637999999994</v>
      </c>
      <c r="E27" s="607">
        <v>4960.4986599999993</v>
      </c>
      <c r="F27" s="607">
        <v>4939.8982300000007</v>
      </c>
      <c r="G27" s="607">
        <v>4977.5118600000005</v>
      </c>
      <c r="H27" s="609">
        <v>5006.5894900000003</v>
      </c>
      <c r="I27" s="609">
        <v>5037.7547800000002</v>
      </c>
      <c r="J27" s="609">
        <v>4969.6528500000004</v>
      </c>
      <c r="K27" s="609">
        <v>4667.579099999999</v>
      </c>
      <c r="L27" s="609">
        <v>4988.9287999999997</v>
      </c>
      <c r="M27" s="608">
        <v>4076.81945</v>
      </c>
      <c r="N27" s="608">
        <v>4750.4955100000006</v>
      </c>
      <c r="O27" s="608">
        <v>3035.0479</v>
      </c>
    </row>
    <row r="28" spans="1:15" ht="13" customHeight="1">
      <c r="A28" s="300"/>
      <c r="B28" s="298" t="s">
        <v>686</v>
      </c>
      <c r="C28" s="607">
        <v>0</v>
      </c>
      <c r="D28" s="607">
        <v>0</v>
      </c>
      <c r="E28" s="607">
        <v>0</v>
      </c>
      <c r="F28" s="607">
        <v>0</v>
      </c>
      <c r="G28" s="607">
        <v>0</v>
      </c>
      <c r="H28" s="609">
        <v>0</v>
      </c>
      <c r="I28" s="609">
        <v>0</v>
      </c>
      <c r="J28" s="609">
        <v>0</v>
      </c>
      <c r="K28" s="609">
        <v>0</v>
      </c>
      <c r="L28" s="609">
        <v>0</v>
      </c>
      <c r="M28" s="610">
        <v>0</v>
      </c>
      <c r="N28" s="610">
        <v>0</v>
      </c>
      <c r="O28" s="610">
        <v>0</v>
      </c>
    </row>
    <row r="29" spans="1:15" ht="13" customHeight="1">
      <c r="A29" s="300"/>
      <c r="B29" s="304" t="s">
        <v>534</v>
      </c>
      <c r="C29" s="607">
        <v>0</v>
      </c>
      <c r="D29" s="607">
        <v>0</v>
      </c>
      <c r="E29" s="607">
        <v>0</v>
      </c>
      <c r="F29" s="607">
        <v>0</v>
      </c>
      <c r="G29" s="607">
        <v>0</v>
      </c>
      <c r="H29" s="609">
        <v>0</v>
      </c>
      <c r="I29" s="609">
        <v>0</v>
      </c>
      <c r="J29" s="609">
        <v>0</v>
      </c>
      <c r="K29" s="609">
        <v>0</v>
      </c>
      <c r="L29" s="609">
        <v>0</v>
      </c>
      <c r="M29" s="610">
        <v>0</v>
      </c>
      <c r="N29" s="610">
        <v>0</v>
      </c>
      <c r="O29" s="610">
        <v>0</v>
      </c>
    </row>
    <row r="30" spans="1:15" ht="13" customHeight="1">
      <c r="A30" s="300"/>
      <c r="B30" s="302" t="s">
        <v>535</v>
      </c>
      <c r="C30" s="607">
        <v>0</v>
      </c>
      <c r="D30" s="607">
        <v>0</v>
      </c>
      <c r="E30" s="607">
        <v>0</v>
      </c>
      <c r="F30" s="607">
        <v>0</v>
      </c>
      <c r="G30" s="607">
        <v>0</v>
      </c>
      <c r="H30" s="609">
        <v>0</v>
      </c>
      <c r="I30" s="609">
        <v>0</v>
      </c>
      <c r="J30" s="609">
        <v>0</v>
      </c>
      <c r="K30" s="609">
        <v>0</v>
      </c>
      <c r="L30" s="609">
        <v>0</v>
      </c>
      <c r="M30" s="610">
        <v>0</v>
      </c>
      <c r="N30" s="610">
        <v>0</v>
      </c>
      <c r="O30" s="610">
        <v>0</v>
      </c>
    </row>
    <row r="31" spans="1:15" ht="13" customHeight="1">
      <c r="A31" s="300"/>
      <c r="B31" s="304" t="s">
        <v>536</v>
      </c>
      <c r="C31" s="609">
        <v>0</v>
      </c>
      <c r="D31" s="609">
        <v>0</v>
      </c>
      <c r="E31" s="609">
        <v>0</v>
      </c>
      <c r="F31" s="609">
        <v>0</v>
      </c>
      <c r="G31" s="609">
        <v>0</v>
      </c>
      <c r="H31" s="609">
        <v>0</v>
      </c>
      <c r="I31" s="609">
        <v>0</v>
      </c>
      <c r="J31" s="609">
        <v>0</v>
      </c>
      <c r="K31" s="609">
        <v>0</v>
      </c>
      <c r="L31" s="609">
        <v>0</v>
      </c>
      <c r="M31" s="610">
        <v>0</v>
      </c>
      <c r="N31" s="610">
        <v>0</v>
      </c>
      <c r="O31" s="610">
        <v>0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zoomScale="150" workbookViewId="0">
      <selection activeCell="B2" sqref="A2:O35"/>
    </sheetView>
  </sheetViews>
  <sheetFormatPr baseColWidth="10" defaultColWidth="12.83203125" defaultRowHeight="12" customHeight="1"/>
  <cols>
    <col min="1" max="1" width="0.33203125" style="298" customWidth="1"/>
    <col min="2" max="2" width="7.83203125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421</v>
      </c>
      <c r="B2" s="508"/>
      <c r="C2" s="297"/>
      <c r="D2" s="297"/>
      <c r="E2" s="297"/>
      <c r="F2" s="297"/>
    </row>
    <row r="3" spans="1:15" ht="11">
      <c r="A3" s="509" t="s">
        <v>157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744</v>
      </c>
      <c r="B6" s="1333"/>
      <c r="C6" s="612">
        <v>3.7748344370860925</v>
      </c>
      <c r="D6" s="612">
        <v>3.7918981706263648</v>
      </c>
      <c r="E6" s="612">
        <v>4.3267108167770418</v>
      </c>
      <c r="F6" s="612">
        <v>4.5882672593027927</v>
      </c>
      <c r="G6" s="612">
        <v>4.031695705797917</v>
      </c>
      <c r="H6" s="612">
        <v>4.4841913626936778</v>
      </c>
      <c r="I6" s="612">
        <v>4.8797554147944684</v>
      </c>
      <c r="J6" s="612">
        <v>5.1594768964065043</v>
      </c>
      <c r="K6" s="612">
        <v>5.6246121528710651</v>
      </c>
      <c r="L6" s="612">
        <v>5.5098790172320387</v>
      </c>
      <c r="M6" s="612">
        <v>5.4490236663640603</v>
      </c>
      <c r="N6" s="612">
        <v>5.8412065379965989</v>
      </c>
      <c r="O6" s="612">
        <v>6.1803371929570776</v>
      </c>
    </row>
    <row r="7" spans="1:15" ht="5" customHeight="1">
      <c r="A7" s="300"/>
      <c r="B7" s="301"/>
      <c r="C7" s="613"/>
      <c r="D7" s="613"/>
      <c r="E7" s="613"/>
      <c r="F7" s="613"/>
      <c r="G7" s="613"/>
      <c r="H7" s="613"/>
      <c r="I7" s="613"/>
      <c r="J7" s="613"/>
      <c r="K7" s="613"/>
      <c r="L7" s="613"/>
      <c r="M7" s="613"/>
      <c r="N7" s="613"/>
      <c r="O7" s="613"/>
    </row>
    <row r="8" spans="1:15" ht="13" customHeight="1">
      <c r="A8" s="300"/>
      <c r="B8" s="302" t="s">
        <v>488</v>
      </c>
      <c r="C8" s="614" t="s">
        <v>218</v>
      </c>
      <c r="D8" s="614" t="s">
        <v>218</v>
      </c>
      <c r="E8" s="614" t="s">
        <v>218</v>
      </c>
      <c r="F8" s="614" t="s">
        <v>218</v>
      </c>
      <c r="G8" s="614" t="s">
        <v>218</v>
      </c>
      <c r="H8" s="614" t="s">
        <v>218</v>
      </c>
      <c r="I8" s="614" t="s">
        <v>218</v>
      </c>
      <c r="J8" s="614" t="s">
        <v>218</v>
      </c>
      <c r="K8" s="614" t="s">
        <v>218</v>
      </c>
      <c r="L8" s="614" t="s">
        <v>218</v>
      </c>
      <c r="M8" s="614" t="s">
        <v>218</v>
      </c>
      <c r="N8" s="614" t="s">
        <v>218</v>
      </c>
      <c r="O8" s="614" t="s">
        <v>218</v>
      </c>
    </row>
    <row r="9" spans="1:15" ht="13" customHeight="1">
      <c r="A9" s="300"/>
      <c r="B9" s="302" t="s">
        <v>603</v>
      </c>
      <c r="C9" s="614" t="s">
        <v>218</v>
      </c>
      <c r="D9" s="614" t="s">
        <v>218</v>
      </c>
      <c r="E9" s="614" t="s">
        <v>218</v>
      </c>
      <c r="F9" s="614" t="s">
        <v>218</v>
      </c>
      <c r="G9" s="614" t="s">
        <v>218</v>
      </c>
      <c r="H9" s="614">
        <v>5.3449063014397442</v>
      </c>
      <c r="I9" s="614">
        <v>5.6154593095312242</v>
      </c>
      <c r="J9" s="614">
        <v>6.3656540142731632</v>
      </c>
      <c r="K9" s="614">
        <v>7.2843355383480715</v>
      </c>
      <c r="L9" s="614">
        <v>6.2264534741861333</v>
      </c>
      <c r="M9" s="614">
        <v>6.7936652479467128</v>
      </c>
      <c r="N9" s="614">
        <v>6.8284768051178801</v>
      </c>
      <c r="O9" s="614">
        <v>7.4472757347670653</v>
      </c>
    </row>
    <row r="10" spans="1:15" ht="13" customHeight="1">
      <c r="A10" s="300"/>
      <c r="B10" s="302" t="s">
        <v>604</v>
      </c>
      <c r="C10" s="614" t="s">
        <v>218</v>
      </c>
      <c r="D10" s="614" t="s">
        <v>218</v>
      </c>
      <c r="E10" s="614" t="s">
        <v>218</v>
      </c>
      <c r="F10" s="614" t="s">
        <v>218</v>
      </c>
      <c r="G10" s="614" t="s">
        <v>218</v>
      </c>
      <c r="H10" s="614" t="s">
        <v>218</v>
      </c>
      <c r="I10" s="614" t="s">
        <v>218</v>
      </c>
      <c r="J10" s="614" t="s">
        <v>218</v>
      </c>
      <c r="K10" s="614" t="s">
        <v>218</v>
      </c>
      <c r="L10" s="614" t="s">
        <v>218</v>
      </c>
      <c r="M10" s="614" t="s">
        <v>218</v>
      </c>
      <c r="N10" s="614" t="s">
        <v>218</v>
      </c>
      <c r="O10" s="614" t="s">
        <v>218</v>
      </c>
    </row>
    <row r="11" spans="1:15" ht="13" customHeight="1">
      <c r="A11" s="300"/>
      <c r="B11" s="302" t="s">
        <v>605</v>
      </c>
      <c r="C11" s="614">
        <v>7.3509933774834435</v>
      </c>
      <c r="D11" s="614">
        <v>5.2975930652707008</v>
      </c>
      <c r="E11" s="614">
        <v>5.0792571644261386</v>
      </c>
      <c r="F11" s="614">
        <v>6.4467939333656759</v>
      </c>
      <c r="G11" s="614">
        <v>4.6974412527150724</v>
      </c>
      <c r="H11" s="614">
        <v>4.8963754554260985</v>
      </c>
      <c r="I11" s="614">
        <v>7.5048101475040081</v>
      </c>
      <c r="J11" s="614">
        <v>7.3078033248111769</v>
      </c>
      <c r="K11" s="614">
        <v>7.6330773502897751</v>
      </c>
      <c r="L11" s="614">
        <v>7.6264761377188144</v>
      </c>
      <c r="M11" s="614">
        <v>7.4112586077728082</v>
      </c>
      <c r="N11" s="614">
        <v>7.4202873043914828</v>
      </c>
      <c r="O11" s="614">
        <v>7.417826106997583</v>
      </c>
    </row>
    <row r="12" spans="1:15" ht="13" customHeight="1">
      <c r="A12" s="300"/>
      <c r="B12" s="302" t="s">
        <v>606</v>
      </c>
      <c r="C12" s="614">
        <v>4.9799707714187509</v>
      </c>
      <c r="D12" s="614">
        <v>5.8273576248343799</v>
      </c>
      <c r="E12" s="614">
        <v>7.0192937468490655</v>
      </c>
      <c r="F12" s="614">
        <v>6.0706142437780422</v>
      </c>
      <c r="G12" s="614">
        <v>6.0711653465257713</v>
      </c>
      <c r="H12" s="614">
        <v>5.539463838664715</v>
      </c>
      <c r="I12" s="614">
        <v>6.2188670661126411</v>
      </c>
      <c r="J12" s="614">
        <v>4.0592756726004957</v>
      </c>
      <c r="K12" s="614">
        <v>6.9161896655170736</v>
      </c>
      <c r="L12" s="614">
        <v>7.4807515893055285</v>
      </c>
      <c r="M12" s="614">
        <v>6.893561896763126</v>
      </c>
      <c r="N12" s="614">
        <v>6.7865988031745781</v>
      </c>
      <c r="O12" s="614">
        <v>7.0205385735071228</v>
      </c>
    </row>
    <row r="13" spans="1:15" ht="13" customHeight="1">
      <c r="A13" s="300"/>
      <c r="B13" s="302" t="s">
        <v>595</v>
      </c>
      <c r="C13" s="614">
        <v>4.8494944354293503</v>
      </c>
      <c r="D13" s="614">
        <v>3.3080033221583607</v>
      </c>
      <c r="E13" s="614">
        <v>8.5328493515940327</v>
      </c>
      <c r="F13" s="614">
        <v>4.4533982510344776</v>
      </c>
      <c r="G13" s="614">
        <v>6.5595280662237823</v>
      </c>
      <c r="H13" s="614">
        <v>5.1434889559984605</v>
      </c>
      <c r="I13" s="614">
        <v>6.6649273789464907</v>
      </c>
      <c r="J13" s="614">
        <v>6.6939422407163125</v>
      </c>
      <c r="K13" s="614">
        <v>6.4805291221242847</v>
      </c>
      <c r="L13" s="614">
        <v>7.0083378512481964</v>
      </c>
      <c r="M13" s="614">
        <v>6.7697922770493344</v>
      </c>
      <c r="N13" s="614">
        <v>6.2615347066901155</v>
      </c>
      <c r="O13" s="614">
        <v>6.8793650699815219</v>
      </c>
    </row>
    <row r="14" spans="1:15" ht="13" customHeight="1">
      <c r="A14" s="300"/>
      <c r="B14" s="302" t="s">
        <v>596</v>
      </c>
      <c r="C14" s="614">
        <v>3.3112582781456954</v>
      </c>
      <c r="D14" s="614">
        <v>3.3893236801085851</v>
      </c>
      <c r="E14" s="614">
        <v>3.6411829354337737</v>
      </c>
      <c r="F14" s="614">
        <v>4.645578926059474</v>
      </c>
      <c r="G14" s="614">
        <v>4.5439758336237945</v>
      </c>
      <c r="H14" s="614">
        <v>5.659777131716031</v>
      </c>
      <c r="I14" s="614">
        <v>7.0074401780444333</v>
      </c>
      <c r="J14" s="614">
        <v>6.1227746019989659</v>
      </c>
      <c r="K14" s="614">
        <v>6.6606260713359529</v>
      </c>
      <c r="L14" s="614">
        <v>6.7916029886228557</v>
      </c>
      <c r="M14" s="614">
        <v>6.7422053653877398</v>
      </c>
      <c r="N14" s="614">
        <v>6.4839202447703492</v>
      </c>
      <c r="O14" s="614">
        <v>6.2985340135584167</v>
      </c>
    </row>
    <row r="15" spans="1:15" ht="13" customHeight="1">
      <c r="A15" s="300"/>
      <c r="B15" s="302" t="s">
        <v>597</v>
      </c>
      <c r="C15" s="614">
        <v>3.3003144212245248</v>
      </c>
      <c r="D15" s="614">
        <v>3.2813157582595629</v>
      </c>
      <c r="E15" s="614">
        <v>3.8067321350187173</v>
      </c>
      <c r="F15" s="614">
        <v>4.1149963223486292</v>
      </c>
      <c r="G15" s="614">
        <v>4.541183328950936</v>
      </c>
      <c r="H15" s="614">
        <v>3.8764927673095526</v>
      </c>
      <c r="I15" s="614">
        <v>5.6606501652487458</v>
      </c>
      <c r="J15" s="614">
        <v>5.831756493067207</v>
      </c>
      <c r="K15" s="614">
        <v>6.7865214929356448</v>
      </c>
      <c r="L15" s="614">
        <v>5.5624069549927722</v>
      </c>
      <c r="M15" s="614">
        <v>7.0596886416038167</v>
      </c>
      <c r="N15" s="614">
        <v>7.2312323512832215</v>
      </c>
      <c r="O15" s="614">
        <v>6.8447346911737297</v>
      </c>
    </row>
    <row r="16" spans="1:15" ht="13" customHeight="1">
      <c r="A16" s="300"/>
      <c r="B16" s="302" t="s">
        <v>598</v>
      </c>
      <c r="C16" s="614" t="s">
        <v>218</v>
      </c>
      <c r="D16" s="614" t="s">
        <v>218</v>
      </c>
      <c r="E16" s="614" t="s">
        <v>218</v>
      </c>
      <c r="F16" s="614" t="s">
        <v>218</v>
      </c>
      <c r="G16" s="614" t="s">
        <v>218</v>
      </c>
      <c r="H16" s="614" t="s">
        <v>218</v>
      </c>
      <c r="I16" s="614" t="s">
        <v>218</v>
      </c>
      <c r="J16" s="614" t="s">
        <v>218</v>
      </c>
      <c r="K16" s="614" t="s">
        <v>218</v>
      </c>
      <c r="L16" s="614" t="s">
        <v>218</v>
      </c>
      <c r="M16" s="614" t="s">
        <v>218</v>
      </c>
      <c r="N16" s="614" t="s">
        <v>218</v>
      </c>
      <c r="O16" s="614" t="s">
        <v>218</v>
      </c>
    </row>
    <row r="17" spans="1:15" ht="13" customHeight="1">
      <c r="A17" s="300"/>
      <c r="B17" s="302" t="s">
        <v>599</v>
      </c>
      <c r="C17" s="614">
        <v>3.5320088300220753</v>
      </c>
      <c r="D17" s="614">
        <v>3.4408019052269361</v>
      </c>
      <c r="E17" s="614">
        <v>3.5470157948700662</v>
      </c>
      <c r="F17" s="614">
        <v>3.5826258859979205</v>
      </c>
      <c r="G17" s="614">
        <v>3.7706971338782553</v>
      </c>
      <c r="H17" s="614">
        <v>4.3891249269692745</v>
      </c>
      <c r="I17" s="614">
        <v>4.7555990217277326</v>
      </c>
      <c r="J17" s="614">
        <v>4.9692483753190988</v>
      </c>
      <c r="K17" s="614">
        <v>6.3210378682253925</v>
      </c>
      <c r="L17" s="614">
        <v>5.2342502086465235</v>
      </c>
      <c r="M17" s="614">
        <v>5.8666924572397461</v>
      </c>
      <c r="N17" s="614">
        <v>6.524023795673946</v>
      </c>
      <c r="O17" s="614">
        <v>6.7142186416309544</v>
      </c>
    </row>
    <row r="18" spans="1:15" ht="13" customHeight="1">
      <c r="A18" s="300"/>
      <c r="B18" s="302" t="s">
        <v>600</v>
      </c>
      <c r="C18" s="614">
        <v>3.9402920307006899</v>
      </c>
      <c r="D18" s="614">
        <v>3.3043989969457317</v>
      </c>
      <c r="E18" s="614">
        <v>3.3282252165971524</v>
      </c>
      <c r="F18" s="614">
        <v>3.5537416262577128</v>
      </c>
      <c r="G18" s="614">
        <v>3.6067609321722616</v>
      </c>
      <c r="H18" s="614">
        <v>4.1735679864021442</v>
      </c>
      <c r="I18" s="614">
        <v>4.4840950624625764</v>
      </c>
      <c r="J18" s="614">
        <v>4.7833892997311009</v>
      </c>
      <c r="K18" s="614">
        <v>5.002641257824572</v>
      </c>
      <c r="L18" s="614">
        <v>5.4643153260942494</v>
      </c>
      <c r="M18" s="614">
        <v>5.6181998557307642</v>
      </c>
      <c r="N18" s="614">
        <v>6.3054326521046971</v>
      </c>
      <c r="O18" s="614">
        <v>6.0781751543317935</v>
      </c>
    </row>
    <row r="19" spans="1:15" ht="13" customHeight="1">
      <c r="A19" s="300"/>
      <c r="B19" s="302" t="s">
        <v>601</v>
      </c>
      <c r="C19" s="614">
        <v>1.5112902587644104</v>
      </c>
      <c r="D19" s="614">
        <v>2.0084981005449425</v>
      </c>
      <c r="E19" s="614">
        <v>2.703905914975917</v>
      </c>
      <c r="F19" s="614">
        <v>3.6283916457346281</v>
      </c>
      <c r="G19" s="614">
        <v>4.7803317600488455</v>
      </c>
      <c r="H19" s="614">
        <v>5.8010159917614796</v>
      </c>
      <c r="I19" s="614">
        <v>4.8759088710170486</v>
      </c>
      <c r="J19" s="614">
        <v>3.4490975945923981</v>
      </c>
      <c r="K19" s="614">
        <v>5.1117086822701996</v>
      </c>
      <c r="L19" s="614">
        <v>4.7401495671657212</v>
      </c>
      <c r="M19" s="614">
        <v>5.6272448226135365</v>
      </c>
      <c r="N19" s="614">
        <v>5.7680089964673167</v>
      </c>
      <c r="O19" s="614">
        <v>5.5361431405015162</v>
      </c>
    </row>
    <row r="20" spans="1:15" ht="13" customHeight="1">
      <c r="A20" s="300"/>
      <c r="B20" s="302" t="s">
        <v>243</v>
      </c>
      <c r="C20" s="614">
        <v>1.7042417717584706</v>
      </c>
      <c r="D20" s="614">
        <v>2.2210249412675251</v>
      </c>
      <c r="E20" s="614">
        <v>2.6745809592152137</v>
      </c>
      <c r="F20" s="614">
        <v>3.5767261430747088</v>
      </c>
      <c r="G20" s="614">
        <v>5.535012959418582</v>
      </c>
      <c r="H20" s="614">
        <v>5.5169371302437007</v>
      </c>
      <c r="I20" s="614">
        <v>3.4329174793560711</v>
      </c>
      <c r="J20" s="614">
        <v>3.598104345645091</v>
      </c>
      <c r="K20" s="614">
        <v>5.026422424299291</v>
      </c>
      <c r="L20" s="614">
        <v>4.7956091641900178</v>
      </c>
      <c r="M20" s="614">
        <v>5.4656082203986278</v>
      </c>
      <c r="N20" s="614">
        <v>6.330447381363145</v>
      </c>
      <c r="O20" s="614">
        <v>5.8267524342467221</v>
      </c>
    </row>
    <row r="21" spans="1:15" ht="13" customHeight="1">
      <c r="A21" s="300"/>
      <c r="B21" s="302" t="s">
        <v>244</v>
      </c>
      <c r="C21" s="614">
        <v>2.2539867488810668</v>
      </c>
      <c r="D21" s="614">
        <v>2.3549429974151161</v>
      </c>
      <c r="E21" s="614">
        <v>2.7243280527522726</v>
      </c>
      <c r="F21" s="614">
        <v>2.4966899190172867</v>
      </c>
      <c r="G21" s="614">
        <v>2.9264043492210954</v>
      </c>
      <c r="H21" s="614">
        <v>3.8781550420714406</v>
      </c>
      <c r="I21" s="614">
        <v>4.5484747686216842</v>
      </c>
      <c r="J21" s="614">
        <v>5.3539412117637859</v>
      </c>
      <c r="K21" s="614">
        <v>5.0647752350774597</v>
      </c>
      <c r="L21" s="614">
        <v>5.035644663469018</v>
      </c>
      <c r="M21" s="614">
        <v>5.9243370052670965</v>
      </c>
      <c r="N21" s="614">
        <v>6.1271379676599667</v>
      </c>
      <c r="O21" s="614">
        <v>4.7629066695316622</v>
      </c>
    </row>
    <row r="22" spans="1:15" ht="13" customHeight="1">
      <c r="A22" s="300"/>
      <c r="B22" s="302" t="s">
        <v>245</v>
      </c>
      <c r="C22" s="614">
        <v>2.4948058693676143</v>
      </c>
      <c r="D22" s="614">
        <v>3.2685323648792983</v>
      </c>
      <c r="E22" s="614">
        <v>3.1244693496349116</v>
      </c>
      <c r="F22" s="614">
        <v>2.2075055187637966</v>
      </c>
      <c r="G22" s="614">
        <v>3.3727294415527647</v>
      </c>
      <c r="H22" s="614">
        <v>3.8861476073204475</v>
      </c>
      <c r="I22" s="614">
        <v>5.7010522894405398</v>
      </c>
      <c r="J22" s="614">
        <v>0</v>
      </c>
      <c r="K22" s="614">
        <v>5.7270628171596405</v>
      </c>
      <c r="L22" s="614">
        <v>5.29149360726786</v>
      </c>
      <c r="M22" s="614">
        <v>6.2161967975065826</v>
      </c>
      <c r="N22" s="614">
        <v>6.4930173683655328</v>
      </c>
      <c r="O22" s="614">
        <v>6.4265457471844218</v>
      </c>
    </row>
    <row r="23" spans="1:15" ht="13" customHeight="1">
      <c r="A23" s="300"/>
      <c r="B23" s="302" t="s">
        <v>246</v>
      </c>
      <c r="C23" s="614"/>
      <c r="D23" s="614"/>
      <c r="E23" s="614"/>
      <c r="F23" s="614"/>
      <c r="G23" s="614"/>
      <c r="H23" s="614"/>
      <c r="I23" s="614"/>
      <c r="J23" s="614"/>
      <c r="K23" s="614"/>
      <c r="L23" s="614"/>
      <c r="M23" s="614"/>
      <c r="N23" s="614"/>
      <c r="O23" s="614" t="s">
        <v>218</v>
      </c>
    </row>
    <row r="24" spans="1:15" ht="13" customHeight="1">
      <c r="A24" s="300"/>
      <c r="B24" s="302" t="s">
        <v>258</v>
      </c>
      <c r="C24" s="614">
        <v>4.2833649589630287</v>
      </c>
      <c r="D24" s="614">
        <v>4.0838176679768301</v>
      </c>
      <c r="E24" s="614">
        <v>4.4692026573774504</v>
      </c>
      <c r="F24" s="614">
        <v>5.7190752482302862</v>
      </c>
      <c r="G24" s="614">
        <v>6.1685447895845256</v>
      </c>
      <c r="H24" s="614">
        <v>6.2221426898544188</v>
      </c>
      <c r="I24" s="614">
        <v>5.6256594307551833</v>
      </c>
      <c r="J24" s="614">
        <v>2.6368782469554568</v>
      </c>
      <c r="K24" s="614">
        <v>5.789466605740567</v>
      </c>
      <c r="L24" s="614">
        <v>5.2426913057618263</v>
      </c>
      <c r="M24" s="614">
        <v>4.8776254443336784</v>
      </c>
      <c r="N24" s="614">
        <v>4.9015682532868725</v>
      </c>
      <c r="O24" s="614">
        <v>6.1062403546436501</v>
      </c>
    </row>
    <row r="25" spans="1:15" ht="13" customHeight="1">
      <c r="A25" s="300"/>
      <c r="B25" s="298" t="s">
        <v>577</v>
      </c>
      <c r="C25" s="614">
        <v>2.6477144696019703</v>
      </c>
      <c r="D25" s="614">
        <v>3.2793814934683807</v>
      </c>
      <c r="E25" s="614">
        <v>3.9952006957722022</v>
      </c>
      <c r="F25" s="614">
        <v>5.5080460094780026</v>
      </c>
      <c r="G25" s="614">
        <v>4.8310884814521193</v>
      </c>
      <c r="H25" s="614">
        <v>5.6403502549728533</v>
      </c>
      <c r="I25" s="614">
        <v>4.6612883686749464</v>
      </c>
      <c r="J25" s="614">
        <v>5.377971108760919</v>
      </c>
      <c r="K25" s="614">
        <v>5.4109266865335348</v>
      </c>
      <c r="L25" s="614">
        <v>5.1851095159289358</v>
      </c>
      <c r="M25" s="614">
        <v>4.9234133067125576</v>
      </c>
      <c r="N25" s="614">
        <v>5.3259926870226133</v>
      </c>
      <c r="O25" s="614">
        <v>5.6390444825300516</v>
      </c>
    </row>
    <row r="26" spans="1:15" ht="13" customHeight="1">
      <c r="A26" s="300"/>
      <c r="B26" s="304" t="s">
        <v>590</v>
      </c>
      <c r="C26" s="614">
        <v>3.7794958392214948</v>
      </c>
      <c r="D26" s="614">
        <v>4.1580195159415814</v>
      </c>
      <c r="E26" s="614">
        <v>5.2403388149874726</v>
      </c>
      <c r="F26" s="614">
        <v>5.3295480762258274</v>
      </c>
      <c r="G26" s="614">
        <v>4.3949343169389881</v>
      </c>
      <c r="H26" s="614">
        <v>5.7660724996386454</v>
      </c>
      <c r="I26" s="614">
        <v>7.0239462031145026</v>
      </c>
      <c r="J26" s="614">
        <v>5.8399401978440286</v>
      </c>
      <c r="K26" s="614">
        <v>5.9834598936745484</v>
      </c>
      <c r="L26" s="614">
        <v>4.9667665283947482</v>
      </c>
      <c r="M26" s="614">
        <v>5.328648030258532</v>
      </c>
      <c r="N26" s="614">
        <v>6.1719167353088489</v>
      </c>
      <c r="O26" s="614">
        <v>5.7314592223749274</v>
      </c>
    </row>
    <row r="27" spans="1:15" ht="13" customHeight="1">
      <c r="A27" s="300"/>
      <c r="B27" s="489" t="s">
        <v>591</v>
      </c>
      <c r="C27" s="614">
        <v>4.0690532673182878</v>
      </c>
      <c r="D27" s="614">
        <v>4.1384070143441027</v>
      </c>
      <c r="E27" s="614">
        <v>4.5551924623478808</v>
      </c>
      <c r="F27" s="614">
        <v>4.6221609276371085</v>
      </c>
      <c r="G27" s="614">
        <v>3.4293810284807345</v>
      </c>
      <c r="H27" s="614">
        <v>3.7898644123788228</v>
      </c>
      <c r="I27" s="614">
        <v>4.2691883503196326</v>
      </c>
      <c r="J27" s="614">
        <v>5.5502587642257462</v>
      </c>
      <c r="K27" s="614">
        <v>5.4194667381023507</v>
      </c>
      <c r="L27" s="614">
        <v>5.4727011877853267</v>
      </c>
      <c r="M27" s="614">
        <v>4.96</v>
      </c>
      <c r="N27" s="614">
        <v>5.4188188958917847</v>
      </c>
      <c r="O27" s="614">
        <v>6.1875102305855956</v>
      </c>
    </row>
    <row r="28" spans="1:15" ht="13" customHeight="1">
      <c r="A28" s="490"/>
      <c r="B28" s="304" t="s">
        <v>686</v>
      </c>
      <c r="C28" s="614" t="s">
        <v>218</v>
      </c>
      <c r="D28" s="614" t="s">
        <v>218</v>
      </c>
      <c r="E28" s="614" t="s">
        <v>218</v>
      </c>
      <c r="F28" s="614" t="s">
        <v>218</v>
      </c>
      <c r="G28" s="614" t="s">
        <v>218</v>
      </c>
      <c r="H28" s="614" t="s">
        <v>218</v>
      </c>
      <c r="I28" s="614" t="s">
        <v>218</v>
      </c>
      <c r="J28" s="614" t="s">
        <v>218</v>
      </c>
      <c r="K28" s="614" t="s">
        <v>218</v>
      </c>
      <c r="L28" s="614" t="s">
        <v>218</v>
      </c>
      <c r="M28" s="614" t="s">
        <v>218</v>
      </c>
      <c r="N28" s="614" t="s">
        <v>218</v>
      </c>
      <c r="O28" s="614" t="s">
        <v>218</v>
      </c>
    </row>
    <row r="29" spans="1:15" ht="13" customHeight="1">
      <c r="A29" s="491"/>
      <c r="B29" s="492" t="s">
        <v>534</v>
      </c>
      <c r="C29" s="614" t="s">
        <v>218</v>
      </c>
      <c r="D29" s="614" t="s">
        <v>218</v>
      </c>
      <c r="E29" s="614" t="s">
        <v>218</v>
      </c>
      <c r="F29" s="614" t="s">
        <v>218</v>
      </c>
      <c r="G29" s="614" t="s">
        <v>218</v>
      </c>
      <c r="H29" s="614" t="s">
        <v>218</v>
      </c>
      <c r="I29" s="614" t="s">
        <v>218</v>
      </c>
      <c r="J29" s="614" t="s">
        <v>218</v>
      </c>
      <c r="K29" s="614" t="s">
        <v>218</v>
      </c>
      <c r="L29" s="614" t="s">
        <v>218</v>
      </c>
      <c r="M29" s="614" t="s">
        <v>218</v>
      </c>
      <c r="N29" s="614" t="s">
        <v>218</v>
      </c>
      <c r="O29" s="614" t="s">
        <v>218</v>
      </c>
    </row>
    <row r="30" spans="1:15" ht="13" customHeight="1">
      <c r="A30" s="493"/>
      <c r="B30" s="493" t="s">
        <v>535</v>
      </c>
      <c r="C30" s="614" t="s">
        <v>218</v>
      </c>
      <c r="D30" s="614" t="s">
        <v>218</v>
      </c>
      <c r="E30" s="614" t="s">
        <v>218</v>
      </c>
      <c r="F30" s="614" t="s">
        <v>218</v>
      </c>
      <c r="G30" s="614" t="s">
        <v>218</v>
      </c>
      <c r="H30" s="614" t="s">
        <v>218</v>
      </c>
      <c r="I30" s="614" t="s">
        <v>218</v>
      </c>
      <c r="J30" s="614" t="s">
        <v>218</v>
      </c>
      <c r="K30" s="614" t="s">
        <v>218</v>
      </c>
      <c r="L30" s="614" t="s">
        <v>218</v>
      </c>
      <c r="M30" s="614" t="s">
        <v>218</v>
      </c>
      <c r="N30" s="614" t="s">
        <v>218</v>
      </c>
      <c r="O30" s="614" t="s">
        <v>218</v>
      </c>
    </row>
    <row r="31" spans="1:15" ht="13" customHeight="1">
      <c r="B31" s="493" t="s">
        <v>536</v>
      </c>
      <c r="C31" s="614" t="s">
        <v>218</v>
      </c>
      <c r="D31" s="614" t="s">
        <v>218</v>
      </c>
      <c r="E31" s="614" t="s">
        <v>218</v>
      </c>
      <c r="F31" s="614" t="s">
        <v>218</v>
      </c>
      <c r="G31" s="614" t="s">
        <v>218</v>
      </c>
      <c r="H31" s="614" t="s">
        <v>218</v>
      </c>
      <c r="I31" s="614" t="s">
        <v>218</v>
      </c>
      <c r="J31" s="614" t="s">
        <v>218</v>
      </c>
      <c r="K31" s="614" t="s">
        <v>218</v>
      </c>
      <c r="L31" s="614" t="s">
        <v>218</v>
      </c>
      <c r="M31" s="614" t="s">
        <v>218</v>
      </c>
      <c r="N31" s="614" t="s">
        <v>218</v>
      </c>
      <c r="O31" s="614" t="s">
        <v>218</v>
      </c>
    </row>
    <row r="32" spans="1:15" ht="4" customHeight="1">
      <c r="A32" s="506"/>
      <c r="B32" s="506"/>
      <c r="C32" s="615"/>
      <c r="D32" s="615"/>
      <c r="E32" s="615"/>
      <c r="F32" s="615"/>
      <c r="G32" s="615"/>
      <c r="H32" s="615"/>
      <c r="I32" s="615"/>
      <c r="J32" s="615"/>
      <c r="K32" s="615"/>
      <c r="L32" s="615"/>
      <c r="M32" s="615"/>
      <c r="N32" s="615"/>
      <c r="O32" s="615"/>
    </row>
    <row r="33" spans="1:15" ht="9" customHeight="1">
      <c r="A33" s="76" t="s">
        <v>745</v>
      </c>
      <c r="B33" s="120"/>
      <c r="C33" s="514"/>
      <c r="D33" s="514"/>
      <c r="E33" s="514"/>
      <c r="F33" s="514"/>
      <c r="G33" s="514"/>
      <c r="H33" s="514"/>
      <c r="I33" s="514"/>
      <c r="J33" s="514"/>
      <c r="K33" s="514"/>
      <c r="L33" s="514"/>
      <c r="M33" s="514"/>
      <c r="N33" s="514"/>
      <c r="O33" s="514"/>
    </row>
    <row r="34" spans="1:15" ht="9" customHeight="1">
      <c r="A34" s="76" t="s">
        <v>151</v>
      </c>
      <c r="B34" s="120"/>
      <c r="C34" s="514"/>
      <c r="D34" s="514"/>
      <c r="E34" s="514"/>
      <c r="F34" s="514"/>
      <c r="G34" s="514"/>
      <c r="H34" s="514"/>
      <c r="I34" s="514"/>
      <c r="J34" s="514"/>
      <c r="K34" s="514"/>
      <c r="L34" s="514"/>
      <c r="M34" s="514"/>
      <c r="N34" s="514"/>
      <c r="O34" s="514"/>
    </row>
    <row r="35" spans="1:15" ht="9" customHeight="1">
      <c r="A35" s="77" t="s">
        <v>318</v>
      </c>
      <c r="B35" s="122"/>
      <c r="C35" s="514"/>
      <c r="D35" s="514"/>
      <c r="E35" s="514"/>
      <c r="F35" s="514"/>
      <c r="G35" s="514"/>
      <c r="H35" s="514"/>
      <c r="I35" s="514"/>
      <c r="J35" s="514"/>
      <c r="K35" s="514"/>
      <c r="L35" s="514"/>
      <c r="M35" s="514"/>
      <c r="N35" s="514"/>
      <c r="O35" s="514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zoomScale="150" workbookViewId="0">
      <selection activeCell="B2" sqref="A2:O35"/>
    </sheetView>
  </sheetViews>
  <sheetFormatPr baseColWidth="10" defaultColWidth="12.83203125" defaultRowHeight="12" customHeight="1"/>
  <cols>
    <col min="1" max="1" width="0.33203125" style="298" customWidth="1"/>
    <col min="2" max="2" width="9.83203125" style="298" customWidth="1"/>
    <col min="3" max="4" width="6.5" style="298" hidden="1" customWidth="1"/>
    <col min="5" max="15" width="6.5" style="298" customWidth="1"/>
    <col min="16" max="16384" width="12.83203125" style="298"/>
  </cols>
  <sheetData>
    <row r="2" spans="1:15" ht="12" customHeight="1">
      <c r="A2" s="508" t="s">
        <v>528</v>
      </c>
      <c r="B2" s="508"/>
      <c r="C2" s="297"/>
      <c r="D2" s="297"/>
      <c r="E2" s="297"/>
      <c r="F2" s="297"/>
    </row>
    <row r="3" spans="1:15" ht="11">
      <c r="A3" s="509" t="s">
        <v>270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692</v>
      </c>
      <c r="B6" s="1333"/>
      <c r="C6" s="616">
        <f t="shared" ref="C6:M6" si="0">(C8+C9+C10+C11+C12+C13+C14+C15+C16+C17+C18+C19+C20+C21+C22+C23+C24+C25+C26+C27+C28+C29+C30+C31)</f>
        <v>3010724.25</v>
      </c>
      <c r="D6" s="616">
        <f t="shared" si="0"/>
        <v>3073854.6959800003</v>
      </c>
      <c r="E6" s="616">
        <f t="shared" si="0"/>
        <v>3115772</v>
      </c>
      <c r="F6" s="616">
        <f t="shared" si="0"/>
        <v>3151405.9152777316</v>
      </c>
      <c r="G6" s="616">
        <f t="shared" si="0"/>
        <v>3256809</v>
      </c>
      <c r="H6" s="616">
        <f t="shared" si="0"/>
        <v>3254413.1722515458</v>
      </c>
      <c r="I6" s="616">
        <f t="shared" si="0"/>
        <v>3263254</v>
      </c>
      <c r="J6" s="616">
        <f t="shared" si="0"/>
        <v>2987315</v>
      </c>
      <c r="K6" s="616">
        <f t="shared" si="0"/>
        <v>3846115</v>
      </c>
      <c r="L6" s="616">
        <f t="shared" si="0"/>
        <v>3173014.8</v>
      </c>
      <c r="M6" s="616">
        <f t="shared" si="0"/>
        <v>3200714.1120444932</v>
      </c>
      <c r="N6" s="616">
        <f>(N8+N9+N10+N11+N12+N13+N14+N15+N16+N17+N18+N19+N20+N21+N22+N23+N24+N25+N26+N27+N28+N29+N30+N31)</f>
        <v>3104910.5463301665</v>
      </c>
      <c r="O6" s="616">
        <f>(O8+O9+O10+O11+O12+O13+O14+O15+O16+O17+O18+O19+O20+O21+O22+O23+O24+O25+O26+O27+O28+O29+O30+O31)</f>
        <v>3187254</v>
      </c>
    </row>
    <row r="7" spans="1:15" ht="5" customHeight="1">
      <c r="A7" s="300"/>
      <c r="B7" s="301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</row>
    <row r="8" spans="1:15" ht="13" customHeight="1">
      <c r="A8" s="300"/>
      <c r="B8" s="302" t="s">
        <v>488</v>
      </c>
      <c r="C8" s="618">
        <v>15890</v>
      </c>
      <c r="D8" s="618">
        <v>13500</v>
      </c>
      <c r="E8" s="618">
        <v>14900</v>
      </c>
      <c r="F8" s="618">
        <v>17100</v>
      </c>
      <c r="G8" s="618">
        <v>18200</v>
      </c>
      <c r="H8" s="618">
        <v>20593</v>
      </c>
      <c r="I8" s="618">
        <v>20030</v>
      </c>
      <c r="J8" s="618">
        <v>18590</v>
      </c>
      <c r="K8" s="618">
        <v>31639</v>
      </c>
      <c r="L8" s="618">
        <v>31980</v>
      </c>
      <c r="M8" s="619">
        <v>28566</v>
      </c>
      <c r="N8" s="619">
        <v>29748</v>
      </c>
      <c r="O8" s="619">
        <v>30480</v>
      </c>
    </row>
    <row r="9" spans="1:15" ht="13" customHeight="1">
      <c r="A9" s="300"/>
      <c r="B9" s="302" t="s">
        <v>603</v>
      </c>
      <c r="C9" s="618">
        <v>173054</v>
      </c>
      <c r="D9" s="618">
        <v>174000</v>
      </c>
      <c r="E9" s="618">
        <v>174958</v>
      </c>
      <c r="F9" s="618">
        <v>171344</v>
      </c>
      <c r="G9" s="618">
        <v>193831</v>
      </c>
      <c r="H9" s="620">
        <v>198118</v>
      </c>
      <c r="I9" s="620">
        <v>199520</v>
      </c>
      <c r="J9" s="620">
        <v>140298</v>
      </c>
      <c r="K9" s="620">
        <v>179945</v>
      </c>
      <c r="L9" s="620">
        <v>186647</v>
      </c>
      <c r="M9" s="621">
        <v>191113.52871116</v>
      </c>
      <c r="N9" s="621">
        <v>159009.49633016699</v>
      </c>
      <c r="O9" s="621">
        <v>169531</v>
      </c>
    </row>
    <row r="10" spans="1:15" ht="13" customHeight="1">
      <c r="A10" s="300"/>
      <c r="B10" s="302" t="s">
        <v>604</v>
      </c>
      <c r="C10" s="618">
        <v>62000</v>
      </c>
      <c r="D10" s="618">
        <v>58400</v>
      </c>
      <c r="E10" s="618">
        <v>66583</v>
      </c>
      <c r="F10" s="618">
        <v>79393</v>
      </c>
      <c r="G10" s="618">
        <v>81100</v>
      </c>
      <c r="H10" s="620">
        <v>79495.199999999997</v>
      </c>
      <c r="I10" s="620">
        <v>80365</v>
      </c>
      <c r="J10" s="620">
        <v>56964</v>
      </c>
      <c r="K10" s="620">
        <v>67510</v>
      </c>
      <c r="L10" s="620">
        <v>69264</v>
      </c>
      <c r="M10" s="620">
        <v>72480</v>
      </c>
      <c r="N10" s="620">
        <v>88160</v>
      </c>
      <c r="O10" s="620">
        <v>68810</v>
      </c>
    </row>
    <row r="11" spans="1:15" ht="13" customHeight="1">
      <c r="A11" s="300"/>
      <c r="B11" s="302" t="s">
        <v>605</v>
      </c>
      <c r="C11" s="618">
        <v>160798</v>
      </c>
      <c r="D11" s="618">
        <v>160465</v>
      </c>
      <c r="E11" s="618">
        <v>162269</v>
      </c>
      <c r="F11" s="618">
        <v>162444</v>
      </c>
      <c r="G11" s="618">
        <v>161442</v>
      </c>
      <c r="H11" s="620">
        <v>159466</v>
      </c>
      <c r="I11" s="620">
        <v>159681</v>
      </c>
      <c r="J11" s="618">
        <v>162069</v>
      </c>
      <c r="K11" s="618">
        <v>157211</v>
      </c>
      <c r="L11" s="618">
        <v>119141</v>
      </c>
      <c r="M11" s="619">
        <v>111419</v>
      </c>
      <c r="N11" s="619">
        <v>116911</v>
      </c>
      <c r="O11" s="619">
        <v>113018</v>
      </c>
    </row>
    <row r="12" spans="1:15" ht="13" customHeight="1">
      <c r="A12" s="300"/>
      <c r="B12" s="302" t="s">
        <v>606</v>
      </c>
      <c r="C12" s="618">
        <v>202298</v>
      </c>
      <c r="D12" s="618">
        <v>215757</v>
      </c>
      <c r="E12" s="618">
        <v>239461</v>
      </c>
      <c r="F12" s="618">
        <v>249820</v>
      </c>
      <c r="G12" s="618">
        <v>250340</v>
      </c>
      <c r="H12" s="618">
        <v>245535.2</v>
      </c>
      <c r="I12" s="618">
        <v>255432</v>
      </c>
      <c r="J12" s="618">
        <v>251689</v>
      </c>
      <c r="K12" s="618">
        <v>278439</v>
      </c>
      <c r="L12" s="618">
        <v>304429.59999999998</v>
      </c>
      <c r="M12" s="619">
        <v>304105</v>
      </c>
      <c r="N12" s="619">
        <v>287457</v>
      </c>
      <c r="O12" s="619">
        <v>297734</v>
      </c>
    </row>
    <row r="13" spans="1:15" ht="13" customHeight="1">
      <c r="A13" s="300"/>
      <c r="B13" s="302" t="s">
        <v>595</v>
      </c>
      <c r="C13" s="618">
        <v>45553</v>
      </c>
      <c r="D13" s="618">
        <v>50500</v>
      </c>
      <c r="E13" s="618">
        <v>53874</v>
      </c>
      <c r="F13" s="618">
        <v>58488</v>
      </c>
      <c r="G13" s="618">
        <v>59100</v>
      </c>
      <c r="H13" s="618">
        <v>64896</v>
      </c>
      <c r="I13" s="618">
        <v>70916</v>
      </c>
      <c r="J13" s="618">
        <v>71548</v>
      </c>
      <c r="K13" s="618">
        <v>74617</v>
      </c>
      <c r="L13" s="618">
        <v>75528</v>
      </c>
      <c r="M13" s="618">
        <v>77261</v>
      </c>
      <c r="N13" s="618">
        <v>84502</v>
      </c>
      <c r="O13" s="618">
        <v>85690</v>
      </c>
    </row>
    <row r="14" spans="1:15" ht="13" customHeight="1">
      <c r="A14" s="300"/>
      <c r="B14" s="302" t="s">
        <v>596</v>
      </c>
      <c r="C14" s="618">
        <v>171696</v>
      </c>
      <c r="D14" s="618">
        <v>165436.19598000002</v>
      </c>
      <c r="E14" s="618">
        <v>162067</v>
      </c>
      <c r="F14" s="618">
        <v>174756</v>
      </c>
      <c r="G14" s="618">
        <v>181032</v>
      </c>
      <c r="H14" s="620">
        <v>180997.43919599999</v>
      </c>
      <c r="I14" s="620">
        <v>181021</v>
      </c>
      <c r="J14" s="620">
        <v>182009</v>
      </c>
      <c r="K14" s="620">
        <v>185348</v>
      </c>
      <c r="L14" s="620">
        <v>179640</v>
      </c>
      <c r="M14" s="619">
        <v>184777</v>
      </c>
      <c r="N14" s="619">
        <v>174015.85</v>
      </c>
      <c r="O14" s="619">
        <v>170334</v>
      </c>
    </row>
    <row r="15" spans="1:15" ht="13" customHeight="1">
      <c r="A15" s="300"/>
      <c r="B15" s="302" t="s">
        <v>597</v>
      </c>
      <c r="C15" s="618">
        <v>417780</v>
      </c>
      <c r="D15" s="618">
        <v>415000</v>
      </c>
      <c r="E15" s="618">
        <v>391175</v>
      </c>
      <c r="F15" s="618">
        <v>390670</v>
      </c>
      <c r="G15" s="618">
        <v>395300</v>
      </c>
      <c r="H15" s="620">
        <v>402985</v>
      </c>
      <c r="I15" s="620">
        <v>404507</v>
      </c>
      <c r="J15" s="620">
        <v>455740</v>
      </c>
      <c r="K15" s="620">
        <v>430570</v>
      </c>
      <c r="L15" s="620">
        <v>457792.8</v>
      </c>
      <c r="M15" s="619">
        <v>462797</v>
      </c>
      <c r="N15" s="619">
        <v>450072</v>
      </c>
      <c r="O15" s="619">
        <v>460253</v>
      </c>
    </row>
    <row r="16" spans="1:15" ht="13" customHeight="1">
      <c r="A16" s="300"/>
      <c r="B16" s="302" t="s">
        <v>598</v>
      </c>
      <c r="C16" s="618">
        <v>22684.25</v>
      </c>
      <c r="D16" s="622">
        <v>21689.5</v>
      </c>
      <c r="E16" s="622">
        <v>21548</v>
      </c>
      <c r="F16" s="622">
        <v>22289.75</v>
      </c>
      <c r="G16" s="622">
        <v>30790</v>
      </c>
      <c r="H16" s="620">
        <v>32800.300000000003</v>
      </c>
      <c r="I16" s="620">
        <v>32998</v>
      </c>
      <c r="J16" s="620">
        <v>36673</v>
      </c>
      <c r="K16" s="620">
        <v>34648</v>
      </c>
      <c r="L16" s="620">
        <v>44196</v>
      </c>
      <c r="M16" s="620">
        <v>48255.583333333336</v>
      </c>
      <c r="N16" s="620">
        <v>51510</v>
      </c>
      <c r="O16" s="620">
        <v>54124</v>
      </c>
    </row>
    <row r="17" spans="1:15" ht="13" customHeight="1">
      <c r="A17" s="300"/>
      <c r="B17" s="302" t="s">
        <v>599</v>
      </c>
      <c r="C17" s="618">
        <v>352051</v>
      </c>
      <c r="D17" s="618">
        <v>388866</v>
      </c>
      <c r="E17" s="618">
        <v>407065</v>
      </c>
      <c r="F17" s="618">
        <v>379247</v>
      </c>
      <c r="G17" s="618">
        <v>380150</v>
      </c>
      <c r="H17" s="620">
        <v>371475.8</v>
      </c>
      <c r="I17" s="620">
        <v>339405</v>
      </c>
      <c r="J17" s="620">
        <v>219320</v>
      </c>
      <c r="K17" s="620">
        <v>318436</v>
      </c>
      <c r="L17" s="620">
        <v>392998</v>
      </c>
      <c r="M17" s="619">
        <v>402607</v>
      </c>
      <c r="N17" s="619">
        <v>403917</v>
      </c>
      <c r="O17" s="619">
        <v>405230</v>
      </c>
    </row>
    <row r="18" spans="1:15" ht="13" customHeight="1">
      <c r="A18" s="300"/>
      <c r="B18" s="302" t="s">
        <v>600</v>
      </c>
      <c r="C18" s="618">
        <v>119154</v>
      </c>
      <c r="D18" s="618">
        <v>117838</v>
      </c>
      <c r="E18" s="618">
        <v>122330</v>
      </c>
      <c r="F18" s="618">
        <v>123587</v>
      </c>
      <c r="G18" s="618">
        <v>124821</v>
      </c>
      <c r="H18" s="620">
        <v>127325</v>
      </c>
      <c r="I18" s="620">
        <v>129039</v>
      </c>
      <c r="J18" s="620">
        <v>110339</v>
      </c>
      <c r="K18" s="620">
        <v>98671</v>
      </c>
      <c r="L18" s="620">
        <v>89157</v>
      </c>
      <c r="M18" s="619">
        <v>89872</v>
      </c>
      <c r="N18" s="619">
        <v>51355</v>
      </c>
      <c r="O18" s="619">
        <v>51993</v>
      </c>
    </row>
    <row r="19" spans="1:15" ht="13" customHeight="1">
      <c r="A19" s="300"/>
      <c r="B19" s="302" t="s">
        <v>601</v>
      </c>
      <c r="C19" s="618">
        <v>107640</v>
      </c>
      <c r="D19" s="618">
        <v>105560</v>
      </c>
      <c r="E19" s="618">
        <v>106600</v>
      </c>
      <c r="F19" s="618">
        <v>106692.16527773153</v>
      </c>
      <c r="G19" s="618">
        <v>110100</v>
      </c>
      <c r="H19" s="620">
        <v>117318.433055546</v>
      </c>
      <c r="I19" s="620">
        <v>121673</v>
      </c>
      <c r="J19" s="620">
        <v>146182</v>
      </c>
      <c r="K19" s="620">
        <v>158559</v>
      </c>
      <c r="L19" s="620">
        <v>142667</v>
      </c>
      <c r="M19" s="619">
        <v>152638</v>
      </c>
      <c r="N19" s="619">
        <v>154609</v>
      </c>
      <c r="O19" s="619">
        <v>168586</v>
      </c>
    </row>
    <row r="20" spans="1:15" ht="13" customHeight="1">
      <c r="A20" s="300"/>
      <c r="B20" s="302" t="s">
        <v>243</v>
      </c>
      <c r="C20" s="618">
        <v>109121</v>
      </c>
      <c r="D20" s="618">
        <v>109259</v>
      </c>
      <c r="E20" s="618">
        <v>109257</v>
      </c>
      <c r="F20" s="618">
        <v>109776</v>
      </c>
      <c r="G20" s="618">
        <v>195256</v>
      </c>
      <c r="H20" s="620">
        <v>186533.8</v>
      </c>
      <c r="I20" s="620">
        <v>179537</v>
      </c>
      <c r="J20" s="620">
        <v>138085</v>
      </c>
      <c r="K20" s="620">
        <v>148793</v>
      </c>
      <c r="L20" s="620">
        <v>133152</v>
      </c>
      <c r="M20" s="619">
        <v>128103</v>
      </c>
      <c r="N20" s="619">
        <v>136938</v>
      </c>
      <c r="O20" s="619">
        <v>174439</v>
      </c>
    </row>
    <row r="21" spans="1:15" ht="13" customHeight="1">
      <c r="A21" s="300"/>
      <c r="B21" s="302" t="s">
        <v>244</v>
      </c>
      <c r="C21" s="618">
        <v>84471</v>
      </c>
      <c r="D21" s="618">
        <v>74212</v>
      </c>
      <c r="E21" s="618">
        <v>82465</v>
      </c>
      <c r="F21" s="618">
        <v>86806</v>
      </c>
      <c r="G21" s="618">
        <v>82798</v>
      </c>
      <c r="H21" s="620">
        <v>81392</v>
      </c>
      <c r="I21" s="620">
        <v>82320</v>
      </c>
      <c r="J21" s="620">
        <v>79117</v>
      </c>
      <c r="K21" s="620">
        <v>62376</v>
      </c>
      <c r="L21" s="620">
        <v>72376</v>
      </c>
      <c r="M21" s="619">
        <v>82913</v>
      </c>
      <c r="N21" s="619">
        <v>91511</v>
      </c>
      <c r="O21" s="619">
        <v>95391</v>
      </c>
    </row>
    <row r="22" spans="1:15" ht="13" customHeight="1">
      <c r="A22" s="300"/>
      <c r="B22" s="302" t="s">
        <v>245</v>
      </c>
      <c r="C22" s="618">
        <v>11191</v>
      </c>
      <c r="D22" s="618">
        <v>10249</v>
      </c>
      <c r="E22" s="618">
        <v>10403</v>
      </c>
      <c r="F22" s="618">
        <v>12450</v>
      </c>
      <c r="G22" s="618">
        <v>13560</v>
      </c>
      <c r="H22" s="620">
        <v>13570.6</v>
      </c>
      <c r="I22" s="620">
        <v>15195</v>
      </c>
      <c r="J22" s="620">
        <v>16382</v>
      </c>
      <c r="K22" s="620">
        <v>20410</v>
      </c>
      <c r="L22" s="620">
        <v>13760</v>
      </c>
      <c r="M22" s="619">
        <v>12226</v>
      </c>
      <c r="N22" s="619">
        <v>12837.3</v>
      </c>
      <c r="O22" s="619">
        <v>13480</v>
      </c>
    </row>
    <row r="23" spans="1:15" ht="13" customHeight="1">
      <c r="A23" s="300"/>
      <c r="B23" s="302" t="s">
        <v>246</v>
      </c>
      <c r="C23" s="618">
        <v>25294</v>
      </c>
      <c r="D23" s="618">
        <v>25695</v>
      </c>
      <c r="E23" s="618">
        <v>28087</v>
      </c>
      <c r="F23" s="618">
        <v>24467</v>
      </c>
      <c r="G23" s="618">
        <v>25204</v>
      </c>
      <c r="H23" s="620">
        <v>25720</v>
      </c>
      <c r="I23" s="620">
        <v>34383</v>
      </c>
      <c r="J23" s="620">
        <v>31763</v>
      </c>
      <c r="K23" s="620">
        <v>40520</v>
      </c>
      <c r="L23" s="620">
        <v>44712</v>
      </c>
      <c r="M23" s="619">
        <v>32678</v>
      </c>
      <c r="N23" s="619">
        <v>34311.9</v>
      </c>
      <c r="O23" s="619">
        <v>36232</v>
      </c>
    </row>
    <row r="24" spans="1:15" ht="13" customHeight="1">
      <c r="A24" s="300"/>
      <c r="B24" s="302" t="s">
        <v>258</v>
      </c>
      <c r="C24" s="618">
        <v>158020</v>
      </c>
      <c r="D24" s="618">
        <v>147505</v>
      </c>
      <c r="E24" s="618">
        <v>156990</v>
      </c>
      <c r="F24" s="618">
        <v>164001</v>
      </c>
      <c r="G24" s="618">
        <v>160482</v>
      </c>
      <c r="H24" s="620">
        <v>161298</v>
      </c>
      <c r="I24" s="620">
        <v>179000</v>
      </c>
      <c r="J24" s="620">
        <v>187764</v>
      </c>
      <c r="K24" s="620">
        <v>164590</v>
      </c>
      <c r="L24" s="620">
        <v>103432</v>
      </c>
      <c r="M24" s="619">
        <v>95792</v>
      </c>
      <c r="N24" s="619">
        <v>91554</v>
      </c>
      <c r="O24" s="619">
        <v>106597</v>
      </c>
    </row>
    <row r="25" spans="1:15" ht="13" customHeight="1">
      <c r="A25" s="300"/>
      <c r="B25" s="302" t="s">
        <v>577</v>
      </c>
      <c r="C25" s="618">
        <v>130410</v>
      </c>
      <c r="D25" s="618">
        <v>146560</v>
      </c>
      <c r="E25" s="618">
        <v>147834</v>
      </c>
      <c r="F25" s="618">
        <v>153613</v>
      </c>
      <c r="G25" s="618">
        <v>157250</v>
      </c>
      <c r="H25" s="618">
        <v>155133.4</v>
      </c>
      <c r="I25" s="618">
        <v>150575</v>
      </c>
      <c r="J25" s="618">
        <v>123073</v>
      </c>
      <c r="K25" s="618">
        <v>118825</v>
      </c>
      <c r="L25" s="618">
        <v>120389.6</v>
      </c>
      <c r="M25" s="619">
        <v>122310</v>
      </c>
      <c r="N25" s="619">
        <v>128425.5</v>
      </c>
      <c r="O25" s="619">
        <v>134847</v>
      </c>
    </row>
    <row r="26" spans="1:15" ht="13" customHeight="1">
      <c r="A26" s="300"/>
      <c r="B26" s="302" t="s">
        <v>590</v>
      </c>
      <c r="C26" s="618">
        <v>265338</v>
      </c>
      <c r="D26" s="618">
        <v>267100</v>
      </c>
      <c r="E26" s="618">
        <v>268350</v>
      </c>
      <c r="F26" s="618">
        <v>253263</v>
      </c>
      <c r="G26" s="618">
        <v>211104</v>
      </c>
      <c r="H26" s="620">
        <v>205975</v>
      </c>
      <c r="I26" s="620">
        <v>182940</v>
      </c>
      <c r="J26" s="620">
        <v>141726</v>
      </c>
      <c r="K26" s="620">
        <v>195864</v>
      </c>
      <c r="L26" s="620">
        <v>195646</v>
      </c>
      <c r="M26" s="619">
        <v>195861</v>
      </c>
      <c r="N26" s="619">
        <v>160877</v>
      </c>
      <c r="O26" s="619">
        <v>160173</v>
      </c>
    </row>
    <row r="27" spans="1:15" ht="13" customHeight="1">
      <c r="A27" s="300"/>
      <c r="B27" s="302" t="s">
        <v>591</v>
      </c>
      <c r="C27" s="618">
        <v>99570</v>
      </c>
      <c r="D27" s="618">
        <v>106860</v>
      </c>
      <c r="E27" s="618">
        <v>108710</v>
      </c>
      <c r="F27" s="618">
        <v>113680</v>
      </c>
      <c r="G27" s="618">
        <v>121030</v>
      </c>
      <c r="H27" s="620">
        <v>124610</v>
      </c>
      <c r="I27" s="620">
        <v>127085</v>
      </c>
      <c r="J27" s="620">
        <v>128580</v>
      </c>
      <c r="K27" s="620">
        <v>126020</v>
      </c>
      <c r="L27" s="620">
        <v>119330</v>
      </c>
      <c r="M27" s="619">
        <v>119340</v>
      </c>
      <c r="N27" s="619">
        <v>112310</v>
      </c>
      <c r="O27" s="619">
        <v>112320</v>
      </c>
    </row>
    <row r="28" spans="1:15" ht="13" customHeight="1">
      <c r="A28" s="300"/>
      <c r="B28" s="298" t="s">
        <v>686</v>
      </c>
      <c r="C28" s="618">
        <v>117692</v>
      </c>
      <c r="D28" s="618">
        <v>138201</v>
      </c>
      <c r="E28" s="618">
        <v>126924</v>
      </c>
      <c r="F28" s="618">
        <v>141468</v>
      </c>
      <c r="G28" s="618">
        <v>148200</v>
      </c>
      <c r="H28" s="620">
        <v>154497</v>
      </c>
      <c r="I28" s="620">
        <v>167652</v>
      </c>
      <c r="J28" s="620">
        <v>141075</v>
      </c>
      <c r="K28" s="620">
        <v>140570</v>
      </c>
      <c r="L28" s="620">
        <v>146192.79999999999</v>
      </c>
      <c r="M28" s="621">
        <v>148910</v>
      </c>
      <c r="N28" s="621">
        <v>141355</v>
      </c>
      <c r="O28" s="621">
        <v>129292</v>
      </c>
    </row>
    <row r="29" spans="1:15" ht="13" customHeight="1">
      <c r="A29" s="300"/>
      <c r="B29" s="304" t="s">
        <v>534</v>
      </c>
      <c r="C29" s="618">
        <v>99263</v>
      </c>
      <c r="D29" s="618">
        <v>99263</v>
      </c>
      <c r="E29" s="618">
        <v>96021</v>
      </c>
      <c r="F29" s="618">
        <v>91743</v>
      </c>
      <c r="G29" s="618">
        <v>89300</v>
      </c>
      <c r="H29" s="620">
        <v>81490</v>
      </c>
      <c r="I29" s="620">
        <v>82800</v>
      </c>
      <c r="J29" s="620">
        <v>83145</v>
      </c>
      <c r="K29" s="620">
        <v>744649</v>
      </c>
      <c r="L29" s="620">
        <v>68240</v>
      </c>
      <c r="M29" s="621">
        <v>79200</v>
      </c>
      <c r="N29" s="621">
        <v>83160</v>
      </c>
      <c r="O29" s="621">
        <v>85320</v>
      </c>
    </row>
    <row r="30" spans="1:15" ht="13" customHeight="1">
      <c r="A30" s="300"/>
      <c r="B30" s="302" t="s">
        <v>535</v>
      </c>
      <c r="C30" s="618">
        <v>42788</v>
      </c>
      <c r="D30" s="618">
        <v>44500</v>
      </c>
      <c r="E30" s="618">
        <v>40949</v>
      </c>
      <c r="F30" s="618">
        <v>46668</v>
      </c>
      <c r="G30" s="618">
        <v>48350</v>
      </c>
      <c r="H30" s="620">
        <v>50651</v>
      </c>
      <c r="I30" s="620">
        <v>53927</v>
      </c>
      <c r="J30" s="620">
        <v>52289</v>
      </c>
      <c r="K30" s="620">
        <v>52140</v>
      </c>
      <c r="L30" s="620">
        <v>48014</v>
      </c>
      <c r="M30" s="621">
        <v>45014</v>
      </c>
      <c r="N30" s="621">
        <v>47264.7</v>
      </c>
      <c r="O30" s="621">
        <v>49630</v>
      </c>
    </row>
    <row r="31" spans="1:15" ht="13" customHeight="1">
      <c r="A31" s="300"/>
      <c r="B31" s="304" t="s">
        <v>536</v>
      </c>
      <c r="C31" s="620">
        <v>16968</v>
      </c>
      <c r="D31" s="620">
        <v>17439</v>
      </c>
      <c r="E31" s="620">
        <v>16952</v>
      </c>
      <c r="F31" s="620">
        <v>17640</v>
      </c>
      <c r="G31" s="620">
        <v>18069</v>
      </c>
      <c r="H31" s="620">
        <v>12537</v>
      </c>
      <c r="I31" s="620">
        <v>13253</v>
      </c>
      <c r="J31" s="620">
        <v>12895</v>
      </c>
      <c r="K31" s="620">
        <v>15765</v>
      </c>
      <c r="L31" s="620">
        <v>14330</v>
      </c>
      <c r="M31" s="621">
        <v>12476</v>
      </c>
      <c r="N31" s="621">
        <v>13099.8</v>
      </c>
      <c r="O31" s="621">
        <v>13750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zoomScale="150" workbookViewId="0">
      <selection activeCell="B2" sqref="A2:O36"/>
    </sheetView>
  </sheetViews>
  <sheetFormatPr baseColWidth="10" defaultColWidth="12.83203125" defaultRowHeight="12" customHeight="1"/>
  <cols>
    <col min="1" max="1" width="0.33203125" style="298" customWidth="1"/>
    <col min="2" max="2" width="9.1640625" style="298" customWidth="1"/>
    <col min="3" max="4" width="6.5" style="298" hidden="1" customWidth="1"/>
    <col min="5" max="15" width="6.5" style="298" customWidth="1"/>
    <col min="16" max="16384" width="12.83203125" style="298"/>
  </cols>
  <sheetData>
    <row r="2" spans="1:15" ht="12" customHeight="1">
      <c r="A2" s="508" t="s">
        <v>527</v>
      </c>
      <c r="B2" s="508"/>
      <c r="C2" s="297"/>
      <c r="D2" s="297"/>
      <c r="E2" s="297"/>
      <c r="F2" s="297"/>
    </row>
    <row r="3" spans="1:15" ht="11">
      <c r="A3" s="509" t="s">
        <v>270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692</v>
      </c>
      <c r="B6" s="1333"/>
      <c r="C6" s="623">
        <f t="shared" ref="C6:N6" si="0">(C8+C9+C10+C11+C12+C13+C14+C15+C16+C17+C18+C19+C20+C21+C22+C23+C24+C25+C26+C27+C28+C29+C30+C31)</f>
        <v>1991345.5</v>
      </c>
      <c r="D6" s="623">
        <f t="shared" si="0"/>
        <v>2074714.8647666667</v>
      </c>
      <c r="E6" s="623">
        <f t="shared" si="0"/>
        <v>2153140.67</v>
      </c>
      <c r="F6" s="623">
        <f t="shared" si="0"/>
        <v>2131518</v>
      </c>
      <c r="G6" s="623">
        <f t="shared" si="0"/>
        <v>2213056.5877939845</v>
      </c>
      <c r="H6" s="623">
        <f t="shared" si="0"/>
        <v>2186978.3819941804</v>
      </c>
      <c r="I6" s="623">
        <f t="shared" si="0"/>
        <v>2298432.4295992367</v>
      </c>
      <c r="J6" s="623">
        <f t="shared" si="0"/>
        <v>2401633.5757726151</v>
      </c>
      <c r="K6" s="623">
        <f t="shared" si="0"/>
        <v>2499030.6733743716</v>
      </c>
      <c r="L6" s="623">
        <f t="shared" si="0"/>
        <v>2629565.5573560782</v>
      </c>
      <c r="M6" s="623">
        <f t="shared" si="0"/>
        <v>2764884.3543058098</v>
      </c>
      <c r="N6" s="623">
        <f t="shared" si="0"/>
        <v>2876803.0903349798</v>
      </c>
      <c r="O6" s="623">
        <f>(O8+O9+O10+O11+O12+O13+O14+O15+O16+O17+O18+O19+O20+O21+O22+O23+O24+O25+O26+O27+O28+O29+O30+O31)</f>
        <v>3072555.7862855522</v>
      </c>
    </row>
    <row r="7" spans="1:15" ht="5" customHeight="1">
      <c r="A7" s="300"/>
      <c r="B7" s="301"/>
      <c r="C7" s="624"/>
      <c r="D7" s="624"/>
      <c r="E7" s="624"/>
      <c r="F7" s="624"/>
      <c r="G7" s="624"/>
      <c r="H7" s="624"/>
      <c r="I7" s="624"/>
      <c r="J7" s="624"/>
      <c r="K7" s="624"/>
      <c r="L7" s="624"/>
      <c r="M7" s="624"/>
      <c r="N7" s="624"/>
      <c r="O7" s="624"/>
    </row>
    <row r="8" spans="1:15" ht="13" customHeight="1">
      <c r="A8" s="300"/>
      <c r="B8" s="302" t="s">
        <v>488</v>
      </c>
      <c r="C8" s="625">
        <v>5736</v>
      </c>
      <c r="D8" s="625">
        <v>7869</v>
      </c>
      <c r="E8" s="625">
        <v>9080</v>
      </c>
      <c r="F8" s="625">
        <v>10918</v>
      </c>
      <c r="G8" s="625">
        <v>11209</v>
      </c>
      <c r="H8" s="625">
        <v>14190</v>
      </c>
      <c r="I8" s="625">
        <v>15640</v>
      </c>
      <c r="J8" s="625">
        <v>19998</v>
      </c>
      <c r="K8" s="625">
        <v>24652</v>
      </c>
      <c r="L8" s="625">
        <v>21552</v>
      </c>
      <c r="M8" s="626">
        <v>20650</v>
      </c>
      <c r="N8" s="626">
        <v>6572</v>
      </c>
      <c r="O8" s="626">
        <v>7991</v>
      </c>
    </row>
    <row r="9" spans="1:15" ht="13" customHeight="1">
      <c r="A9" s="300"/>
      <c r="B9" s="302" t="s">
        <v>603</v>
      </c>
      <c r="C9" s="625">
        <v>152979</v>
      </c>
      <c r="D9" s="625">
        <v>170014</v>
      </c>
      <c r="E9" s="625">
        <v>145669</v>
      </c>
      <c r="F9" s="625">
        <v>149359</v>
      </c>
      <c r="G9" s="625">
        <v>135723.51029398417</v>
      </c>
      <c r="H9" s="627">
        <v>137639.38199418067</v>
      </c>
      <c r="I9" s="627">
        <v>122597.48649923687</v>
      </c>
      <c r="J9" s="627">
        <v>139342.325772615</v>
      </c>
      <c r="K9" s="627">
        <v>130454.58937437176</v>
      </c>
      <c r="L9" s="627">
        <v>120100.55735607838</v>
      </c>
      <c r="M9" s="628">
        <v>112784.35430580974</v>
      </c>
      <c r="N9" s="628">
        <v>90859.674798100212</v>
      </c>
      <c r="O9" s="628">
        <v>110733.78628555202</v>
      </c>
    </row>
    <row r="10" spans="1:15" ht="13" customHeight="1">
      <c r="A10" s="300"/>
      <c r="B10" s="302" t="s">
        <v>604</v>
      </c>
      <c r="C10" s="625">
        <v>33542</v>
      </c>
      <c r="D10" s="625">
        <v>31247</v>
      </c>
      <c r="E10" s="625">
        <v>39613</v>
      </c>
      <c r="F10" s="625">
        <v>26657</v>
      </c>
      <c r="G10" s="625">
        <v>27764</v>
      </c>
      <c r="H10" s="627">
        <v>29463</v>
      </c>
      <c r="I10" s="627">
        <v>29848</v>
      </c>
      <c r="J10" s="627">
        <v>28328</v>
      </c>
      <c r="K10" s="627">
        <v>32765</v>
      </c>
      <c r="L10" s="627">
        <v>34051</v>
      </c>
      <c r="M10" s="627">
        <v>28202</v>
      </c>
      <c r="N10" s="627">
        <v>29575</v>
      </c>
      <c r="O10" s="627">
        <v>29483</v>
      </c>
    </row>
    <row r="11" spans="1:15" ht="13" customHeight="1">
      <c r="A11" s="300"/>
      <c r="B11" s="302" t="s">
        <v>605</v>
      </c>
      <c r="C11" s="625">
        <v>139090</v>
      </c>
      <c r="D11" s="625">
        <v>144342</v>
      </c>
      <c r="E11" s="625">
        <v>150446</v>
      </c>
      <c r="F11" s="625">
        <v>154816</v>
      </c>
      <c r="G11" s="625">
        <v>160211</v>
      </c>
      <c r="H11" s="627">
        <v>166714</v>
      </c>
      <c r="I11" s="627">
        <v>175710</v>
      </c>
      <c r="J11" s="625">
        <v>178913</v>
      </c>
      <c r="K11" s="625">
        <v>185442</v>
      </c>
      <c r="L11" s="625">
        <v>234537</v>
      </c>
      <c r="M11" s="626">
        <v>253558</v>
      </c>
      <c r="N11" s="626">
        <v>264408</v>
      </c>
      <c r="O11" s="626">
        <v>298028</v>
      </c>
    </row>
    <row r="12" spans="1:15" ht="13" customHeight="1">
      <c r="A12" s="300"/>
      <c r="B12" s="302" t="s">
        <v>606</v>
      </c>
      <c r="C12" s="625">
        <v>84639</v>
      </c>
      <c r="D12" s="625">
        <v>98925</v>
      </c>
      <c r="E12" s="625">
        <v>105153</v>
      </c>
      <c r="F12" s="625">
        <v>105587</v>
      </c>
      <c r="G12" s="625">
        <v>108232</v>
      </c>
      <c r="H12" s="625">
        <v>116202</v>
      </c>
      <c r="I12" s="625">
        <v>119828</v>
      </c>
      <c r="J12" s="625">
        <v>119415</v>
      </c>
      <c r="K12" s="625">
        <v>142525</v>
      </c>
      <c r="L12" s="625">
        <v>148397</v>
      </c>
      <c r="M12" s="626">
        <v>162359</v>
      </c>
      <c r="N12" s="626">
        <v>155454</v>
      </c>
      <c r="O12" s="626">
        <v>147970</v>
      </c>
    </row>
    <row r="13" spans="1:15" ht="13" customHeight="1">
      <c r="A13" s="300"/>
      <c r="B13" s="302" t="s">
        <v>595</v>
      </c>
      <c r="C13" s="625">
        <v>18668</v>
      </c>
      <c r="D13" s="625">
        <v>19397</v>
      </c>
      <c r="E13" s="625">
        <v>19950</v>
      </c>
      <c r="F13" s="625">
        <v>19849</v>
      </c>
      <c r="G13" s="625">
        <v>20993</v>
      </c>
      <c r="H13" s="625">
        <v>22991</v>
      </c>
      <c r="I13" s="625">
        <v>23235</v>
      </c>
      <c r="J13" s="625">
        <v>24958</v>
      </c>
      <c r="K13" s="625">
        <v>27777</v>
      </c>
      <c r="L13" s="625">
        <v>29076</v>
      </c>
      <c r="M13" s="625">
        <v>28474</v>
      </c>
      <c r="N13" s="625">
        <v>31085</v>
      </c>
      <c r="O13" s="625">
        <v>33563</v>
      </c>
    </row>
    <row r="14" spans="1:15" ht="13" customHeight="1">
      <c r="A14" s="300"/>
      <c r="B14" s="302" t="s">
        <v>596</v>
      </c>
      <c r="C14" s="625">
        <v>34091</v>
      </c>
      <c r="D14" s="625">
        <v>32063.198100000001</v>
      </c>
      <c r="E14" s="625">
        <v>30398.67</v>
      </c>
      <c r="F14" s="625">
        <v>30933</v>
      </c>
      <c r="G14" s="625">
        <v>32536.077499999999</v>
      </c>
      <c r="H14" s="627">
        <v>33286</v>
      </c>
      <c r="I14" s="627">
        <v>34840.943099999997</v>
      </c>
      <c r="J14" s="627">
        <v>35664</v>
      </c>
      <c r="K14" s="627">
        <v>36072.584000000003</v>
      </c>
      <c r="L14" s="627">
        <v>36192</v>
      </c>
      <c r="M14" s="626">
        <v>38450</v>
      </c>
      <c r="N14" s="626">
        <v>41738.415536879504</v>
      </c>
      <c r="O14" s="626">
        <v>42272</v>
      </c>
    </row>
    <row r="15" spans="1:15" ht="13" customHeight="1">
      <c r="A15" s="300"/>
      <c r="B15" s="302" t="s">
        <v>597</v>
      </c>
      <c r="C15" s="625">
        <v>670895.5</v>
      </c>
      <c r="D15" s="625">
        <v>687025</v>
      </c>
      <c r="E15" s="625">
        <v>752628</v>
      </c>
      <c r="F15" s="625">
        <v>750189</v>
      </c>
      <c r="G15" s="625">
        <v>806438</v>
      </c>
      <c r="H15" s="627">
        <v>716445</v>
      </c>
      <c r="I15" s="627">
        <v>771492</v>
      </c>
      <c r="J15" s="627">
        <v>815897</v>
      </c>
      <c r="K15" s="627">
        <v>871136</v>
      </c>
      <c r="L15" s="627">
        <v>929600</v>
      </c>
      <c r="M15" s="626">
        <v>989849</v>
      </c>
      <c r="N15" s="626">
        <v>1027092</v>
      </c>
      <c r="O15" s="626">
        <v>1132149</v>
      </c>
    </row>
    <row r="16" spans="1:15" ht="13" customHeight="1">
      <c r="A16" s="300"/>
      <c r="B16" s="302" t="s">
        <v>598</v>
      </c>
      <c r="C16" s="625">
        <v>33677</v>
      </c>
      <c r="D16" s="629">
        <v>32195</v>
      </c>
      <c r="E16" s="629">
        <v>10888</v>
      </c>
      <c r="F16" s="629">
        <v>24262</v>
      </c>
      <c r="G16" s="629">
        <v>27101</v>
      </c>
      <c r="H16" s="627">
        <v>34977</v>
      </c>
      <c r="I16" s="627">
        <v>38138</v>
      </c>
      <c r="J16" s="627">
        <v>33913</v>
      </c>
      <c r="K16" s="627">
        <v>33367</v>
      </c>
      <c r="L16" s="627">
        <v>41179</v>
      </c>
      <c r="M16" s="627">
        <v>51202</v>
      </c>
      <c r="N16" s="627">
        <v>66046</v>
      </c>
      <c r="O16" s="627">
        <v>93401</v>
      </c>
    </row>
    <row r="17" spans="1:15" ht="13" customHeight="1">
      <c r="A17" s="300"/>
      <c r="B17" s="302" t="s">
        <v>599</v>
      </c>
      <c r="C17" s="625">
        <v>207248</v>
      </c>
      <c r="D17" s="625">
        <v>212324</v>
      </c>
      <c r="E17" s="625">
        <v>213191</v>
      </c>
      <c r="F17" s="625">
        <v>208343</v>
      </c>
      <c r="G17" s="625">
        <v>216791</v>
      </c>
      <c r="H17" s="627">
        <v>211314</v>
      </c>
      <c r="I17" s="627">
        <v>186646</v>
      </c>
      <c r="J17" s="627">
        <v>168580</v>
      </c>
      <c r="K17" s="627">
        <v>157253</v>
      </c>
      <c r="L17" s="627">
        <v>178281</v>
      </c>
      <c r="M17" s="626">
        <v>186154</v>
      </c>
      <c r="N17" s="626">
        <v>195634</v>
      </c>
      <c r="O17" s="626">
        <v>207816</v>
      </c>
    </row>
    <row r="18" spans="1:15" ht="13" customHeight="1">
      <c r="A18" s="300"/>
      <c r="B18" s="302" t="s">
        <v>600</v>
      </c>
      <c r="C18" s="625">
        <v>42504</v>
      </c>
      <c r="D18" s="625">
        <v>57967</v>
      </c>
      <c r="E18" s="625">
        <v>62155</v>
      </c>
      <c r="F18" s="625">
        <v>48615</v>
      </c>
      <c r="G18" s="625">
        <v>57733</v>
      </c>
      <c r="H18" s="627">
        <v>63216</v>
      </c>
      <c r="I18" s="627">
        <v>68788</v>
      </c>
      <c r="J18" s="627">
        <v>70533</v>
      </c>
      <c r="K18" s="627">
        <v>60559</v>
      </c>
      <c r="L18" s="627">
        <v>54680</v>
      </c>
      <c r="M18" s="626">
        <v>50254</v>
      </c>
      <c r="N18" s="626">
        <v>31465</v>
      </c>
      <c r="O18" s="626">
        <v>34316</v>
      </c>
    </row>
    <row r="19" spans="1:15" ht="13" customHeight="1">
      <c r="A19" s="300"/>
      <c r="B19" s="302" t="s">
        <v>601</v>
      </c>
      <c r="C19" s="625">
        <v>59570</v>
      </c>
      <c r="D19" s="625">
        <v>58119.666666666664</v>
      </c>
      <c r="E19" s="625">
        <v>58844</v>
      </c>
      <c r="F19" s="625">
        <v>54863</v>
      </c>
      <c r="G19" s="625">
        <v>54207</v>
      </c>
      <c r="H19" s="627">
        <v>62646</v>
      </c>
      <c r="I19" s="627">
        <v>64691</v>
      </c>
      <c r="J19" s="627">
        <v>72184</v>
      </c>
      <c r="K19" s="627">
        <v>80903</v>
      </c>
      <c r="L19" s="627">
        <v>83141</v>
      </c>
      <c r="M19" s="626">
        <v>88757</v>
      </c>
      <c r="N19" s="626">
        <v>97680</v>
      </c>
      <c r="O19" s="626">
        <v>106651</v>
      </c>
    </row>
    <row r="20" spans="1:15" ht="13" customHeight="1">
      <c r="A20" s="300"/>
      <c r="B20" s="302" t="s">
        <v>243</v>
      </c>
      <c r="C20" s="625">
        <v>59124</v>
      </c>
      <c r="D20" s="625">
        <v>53014</v>
      </c>
      <c r="E20" s="625">
        <v>49515</v>
      </c>
      <c r="F20" s="625">
        <v>48110</v>
      </c>
      <c r="G20" s="625">
        <v>43753</v>
      </c>
      <c r="H20" s="627">
        <v>47029</v>
      </c>
      <c r="I20" s="627">
        <v>41748</v>
      </c>
      <c r="J20" s="627">
        <v>41090</v>
      </c>
      <c r="K20" s="627">
        <v>37437</v>
      </c>
      <c r="L20" s="627">
        <v>38621</v>
      </c>
      <c r="M20" s="626">
        <v>42079</v>
      </c>
      <c r="N20" s="626">
        <v>43268</v>
      </c>
      <c r="O20" s="626">
        <v>42772</v>
      </c>
    </row>
    <row r="21" spans="1:15" ht="13" customHeight="1">
      <c r="A21" s="300"/>
      <c r="B21" s="302" t="s">
        <v>244</v>
      </c>
      <c r="C21" s="625">
        <v>74147</v>
      </c>
      <c r="D21" s="625">
        <v>75679</v>
      </c>
      <c r="E21" s="625">
        <v>71886</v>
      </c>
      <c r="F21" s="625">
        <v>72778</v>
      </c>
      <c r="G21" s="625">
        <v>72373</v>
      </c>
      <c r="H21" s="627">
        <v>79886</v>
      </c>
      <c r="I21" s="627">
        <v>115045</v>
      </c>
      <c r="J21" s="627">
        <v>136298.25</v>
      </c>
      <c r="K21" s="627">
        <v>140563.5</v>
      </c>
      <c r="L21" s="627">
        <v>153230</v>
      </c>
      <c r="M21" s="626">
        <v>179746</v>
      </c>
      <c r="N21" s="626">
        <v>209932</v>
      </c>
      <c r="O21" s="626">
        <v>202875</v>
      </c>
    </row>
    <row r="22" spans="1:15" ht="13" customHeight="1">
      <c r="A22" s="300"/>
      <c r="B22" s="302" t="s">
        <v>245</v>
      </c>
      <c r="C22" s="625">
        <v>8360</v>
      </c>
      <c r="D22" s="625">
        <v>8564</v>
      </c>
      <c r="E22" s="625">
        <v>8440</v>
      </c>
      <c r="F22" s="625">
        <v>8278</v>
      </c>
      <c r="G22" s="625">
        <v>8228</v>
      </c>
      <c r="H22" s="627">
        <v>8362</v>
      </c>
      <c r="I22" s="627">
        <v>9442</v>
      </c>
      <c r="J22" s="627">
        <v>10196</v>
      </c>
      <c r="K22" s="627">
        <v>14259</v>
      </c>
      <c r="L22" s="627">
        <v>12897</v>
      </c>
      <c r="M22" s="626">
        <v>13571</v>
      </c>
      <c r="N22" s="626">
        <v>15778</v>
      </c>
      <c r="O22" s="626">
        <v>21597</v>
      </c>
    </row>
    <row r="23" spans="1:15" ht="13" customHeight="1">
      <c r="A23" s="300"/>
      <c r="B23" s="302" t="s">
        <v>246</v>
      </c>
      <c r="C23" s="625">
        <v>8680</v>
      </c>
      <c r="D23" s="625">
        <v>8081</v>
      </c>
      <c r="E23" s="625">
        <v>13017</v>
      </c>
      <c r="F23" s="625">
        <v>16309</v>
      </c>
      <c r="G23" s="625">
        <v>15257</v>
      </c>
      <c r="H23" s="627">
        <v>17790</v>
      </c>
      <c r="I23" s="627">
        <v>21907</v>
      </c>
      <c r="J23" s="627">
        <v>51387</v>
      </c>
      <c r="K23" s="627">
        <v>54494</v>
      </c>
      <c r="L23" s="627">
        <v>59747</v>
      </c>
      <c r="M23" s="626">
        <v>63535</v>
      </c>
      <c r="N23" s="626">
        <v>65876</v>
      </c>
      <c r="O23" s="626">
        <v>66586</v>
      </c>
    </row>
    <row r="24" spans="1:15" ht="13" customHeight="1">
      <c r="A24" s="300"/>
      <c r="B24" s="302" t="s">
        <v>258</v>
      </c>
      <c r="C24" s="625">
        <v>70324</v>
      </c>
      <c r="D24" s="625">
        <v>68753</v>
      </c>
      <c r="E24" s="625">
        <v>72178</v>
      </c>
      <c r="F24" s="625">
        <v>71902</v>
      </c>
      <c r="G24" s="625">
        <v>74631</v>
      </c>
      <c r="H24" s="627">
        <v>73600</v>
      </c>
      <c r="I24" s="627">
        <v>82863</v>
      </c>
      <c r="J24" s="627">
        <v>89760</v>
      </c>
      <c r="K24" s="627">
        <v>90100</v>
      </c>
      <c r="L24" s="627">
        <v>53101</v>
      </c>
      <c r="M24" s="626">
        <v>52336</v>
      </c>
      <c r="N24" s="626">
        <v>55804</v>
      </c>
      <c r="O24" s="626">
        <v>52959</v>
      </c>
    </row>
    <row r="25" spans="1:15" ht="13" customHeight="1">
      <c r="A25" s="300"/>
      <c r="B25" s="302" t="s">
        <v>577</v>
      </c>
      <c r="C25" s="625">
        <v>50014</v>
      </c>
      <c r="D25" s="625">
        <v>49653</v>
      </c>
      <c r="E25" s="625">
        <v>56896</v>
      </c>
      <c r="F25" s="625">
        <v>57388</v>
      </c>
      <c r="G25" s="625">
        <v>60425</v>
      </c>
      <c r="H25" s="625">
        <v>68563</v>
      </c>
      <c r="I25" s="625">
        <v>78775</v>
      </c>
      <c r="J25" s="625">
        <v>68365</v>
      </c>
      <c r="K25" s="625">
        <v>68786</v>
      </c>
      <c r="L25" s="625">
        <v>68452</v>
      </c>
      <c r="M25" s="626">
        <v>68592</v>
      </c>
      <c r="N25" s="626">
        <v>69841</v>
      </c>
      <c r="O25" s="626">
        <v>70374</v>
      </c>
    </row>
    <row r="26" spans="1:15" ht="13" customHeight="1">
      <c r="A26" s="300"/>
      <c r="B26" s="302" t="s">
        <v>590</v>
      </c>
      <c r="C26" s="625">
        <v>68518</v>
      </c>
      <c r="D26" s="625">
        <v>85572</v>
      </c>
      <c r="E26" s="625">
        <v>103885</v>
      </c>
      <c r="F26" s="625">
        <v>85657</v>
      </c>
      <c r="G26" s="625">
        <v>85163</v>
      </c>
      <c r="H26" s="627">
        <v>79138</v>
      </c>
      <c r="I26" s="627">
        <v>85945</v>
      </c>
      <c r="J26" s="627">
        <v>90217</v>
      </c>
      <c r="K26" s="627">
        <v>102863</v>
      </c>
      <c r="L26" s="627">
        <v>112898</v>
      </c>
      <c r="M26" s="626">
        <v>127768</v>
      </c>
      <c r="N26" s="626">
        <v>154212</v>
      </c>
      <c r="O26" s="626">
        <v>144583</v>
      </c>
    </row>
    <row r="27" spans="1:15" ht="13" customHeight="1">
      <c r="A27" s="300"/>
      <c r="B27" s="302" t="s">
        <v>591</v>
      </c>
      <c r="C27" s="625">
        <v>61930</v>
      </c>
      <c r="D27" s="625">
        <v>65520</v>
      </c>
      <c r="E27" s="625">
        <v>67990</v>
      </c>
      <c r="F27" s="625">
        <v>70540</v>
      </c>
      <c r="G27" s="625">
        <v>75600</v>
      </c>
      <c r="H27" s="627">
        <v>78270</v>
      </c>
      <c r="I27" s="627">
        <v>77874</v>
      </c>
      <c r="J27" s="627">
        <v>80049</v>
      </c>
      <c r="K27" s="627">
        <v>78825</v>
      </c>
      <c r="L27" s="627">
        <v>80179</v>
      </c>
      <c r="M27" s="626">
        <v>71591</v>
      </c>
      <c r="N27" s="626">
        <v>76134</v>
      </c>
      <c r="O27" s="626">
        <v>76729</v>
      </c>
    </row>
    <row r="28" spans="1:15" ht="13" customHeight="1">
      <c r="A28" s="300"/>
      <c r="B28" s="298" t="s">
        <v>686</v>
      </c>
      <c r="C28" s="625">
        <v>57291</v>
      </c>
      <c r="D28" s="625">
        <v>59772</v>
      </c>
      <c r="E28" s="625">
        <v>60709</v>
      </c>
      <c r="F28" s="625">
        <v>61993</v>
      </c>
      <c r="G28" s="625">
        <v>59283</v>
      </c>
      <c r="H28" s="627">
        <v>60312</v>
      </c>
      <c r="I28" s="627">
        <v>58235</v>
      </c>
      <c r="J28" s="627">
        <v>47912</v>
      </c>
      <c r="K28" s="627">
        <v>46967</v>
      </c>
      <c r="L28" s="627">
        <v>55436</v>
      </c>
      <c r="M28" s="628">
        <v>53943</v>
      </c>
      <c r="N28" s="628">
        <v>59422</v>
      </c>
      <c r="O28" s="628">
        <v>59704</v>
      </c>
    </row>
    <row r="29" spans="1:15" ht="13" customHeight="1">
      <c r="A29" s="300"/>
      <c r="B29" s="304" t="s">
        <v>534</v>
      </c>
      <c r="C29" s="625">
        <v>30732</v>
      </c>
      <c r="D29" s="625">
        <v>28215</v>
      </c>
      <c r="E29" s="625">
        <v>29327</v>
      </c>
      <c r="F29" s="625">
        <v>31280</v>
      </c>
      <c r="G29" s="625">
        <v>32759</v>
      </c>
      <c r="H29" s="627">
        <v>37863</v>
      </c>
      <c r="I29" s="627">
        <v>45225</v>
      </c>
      <c r="J29" s="627">
        <v>47774</v>
      </c>
      <c r="K29" s="627">
        <v>49718</v>
      </c>
      <c r="L29" s="627">
        <v>50870</v>
      </c>
      <c r="M29" s="628">
        <v>46770</v>
      </c>
      <c r="N29" s="628">
        <v>49351</v>
      </c>
      <c r="O29" s="628">
        <v>55401</v>
      </c>
    </row>
    <row r="30" spans="1:15" ht="13" customHeight="1">
      <c r="A30" s="300"/>
      <c r="B30" s="302" t="s">
        <v>535</v>
      </c>
      <c r="C30" s="625">
        <v>15411</v>
      </c>
      <c r="D30" s="625">
        <v>16336</v>
      </c>
      <c r="E30" s="625">
        <v>17156</v>
      </c>
      <c r="F30" s="625">
        <v>18211</v>
      </c>
      <c r="G30" s="625">
        <v>20564</v>
      </c>
      <c r="H30" s="627">
        <v>22341</v>
      </c>
      <c r="I30" s="627">
        <v>24618</v>
      </c>
      <c r="J30" s="627">
        <v>24595</v>
      </c>
      <c r="K30" s="627">
        <v>24998</v>
      </c>
      <c r="L30" s="627">
        <v>25440</v>
      </c>
      <c r="M30" s="628">
        <v>26496</v>
      </c>
      <c r="N30" s="628">
        <v>27683</v>
      </c>
      <c r="O30" s="628">
        <v>21547</v>
      </c>
    </row>
    <row r="31" spans="1:15" ht="13" customHeight="1">
      <c r="A31" s="300"/>
      <c r="B31" s="304" t="s">
        <v>536</v>
      </c>
      <c r="C31" s="627">
        <v>4175</v>
      </c>
      <c r="D31" s="627">
        <v>4068</v>
      </c>
      <c r="E31" s="627">
        <v>4126</v>
      </c>
      <c r="F31" s="627">
        <v>4681</v>
      </c>
      <c r="G31" s="627">
        <v>6082</v>
      </c>
      <c r="H31" s="627">
        <v>4741</v>
      </c>
      <c r="I31" s="627">
        <v>5301</v>
      </c>
      <c r="J31" s="627">
        <v>6265</v>
      </c>
      <c r="K31" s="627">
        <v>7114</v>
      </c>
      <c r="L31" s="627">
        <v>7908</v>
      </c>
      <c r="M31" s="628">
        <v>7764</v>
      </c>
      <c r="N31" s="628">
        <v>11893</v>
      </c>
      <c r="O31" s="628">
        <v>13055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zoomScale="150" workbookViewId="0">
      <selection activeCell="B2" sqref="A2:O36"/>
    </sheetView>
  </sheetViews>
  <sheetFormatPr baseColWidth="10" defaultColWidth="12.83203125" defaultRowHeight="12" customHeight="1"/>
  <cols>
    <col min="1" max="1" width="0.33203125" style="298" customWidth="1"/>
    <col min="2" max="2" width="10.1640625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420</v>
      </c>
      <c r="B2" s="508"/>
      <c r="C2" s="297"/>
      <c r="D2" s="297"/>
      <c r="E2" s="297"/>
      <c r="F2" s="297"/>
    </row>
    <row r="3" spans="1:15" ht="11">
      <c r="A3" s="509" t="s">
        <v>268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692</v>
      </c>
      <c r="B6" s="1333"/>
      <c r="C6" s="630">
        <f t="shared" ref="C6:N6" si="0">(C8+C9+C10+C11+C12+C13+C14+C15+C16+C17+C18+C19+C20+C21+C22+C23+C24+C25+C26+C27+C28+C29+C30+C31)</f>
        <v>104254.40442351288</v>
      </c>
      <c r="D6" s="630">
        <f t="shared" si="0"/>
        <v>109010.43857928491</v>
      </c>
      <c r="E6" s="630">
        <f t="shared" si="0"/>
        <v>114520.02477266664</v>
      </c>
      <c r="F6" s="630">
        <f t="shared" si="0"/>
        <v>115196.03887050004</v>
      </c>
      <c r="G6" s="630">
        <f t="shared" si="0"/>
        <v>114718.78448873258</v>
      </c>
      <c r="H6" s="630">
        <f t="shared" si="0"/>
        <v>115655.28936482737</v>
      </c>
      <c r="I6" s="630">
        <f t="shared" si="0"/>
        <v>117588.08718704627</v>
      </c>
      <c r="J6" s="630">
        <f t="shared" si="0"/>
        <v>122352.93626785198</v>
      </c>
      <c r="K6" s="630">
        <f t="shared" si="0"/>
        <v>127683.79960490001</v>
      </c>
      <c r="L6" s="630">
        <f t="shared" si="0"/>
        <v>135389.88062479536</v>
      </c>
      <c r="M6" s="630">
        <f t="shared" si="0"/>
        <v>142925.30963489416</v>
      </c>
      <c r="N6" s="630">
        <f t="shared" si="0"/>
        <v>149399.20002693497</v>
      </c>
      <c r="O6" s="630">
        <f>(O8+O9+O10+O11+O12+O13+O14+O15+O16+O17+O18+O19+O20+O21+O22+O23+O24+O25+O26+O27+O28+O29+O30+O31)</f>
        <v>157740.8851583894</v>
      </c>
    </row>
    <row r="7" spans="1:15" ht="5" customHeight="1">
      <c r="A7" s="300"/>
      <c r="B7" s="301"/>
      <c r="C7" s="631"/>
      <c r="D7" s="631"/>
      <c r="E7" s="631"/>
      <c r="F7" s="631"/>
      <c r="G7" s="631"/>
      <c r="H7" s="631"/>
      <c r="I7" s="631"/>
      <c r="J7" s="631"/>
      <c r="K7" s="631"/>
      <c r="L7" s="631"/>
      <c r="M7" s="631"/>
      <c r="N7" s="631"/>
      <c r="O7" s="631"/>
    </row>
    <row r="8" spans="1:15" ht="13" customHeight="1">
      <c r="A8" s="300"/>
      <c r="B8" s="302" t="s">
        <v>488</v>
      </c>
      <c r="C8" s="632">
        <v>190.46</v>
      </c>
      <c r="D8" s="632">
        <v>228.33</v>
      </c>
      <c r="E8" s="632">
        <v>306.07</v>
      </c>
      <c r="F8" s="632">
        <v>408.34779999999995</v>
      </c>
      <c r="G8" s="632">
        <v>420.41200000000003</v>
      </c>
      <c r="H8" s="632">
        <v>582.11675000000002</v>
      </c>
      <c r="I8" s="632">
        <v>625.81425000000002</v>
      </c>
      <c r="J8" s="632">
        <v>863.19374999999991</v>
      </c>
      <c r="K8" s="632">
        <v>998.17124999999999</v>
      </c>
      <c r="L8" s="632">
        <v>826.56700000000001</v>
      </c>
      <c r="M8" s="633">
        <v>779.60433333333333</v>
      </c>
      <c r="N8" s="633">
        <v>316.05824999999999</v>
      </c>
      <c r="O8" s="633">
        <v>398.35649999999998</v>
      </c>
    </row>
    <row r="9" spans="1:15" ht="13" customHeight="1">
      <c r="A9" s="300"/>
      <c r="B9" s="302" t="s">
        <v>603</v>
      </c>
      <c r="C9" s="632">
        <v>6387</v>
      </c>
      <c r="D9" s="632">
        <v>7231</v>
      </c>
      <c r="E9" s="632">
        <v>6857</v>
      </c>
      <c r="F9" s="632">
        <v>6388</v>
      </c>
      <c r="G9" s="632">
        <v>6499.0045782325933</v>
      </c>
      <c r="H9" s="634">
        <v>7171.4771259567178</v>
      </c>
      <c r="I9" s="634">
        <v>6138.1874687222853</v>
      </c>
      <c r="J9" s="634">
        <v>5968.9360452211122</v>
      </c>
      <c r="K9" s="634">
        <v>5986.6247382499987</v>
      </c>
      <c r="L9" s="634">
        <v>5651.0531968403966</v>
      </c>
      <c r="M9" s="635">
        <v>6265.5648838610941</v>
      </c>
      <c r="N9" s="635">
        <v>4634.7577348866689</v>
      </c>
      <c r="O9" s="635">
        <v>4739.3320819178489</v>
      </c>
    </row>
    <row r="10" spans="1:15" ht="13" customHeight="1">
      <c r="A10" s="300"/>
      <c r="B10" s="302" t="s">
        <v>604</v>
      </c>
      <c r="C10" s="632">
        <v>1564.6320000000001</v>
      </c>
      <c r="D10" s="632">
        <v>1451.7620000000002</v>
      </c>
      <c r="E10" s="632">
        <v>2022.2950000000001</v>
      </c>
      <c r="F10" s="632">
        <v>1209.9369999999999</v>
      </c>
      <c r="G10" s="632">
        <v>1214.1310000000001</v>
      </c>
      <c r="H10" s="634">
        <v>1283.287</v>
      </c>
      <c r="I10" s="634">
        <v>1479.9380000000001</v>
      </c>
      <c r="J10" s="634">
        <v>1243.77</v>
      </c>
      <c r="K10" s="634">
        <v>1317.1741666500002</v>
      </c>
      <c r="L10" s="634">
        <v>1485.5385000000003</v>
      </c>
      <c r="M10" s="634">
        <v>1399.9169999999999</v>
      </c>
      <c r="N10" s="634">
        <v>1529.4082999999998</v>
      </c>
      <c r="O10" s="634">
        <v>1665.2429750000001</v>
      </c>
    </row>
    <row r="11" spans="1:15" ht="13" customHeight="1">
      <c r="A11" s="300"/>
      <c r="B11" s="302" t="s">
        <v>605</v>
      </c>
      <c r="C11" s="632">
        <v>8050.1086940000005</v>
      </c>
      <c r="D11" s="632">
        <v>8377.5250180849307</v>
      </c>
      <c r="E11" s="632">
        <v>8663.1703899999993</v>
      </c>
      <c r="F11" s="632">
        <v>8965.3704875000021</v>
      </c>
      <c r="G11" s="632">
        <v>9251.1476900000016</v>
      </c>
      <c r="H11" s="634">
        <v>9748.4966099999983</v>
      </c>
      <c r="I11" s="634">
        <v>10226.3388975</v>
      </c>
      <c r="J11" s="632">
        <v>10411.873125</v>
      </c>
      <c r="K11" s="632">
        <v>10788.542107499998</v>
      </c>
      <c r="L11" s="632">
        <v>14104.817489999996</v>
      </c>
      <c r="M11" s="633">
        <v>14503.671472500002</v>
      </c>
      <c r="N11" s="633">
        <v>15046.74387</v>
      </c>
      <c r="O11" s="633">
        <v>16876.29837</v>
      </c>
    </row>
    <row r="12" spans="1:15" ht="13" customHeight="1">
      <c r="A12" s="300"/>
      <c r="B12" s="302" t="s">
        <v>606</v>
      </c>
      <c r="C12" s="632">
        <v>3547.0785080000005</v>
      </c>
      <c r="D12" s="632">
        <v>4158.1713900000004</v>
      </c>
      <c r="E12" s="632">
        <v>4663.2792900000004</v>
      </c>
      <c r="F12" s="632">
        <v>4426.3085975000004</v>
      </c>
      <c r="G12" s="632">
        <v>4780.7942899999998</v>
      </c>
      <c r="H12" s="632">
        <v>5128.4653124999986</v>
      </c>
      <c r="I12" s="632">
        <v>5122.0237339750001</v>
      </c>
      <c r="J12" s="632">
        <v>4931.4428100000005</v>
      </c>
      <c r="K12" s="632">
        <v>5786.4490175000001</v>
      </c>
      <c r="L12" s="632">
        <v>5980.6664523300005</v>
      </c>
      <c r="M12" s="633">
        <v>6168.97575532475</v>
      </c>
      <c r="N12" s="633">
        <v>6590.0124296250006</v>
      </c>
      <c r="O12" s="633">
        <v>6393.4849163250001</v>
      </c>
    </row>
    <row r="13" spans="1:15" ht="13" customHeight="1">
      <c r="A13" s="300"/>
      <c r="B13" s="302" t="s">
        <v>595</v>
      </c>
      <c r="C13" s="632">
        <v>993.91826800000013</v>
      </c>
      <c r="D13" s="632">
        <v>1084.9931561999999</v>
      </c>
      <c r="E13" s="632">
        <v>1109.346227</v>
      </c>
      <c r="F13" s="632">
        <v>1051.79061</v>
      </c>
      <c r="G13" s="632">
        <v>1129.0410075000002</v>
      </c>
      <c r="H13" s="632">
        <v>1202.0022449999999</v>
      </c>
      <c r="I13" s="632">
        <v>1227.1923675000003</v>
      </c>
      <c r="J13" s="632">
        <v>1339.6860000000001</v>
      </c>
      <c r="K13" s="632">
        <v>1469.9512499999998</v>
      </c>
      <c r="L13" s="632">
        <v>1550.61825</v>
      </c>
      <c r="M13" s="632">
        <v>1536.51412</v>
      </c>
      <c r="N13" s="632">
        <v>1662.1395</v>
      </c>
      <c r="O13" s="632">
        <v>1712.1916249999999</v>
      </c>
    </row>
    <row r="14" spans="1:15" ht="13" customHeight="1">
      <c r="A14" s="300"/>
      <c r="B14" s="302" t="s">
        <v>596</v>
      </c>
      <c r="C14" s="632">
        <v>1094.7860000000001</v>
      </c>
      <c r="D14" s="632">
        <v>1047.576476</v>
      </c>
      <c r="E14" s="632">
        <v>976.21235000000001</v>
      </c>
      <c r="F14" s="632">
        <v>993.53</v>
      </c>
      <c r="G14" s="632">
        <v>1042.9576979999999</v>
      </c>
      <c r="H14" s="634">
        <v>1067.95</v>
      </c>
      <c r="I14" s="634">
        <v>1133.2275930000001</v>
      </c>
      <c r="J14" s="634">
        <v>1167.77</v>
      </c>
      <c r="K14" s="634">
        <v>1185.7950079999998</v>
      </c>
      <c r="L14" s="634">
        <v>1189.67</v>
      </c>
      <c r="M14" s="633">
        <v>1265.3320239999998</v>
      </c>
      <c r="N14" s="633">
        <v>1374.8620429232599</v>
      </c>
      <c r="O14" s="633">
        <v>1374.8966701466047</v>
      </c>
    </row>
    <row r="15" spans="1:15" ht="13" customHeight="1">
      <c r="A15" s="300"/>
      <c r="B15" s="302" t="s">
        <v>597</v>
      </c>
      <c r="C15" s="632">
        <v>45294.994399999996</v>
      </c>
      <c r="D15" s="632">
        <v>46668.714999999997</v>
      </c>
      <c r="E15" s="632">
        <v>50069.355339999995</v>
      </c>
      <c r="F15" s="632">
        <v>51801.986600000004</v>
      </c>
      <c r="G15" s="632">
        <v>49670.303000000007</v>
      </c>
      <c r="H15" s="634">
        <v>47735.090125870622</v>
      </c>
      <c r="I15" s="634">
        <v>48882.135589348996</v>
      </c>
      <c r="J15" s="634">
        <v>51971.045031630863</v>
      </c>
      <c r="K15" s="634">
        <v>55445.717004999999</v>
      </c>
      <c r="L15" s="634">
        <v>59186.756049999996</v>
      </c>
      <c r="M15" s="633">
        <v>62812.501757499995</v>
      </c>
      <c r="N15" s="633">
        <v>65478.799537500003</v>
      </c>
      <c r="O15" s="633">
        <v>71500.073962499999</v>
      </c>
    </row>
    <row r="16" spans="1:15" ht="13" customHeight="1">
      <c r="A16" s="300"/>
      <c r="B16" s="302" t="s">
        <v>598</v>
      </c>
      <c r="C16" s="632">
        <v>1343.14</v>
      </c>
      <c r="D16" s="636">
        <v>1335.9349999999999</v>
      </c>
      <c r="E16" s="636">
        <v>636.95699999999999</v>
      </c>
      <c r="F16" s="636">
        <v>1620.7202949999999</v>
      </c>
      <c r="G16" s="636">
        <v>1824.7704000000001</v>
      </c>
      <c r="H16" s="634">
        <v>1970.8855437499999</v>
      </c>
      <c r="I16" s="634">
        <v>2174.2545449999998</v>
      </c>
      <c r="J16" s="634">
        <v>2249.1361500000003</v>
      </c>
      <c r="K16" s="634">
        <v>2218.3026749999999</v>
      </c>
      <c r="L16" s="634">
        <v>2514.20661875</v>
      </c>
      <c r="M16" s="634">
        <v>3494.3304750000002</v>
      </c>
      <c r="N16" s="634">
        <v>3621.2746500000003</v>
      </c>
      <c r="O16" s="634">
        <v>3934.9573874999996</v>
      </c>
    </row>
    <row r="17" spans="1:15" ht="13" customHeight="1">
      <c r="A17" s="300"/>
      <c r="B17" s="302" t="s">
        <v>599</v>
      </c>
      <c r="C17" s="632">
        <v>11654.01</v>
      </c>
      <c r="D17" s="632">
        <v>12042.709000000001</v>
      </c>
      <c r="E17" s="632">
        <v>12160.108</v>
      </c>
      <c r="F17" s="632">
        <v>11072.945722500001</v>
      </c>
      <c r="G17" s="632">
        <v>10417.992900000001</v>
      </c>
      <c r="H17" s="634">
        <v>9920.4934080000003</v>
      </c>
      <c r="I17" s="634">
        <v>7963.5307499999999</v>
      </c>
      <c r="J17" s="634">
        <v>6311.9684999999999</v>
      </c>
      <c r="K17" s="634">
        <v>5409.4920000000002</v>
      </c>
      <c r="L17" s="634">
        <v>5745.3787499999989</v>
      </c>
      <c r="M17" s="633">
        <v>6100.0717500000001</v>
      </c>
      <c r="N17" s="633">
        <v>6627.7657499999996</v>
      </c>
      <c r="O17" s="633">
        <v>6784.1610000000001</v>
      </c>
    </row>
    <row r="18" spans="1:15" ht="13" customHeight="1">
      <c r="A18" s="300"/>
      <c r="B18" s="302" t="s">
        <v>600</v>
      </c>
      <c r="C18" s="632">
        <v>1360.5</v>
      </c>
      <c r="D18" s="632">
        <v>1970.5279999999998</v>
      </c>
      <c r="E18" s="632">
        <v>1936.92</v>
      </c>
      <c r="F18" s="632">
        <v>2049.0256224999998</v>
      </c>
      <c r="G18" s="632">
        <v>2281.3425575000001</v>
      </c>
      <c r="H18" s="634">
        <v>2221.2914474999998</v>
      </c>
      <c r="I18" s="634">
        <v>2347.1376300000002</v>
      </c>
      <c r="J18" s="634">
        <v>2449.5750675000004</v>
      </c>
      <c r="K18" s="634">
        <v>2044.5246899999997</v>
      </c>
      <c r="L18" s="634">
        <v>1877.5226774999996</v>
      </c>
      <c r="M18" s="633">
        <v>1754.8504075000001</v>
      </c>
      <c r="N18" s="633">
        <v>1143.72864</v>
      </c>
      <c r="O18" s="633">
        <v>1264.9354800000001</v>
      </c>
    </row>
    <row r="19" spans="1:15" ht="13" customHeight="1">
      <c r="A19" s="300"/>
      <c r="B19" s="302" t="s">
        <v>601</v>
      </c>
      <c r="C19" s="632">
        <v>2414.1999999999998</v>
      </c>
      <c r="D19" s="632">
        <v>2350.9960000000001</v>
      </c>
      <c r="E19" s="632">
        <v>2406.961416666667</v>
      </c>
      <c r="F19" s="632">
        <v>2226.7350000000001</v>
      </c>
      <c r="G19" s="632">
        <v>2346.1274399999998</v>
      </c>
      <c r="H19" s="634">
        <v>2575.6804999999999</v>
      </c>
      <c r="I19" s="634">
        <v>2678.1547499999997</v>
      </c>
      <c r="J19" s="634">
        <v>3045.0382500000001</v>
      </c>
      <c r="K19" s="634">
        <v>3433.7280000000005</v>
      </c>
      <c r="L19" s="634">
        <v>3478.6349999999993</v>
      </c>
      <c r="M19" s="633">
        <v>3695.1997499999998</v>
      </c>
      <c r="N19" s="633">
        <v>4080.7005000000004</v>
      </c>
      <c r="O19" s="633">
        <v>4446.9337500000001</v>
      </c>
    </row>
    <row r="20" spans="1:15" ht="13" customHeight="1">
      <c r="A20" s="300"/>
      <c r="B20" s="302" t="s">
        <v>243</v>
      </c>
      <c r="C20" s="632">
        <v>1730.504203</v>
      </c>
      <c r="D20" s="632">
        <v>1570.7192309999998</v>
      </c>
      <c r="E20" s="632">
        <v>1465.301293</v>
      </c>
      <c r="F20" s="632">
        <v>1412.150435</v>
      </c>
      <c r="G20" s="632">
        <v>1388.347675</v>
      </c>
      <c r="H20" s="634">
        <v>1475.03232875</v>
      </c>
      <c r="I20" s="634">
        <v>1455.4945419999999</v>
      </c>
      <c r="J20" s="634">
        <v>1431.6046559999997</v>
      </c>
      <c r="K20" s="634">
        <v>1321.1552939999999</v>
      </c>
      <c r="L20" s="634">
        <v>1309.3234000000002</v>
      </c>
      <c r="M20" s="633">
        <v>1357.1174799999999</v>
      </c>
      <c r="N20" s="633">
        <v>1505.7972195</v>
      </c>
      <c r="O20" s="633">
        <v>1486.4046600000004</v>
      </c>
    </row>
    <row r="21" spans="1:15" ht="13" customHeight="1">
      <c r="A21" s="300"/>
      <c r="B21" s="302" t="s">
        <v>244</v>
      </c>
      <c r="C21" s="632">
        <v>4184.2670683000006</v>
      </c>
      <c r="D21" s="632">
        <v>4284.7708080000002</v>
      </c>
      <c r="E21" s="632">
        <v>4117.6424659999993</v>
      </c>
      <c r="F21" s="632">
        <v>4177.7527079999991</v>
      </c>
      <c r="G21" s="632">
        <v>4235.4611800000002</v>
      </c>
      <c r="H21" s="634">
        <v>4760.02783</v>
      </c>
      <c r="I21" s="634">
        <v>6074.6477199999999</v>
      </c>
      <c r="J21" s="634">
        <v>7639.523475</v>
      </c>
      <c r="K21" s="634">
        <v>7850.6885250000005</v>
      </c>
      <c r="L21" s="634">
        <v>8592.7245000000003</v>
      </c>
      <c r="M21" s="633">
        <v>10044.896499999999</v>
      </c>
      <c r="N21" s="633">
        <v>11755.294</v>
      </c>
      <c r="O21" s="633">
        <v>11362.384000000002</v>
      </c>
    </row>
    <row r="22" spans="1:15" ht="13" customHeight="1">
      <c r="A22" s="300"/>
      <c r="B22" s="302" t="s">
        <v>245</v>
      </c>
      <c r="C22" s="632">
        <v>376.27</v>
      </c>
      <c r="D22" s="632">
        <v>385.63</v>
      </c>
      <c r="E22" s="632">
        <v>391.42</v>
      </c>
      <c r="F22" s="632">
        <v>395.35974999999996</v>
      </c>
      <c r="G22" s="632">
        <v>457.30124999999998</v>
      </c>
      <c r="H22" s="634">
        <v>402.03149999999999</v>
      </c>
      <c r="I22" s="634">
        <v>459.40249999999997</v>
      </c>
      <c r="J22" s="634">
        <v>461.23425000000009</v>
      </c>
      <c r="K22" s="634">
        <v>562.09445799999992</v>
      </c>
      <c r="L22" s="634">
        <v>568.25250000000005</v>
      </c>
      <c r="M22" s="633">
        <v>589.87991900000009</v>
      </c>
      <c r="N22" s="633">
        <v>665.17093999999997</v>
      </c>
      <c r="O22" s="633">
        <v>884.84775000000002</v>
      </c>
    </row>
    <row r="23" spans="1:15" ht="13" customHeight="1">
      <c r="A23" s="300"/>
      <c r="B23" s="302" t="s">
        <v>246</v>
      </c>
      <c r="C23" s="632">
        <v>400.65199999999999</v>
      </c>
      <c r="D23" s="632">
        <v>377.01900000000001</v>
      </c>
      <c r="E23" s="632">
        <v>622.63</v>
      </c>
      <c r="F23" s="632">
        <v>782.0557</v>
      </c>
      <c r="G23" s="632">
        <v>781.29750000000001</v>
      </c>
      <c r="H23" s="634">
        <v>911.62750000000005</v>
      </c>
      <c r="I23" s="634">
        <v>1370.02</v>
      </c>
      <c r="J23" s="634">
        <v>2096.424</v>
      </c>
      <c r="K23" s="634">
        <v>2446.6695</v>
      </c>
      <c r="L23" s="634">
        <v>2447.6107499999994</v>
      </c>
      <c r="M23" s="633">
        <v>2463.82125</v>
      </c>
      <c r="N23" s="633">
        <v>2471.0219999999999</v>
      </c>
      <c r="O23" s="633">
        <v>2620.5330000000004</v>
      </c>
    </row>
    <row r="24" spans="1:15" ht="13" customHeight="1">
      <c r="A24" s="300"/>
      <c r="B24" s="302" t="s">
        <v>258</v>
      </c>
      <c r="C24" s="632">
        <v>2705.37</v>
      </c>
      <c r="D24" s="632">
        <v>2631.9610000000002</v>
      </c>
      <c r="E24" s="632">
        <v>2713.59</v>
      </c>
      <c r="F24" s="632">
        <v>3141.9449999999997</v>
      </c>
      <c r="G24" s="632">
        <v>3267.8800725000006</v>
      </c>
      <c r="H24" s="634">
        <v>3179.4232500000007</v>
      </c>
      <c r="I24" s="634">
        <v>3475.7730000000006</v>
      </c>
      <c r="J24" s="634">
        <v>3766.4085000000009</v>
      </c>
      <c r="K24" s="634">
        <v>3773.4524999999999</v>
      </c>
      <c r="L24" s="634">
        <v>2251.6957500000003</v>
      </c>
      <c r="M24" s="633">
        <v>2251.0050000000001</v>
      </c>
      <c r="N24" s="633">
        <v>2394.44175</v>
      </c>
      <c r="O24" s="633">
        <v>2331.7565999999997</v>
      </c>
    </row>
    <row r="25" spans="1:15" ht="13" customHeight="1">
      <c r="A25" s="300"/>
      <c r="B25" s="302" t="s">
        <v>577</v>
      </c>
      <c r="C25" s="632">
        <v>1856.255282212885</v>
      </c>
      <c r="D25" s="632">
        <v>1746.4210000000003</v>
      </c>
      <c r="E25" s="632">
        <v>2066.5709999999999</v>
      </c>
      <c r="F25" s="632">
        <v>2261.0659999999998</v>
      </c>
      <c r="G25" s="632">
        <v>2500.5494025000003</v>
      </c>
      <c r="H25" s="632">
        <v>2560.5092500000001</v>
      </c>
      <c r="I25" s="632">
        <v>2875.0355</v>
      </c>
      <c r="J25" s="632">
        <v>2978.1446575000004</v>
      </c>
      <c r="K25" s="632">
        <v>3273.8387499999999</v>
      </c>
      <c r="L25" s="632">
        <v>3112.0647000000004</v>
      </c>
      <c r="M25" s="633">
        <v>3017.1715000000004</v>
      </c>
      <c r="N25" s="633">
        <v>2973.05</v>
      </c>
      <c r="O25" s="633">
        <v>2873.8180000000002</v>
      </c>
    </row>
    <row r="26" spans="1:15" ht="13" customHeight="1">
      <c r="A26" s="300"/>
      <c r="B26" s="302" t="s">
        <v>590</v>
      </c>
      <c r="C26" s="632">
        <v>2180.13</v>
      </c>
      <c r="D26" s="632">
        <v>2930.9380000000001</v>
      </c>
      <c r="E26" s="632">
        <v>3891.434999999999</v>
      </c>
      <c r="F26" s="632">
        <v>3324.0051675</v>
      </c>
      <c r="G26" s="632">
        <v>3148.3454999999999</v>
      </c>
      <c r="H26" s="634">
        <v>3482.9089999999997</v>
      </c>
      <c r="I26" s="634">
        <v>3319.7152500000002</v>
      </c>
      <c r="J26" s="634">
        <v>3549.3404999999998</v>
      </c>
      <c r="K26" s="634">
        <v>3840.6336874999997</v>
      </c>
      <c r="L26" s="634">
        <v>4423.3552500000014</v>
      </c>
      <c r="M26" s="633">
        <v>4878.43325</v>
      </c>
      <c r="N26" s="633">
        <v>6049.5007500000002</v>
      </c>
      <c r="O26" s="633">
        <v>5823.785249999999</v>
      </c>
    </row>
    <row r="27" spans="1:15" ht="13" customHeight="1">
      <c r="A27" s="300"/>
      <c r="B27" s="302" t="s">
        <v>591</v>
      </c>
      <c r="C27" s="632">
        <v>2053.8579999999997</v>
      </c>
      <c r="D27" s="632">
        <v>2114.1115</v>
      </c>
      <c r="E27" s="632">
        <v>2153.5100000000002</v>
      </c>
      <c r="F27" s="632">
        <v>2197.4724000000001</v>
      </c>
      <c r="G27" s="632">
        <v>2327.1351999999997</v>
      </c>
      <c r="H27" s="634">
        <v>2404.2038000000002</v>
      </c>
      <c r="I27" s="634">
        <v>2504.5077000000001</v>
      </c>
      <c r="J27" s="634">
        <v>2569.4255000000003</v>
      </c>
      <c r="K27" s="634">
        <v>2588.4525000000003</v>
      </c>
      <c r="L27" s="634">
        <v>2627.9355</v>
      </c>
      <c r="M27" s="633">
        <v>2371.9406999999997</v>
      </c>
      <c r="N27" s="633">
        <v>2501.2849999999999</v>
      </c>
      <c r="O27" s="633">
        <v>2539.6115000000004</v>
      </c>
    </row>
    <row r="28" spans="1:15" ht="13" customHeight="1">
      <c r="A28" s="300"/>
      <c r="B28" s="298" t="s">
        <v>686</v>
      </c>
      <c r="C28" s="632">
        <v>2843.99</v>
      </c>
      <c r="D28" s="632">
        <v>3057.3980000000001</v>
      </c>
      <c r="E28" s="632">
        <v>3228.2649999999999</v>
      </c>
      <c r="F28" s="632">
        <v>3052.7192250000003</v>
      </c>
      <c r="G28" s="632">
        <v>3083.6388974999995</v>
      </c>
      <c r="H28" s="634">
        <v>2938.5093374999997</v>
      </c>
      <c r="I28" s="634">
        <v>2761.5074999999997</v>
      </c>
      <c r="J28" s="634">
        <v>2356.5630000000001</v>
      </c>
      <c r="K28" s="634">
        <v>2288.6902499999997</v>
      </c>
      <c r="L28" s="634">
        <v>2649.6182500000004</v>
      </c>
      <c r="M28" s="635">
        <v>2606.1893399999999</v>
      </c>
      <c r="N28" s="635">
        <v>2860.9277500000003</v>
      </c>
      <c r="O28" s="635">
        <v>2635.7455400000003</v>
      </c>
    </row>
    <row r="29" spans="1:15" ht="13" customHeight="1">
      <c r="A29" s="300"/>
      <c r="B29" s="304" t="s">
        <v>534</v>
      </c>
      <c r="C29" s="632">
        <v>1199.46</v>
      </c>
      <c r="D29" s="632">
        <v>1103</v>
      </c>
      <c r="E29" s="632">
        <v>1146.7139999999999</v>
      </c>
      <c r="F29" s="632">
        <v>1324.52</v>
      </c>
      <c r="G29" s="632">
        <v>1562.41</v>
      </c>
      <c r="H29" s="634">
        <v>1796.3625</v>
      </c>
      <c r="I29" s="634">
        <v>2026.86</v>
      </c>
      <c r="J29" s="634">
        <v>2192.3625000000002</v>
      </c>
      <c r="K29" s="634">
        <v>2264.79</v>
      </c>
      <c r="L29" s="634">
        <v>2370.6225000000004</v>
      </c>
      <c r="M29" s="635">
        <v>2025.8277500000004</v>
      </c>
      <c r="N29" s="635">
        <v>2082.558</v>
      </c>
      <c r="O29" s="635">
        <v>2381.1405</v>
      </c>
    </row>
    <row r="30" spans="1:15" ht="13" customHeight="1">
      <c r="A30" s="300"/>
      <c r="B30" s="302" t="s">
        <v>535</v>
      </c>
      <c r="C30" s="632">
        <v>667.64</v>
      </c>
      <c r="D30" s="632">
        <v>703.78</v>
      </c>
      <c r="E30" s="632">
        <v>744.55499999999995</v>
      </c>
      <c r="F30" s="632">
        <v>724.56975</v>
      </c>
      <c r="G30" s="632">
        <v>820.67025000000012</v>
      </c>
      <c r="H30" s="634">
        <v>921.71399999999994</v>
      </c>
      <c r="I30" s="634">
        <v>1089.2114999999999</v>
      </c>
      <c r="J30" s="634">
        <v>1104.16275</v>
      </c>
      <c r="K30" s="634">
        <v>1113.8872500000002</v>
      </c>
      <c r="L30" s="634">
        <v>1144.8</v>
      </c>
      <c r="M30" s="635">
        <v>1188.615</v>
      </c>
      <c r="N30" s="635">
        <v>1235.45775</v>
      </c>
      <c r="O30" s="635">
        <v>873.06067499999995</v>
      </c>
    </row>
    <row r="31" spans="1:15" ht="13" customHeight="1">
      <c r="A31" s="300"/>
      <c r="B31" s="304" t="s">
        <v>536</v>
      </c>
      <c r="C31" s="634">
        <v>161.18</v>
      </c>
      <c r="D31" s="634">
        <v>156.44900000000001</v>
      </c>
      <c r="E31" s="634">
        <v>170.71599999999998</v>
      </c>
      <c r="F31" s="634">
        <v>187.72499999999999</v>
      </c>
      <c r="G31" s="634">
        <v>267.72300000000001</v>
      </c>
      <c r="H31" s="634">
        <v>215.703</v>
      </c>
      <c r="I31" s="634">
        <v>177.97640000000001</v>
      </c>
      <c r="J31" s="634">
        <v>254.30775</v>
      </c>
      <c r="K31" s="634">
        <v>274.97498250000001</v>
      </c>
      <c r="L31" s="634">
        <v>300.44753937500002</v>
      </c>
      <c r="M31" s="635">
        <v>353.87821687500002</v>
      </c>
      <c r="N31" s="635">
        <v>798.44366249999996</v>
      </c>
      <c r="O31" s="635">
        <v>836.93296499999997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7"/>
  <sheetViews>
    <sheetView showGridLines="0" zoomScale="150" workbookViewId="0">
      <selection activeCell="B2" sqref="A2:O36"/>
    </sheetView>
  </sheetViews>
  <sheetFormatPr baseColWidth="10" defaultColWidth="12.83203125" defaultRowHeight="12" customHeight="1"/>
  <cols>
    <col min="1" max="1" width="0.33203125" style="298" customWidth="1"/>
    <col min="2" max="2" width="7.83203125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419</v>
      </c>
      <c r="B2" s="508"/>
      <c r="C2" s="297"/>
      <c r="D2" s="297"/>
      <c r="E2" s="297"/>
      <c r="F2" s="297"/>
    </row>
    <row r="3" spans="1:15" ht="11">
      <c r="A3" s="509" t="s">
        <v>269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744</v>
      </c>
      <c r="B6" s="1333"/>
      <c r="C6" s="637">
        <v>3.43</v>
      </c>
      <c r="D6" s="637">
        <v>3.47</v>
      </c>
      <c r="E6" s="637">
        <v>3.5</v>
      </c>
      <c r="F6" s="637">
        <v>3.799443354537833</v>
      </c>
      <c r="G6" s="637">
        <v>4.1160683298728156</v>
      </c>
      <c r="H6" s="637">
        <v>4.2512315781731003</v>
      </c>
      <c r="I6" s="637">
        <v>5.0540966891445063</v>
      </c>
      <c r="J6" s="637">
        <v>5.2362092593788176</v>
      </c>
      <c r="K6" s="637">
        <v>5.9095402529652841</v>
      </c>
      <c r="L6" s="637">
        <v>6.0759958781823924</v>
      </c>
      <c r="M6" s="637">
        <v>6.4268906068683318</v>
      </c>
      <c r="N6" s="637">
        <v>6.7962867920281056</v>
      </c>
      <c r="O6" s="637">
        <v>6.9675639917841288</v>
      </c>
    </row>
    <row r="7" spans="1:15" ht="5" customHeight="1">
      <c r="A7" s="300"/>
      <c r="B7" s="301"/>
      <c r="C7" s="638"/>
      <c r="D7" s="638"/>
      <c r="E7" s="638"/>
      <c r="F7" s="638"/>
      <c r="G7" s="638"/>
      <c r="H7" s="638"/>
      <c r="I7" s="638"/>
      <c r="J7" s="638"/>
      <c r="K7" s="638"/>
      <c r="L7" s="638"/>
      <c r="M7" s="638"/>
      <c r="N7" s="638"/>
      <c r="O7" s="638"/>
    </row>
    <row r="8" spans="1:15" ht="13" customHeight="1">
      <c r="A8" s="300"/>
      <c r="B8" s="302" t="s">
        <v>488</v>
      </c>
      <c r="C8" s="639">
        <v>3.6049033608272811</v>
      </c>
      <c r="D8" s="639">
        <v>3.4861297245215259</v>
      </c>
      <c r="E8" s="639">
        <v>3.4663776260332599</v>
      </c>
      <c r="F8" s="639">
        <v>3.6721871282274572</v>
      </c>
      <c r="G8" s="639">
        <v>3.748425473107333</v>
      </c>
      <c r="H8" s="639">
        <v>3.42</v>
      </c>
      <c r="I8" s="639">
        <v>3.4494908433293103</v>
      </c>
      <c r="J8" s="639">
        <v>3.754257531985143</v>
      </c>
      <c r="K8" s="639">
        <v>4.9851290297130877</v>
      </c>
      <c r="L8" s="639">
        <v>6.5569235827222734</v>
      </c>
      <c r="M8" s="639">
        <v>6.6134716766262969</v>
      </c>
      <c r="N8" s="639">
        <v>6.4453841565144234</v>
      </c>
      <c r="O8" s="639">
        <v>6.2110966935395808</v>
      </c>
    </row>
    <row r="9" spans="1:15" ht="13" customHeight="1">
      <c r="A9" s="300"/>
      <c r="B9" s="302" t="s">
        <v>603</v>
      </c>
      <c r="C9" s="639">
        <v>3.1082573978393615</v>
      </c>
      <c r="D9" s="639">
        <v>3.2208505047711249</v>
      </c>
      <c r="E9" s="639">
        <v>3.2746434300714604</v>
      </c>
      <c r="F9" s="639">
        <v>3.9336490294301818</v>
      </c>
      <c r="G9" s="639">
        <v>4.0450562947483935</v>
      </c>
      <c r="H9" s="639">
        <v>3.4540199213416134</v>
      </c>
      <c r="I9" s="639">
        <v>3.5777099708977955</v>
      </c>
      <c r="J9" s="639">
        <v>4.2085961245539778</v>
      </c>
      <c r="K9" s="639">
        <v>4.3783205588846661</v>
      </c>
      <c r="L9" s="639">
        <v>6.601657294754169</v>
      </c>
      <c r="M9" s="639">
        <v>6.3841279041912582</v>
      </c>
      <c r="N9" s="639">
        <v>6.8078353362200943</v>
      </c>
      <c r="O9" s="639">
        <v>6.6149370866378394</v>
      </c>
    </row>
    <row r="10" spans="1:15" ht="13" customHeight="1">
      <c r="A10" s="300"/>
      <c r="B10" s="302" t="s">
        <v>604</v>
      </c>
      <c r="C10" s="639">
        <v>3.3592745770251398</v>
      </c>
      <c r="D10" s="639">
        <v>3.7387864218997775</v>
      </c>
      <c r="E10" s="639">
        <v>3.5928039430449066</v>
      </c>
      <c r="F10" s="639">
        <v>3.5018613563933174</v>
      </c>
      <c r="G10" s="639">
        <v>3.9963709517342032</v>
      </c>
      <c r="H10" s="639">
        <v>3.839281286790321</v>
      </c>
      <c r="I10" s="639">
        <v>4.1542742668949639</v>
      </c>
      <c r="J10" s="639">
        <v>4.3217847351198371</v>
      </c>
      <c r="K10" s="639">
        <v>4.4589826832582746</v>
      </c>
      <c r="L10" s="639">
        <v>6.722557776186882</v>
      </c>
      <c r="M10" s="639">
        <v>6.5280678140204031</v>
      </c>
      <c r="N10" s="639">
        <v>6.6988961221146788</v>
      </c>
      <c r="O10" s="639">
        <v>6.6812327109501854</v>
      </c>
    </row>
    <row r="11" spans="1:15" ht="13" customHeight="1">
      <c r="A11" s="300"/>
      <c r="B11" s="302" t="s">
        <v>605</v>
      </c>
      <c r="C11" s="639">
        <v>3.5135431179148253</v>
      </c>
      <c r="D11" s="639">
        <v>3.3133503504679611</v>
      </c>
      <c r="E11" s="639">
        <v>3.3887817762550334</v>
      </c>
      <c r="F11" s="639">
        <v>3.7475340920667408</v>
      </c>
      <c r="G11" s="639">
        <v>3.6682369490819315</v>
      </c>
      <c r="H11" s="639">
        <v>3.6713134729877979</v>
      </c>
      <c r="I11" s="639">
        <v>3.8156372659817892</v>
      </c>
      <c r="J11" s="639">
        <v>4.5782176927066374</v>
      </c>
      <c r="K11" s="639">
        <v>7.1943495854949351</v>
      </c>
      <c r="L11" s="639">
        <v>7.1935016469555162</v>
      </c>
      <c r="M11" s="639">
        <v>7.1570596329608804</v>
      </c>
      <c r="N11" s="639">
        <v>7.1503412429856024</v>
      </c>
      <c r="O11" s="639">
        <v>7.8207601382863938</v>
      </c>
    </row>
    <row r="12" spans="1:15" ht="13" customHeight="1">
      <c r="A12" s="300"/>
      <c r="B12" s="302" t="s">
        <v>606</v>
      </c>
      <c r="C12" s="639">
        <v>3.6672110000678888</v>
      </c>
      <c r="D12" s="639">
        <v>3.5694549058843217</v>
      </c>
      <c r="E12" s="639">
        <v>3.6237912656739022</v>
      </c>
      <c r="F12" s="639">
        <v>3.8065865834945454</v>
      </c>
      <c r="G12" s="639">
        <v>3.9452855227535855</v>
      </c>
      <c r="H12" s="639">
        <v>4.4376856674381724</v>
      </c>
      <c r="I12" s="639">
        <v>3.9986920992907917</v>
      </c>
      <c r="J12" s="639">
        <v>4.315620472855084</v>
      </c>
      <c r="K12" s="639">
        <v>4.5649393256060087</v>
      </c>
      <c r="L12" s="639">
        <v>5.8114525491671438</v>
      </c>
      <c r="M12" s="639">
        <v>6.0696886893767346</v>
      </c>
      <c r="N12" s="639">
        <v>6.3774610254663617</v>
      </c>
      <c r="O12" s="639">
        <v>6.0982184722967876</v>
      </c>
    </row>
    <row r="13" spans="1:15" ht="13" customHeight="1">
      <c r="A13" s="300"/>
      <c r="B13" s="302" t="s">
        <v>595</v>
      </c>
      <c r="C13" s="639">
        <v>3.6081721588198032</v>
      </c>
      <c r="D13" s="639">
        <v>3.6052148293688937</v>
      </c>
      <c r="E13" s="639">
        <v>3.7730659777508762</v>
      </c>
      <c r="F13" s="639">
        <v>3.7487359912112161</v>
      </c>
      <c r="G13" s="639">
        <v>3.9433013741752863</v>
      </c>
      <c r="H13" s="639">
        <v>3.9504662142914722</v>
      </c>
      <c r="I13" s="639">
        <v>4.7893848895226787</v>
      </c>
      <c r="J13" s="639">
        <v>4.4017457542289762</v>
      </c>
      <c r="K13" s="639">
        <v>4.5768954582677486</v>
      </c>
      <c r="L13" s="639">
        <v>6.2014503284185585</v>
      </c>
      <c r="M13" s="639">
        <v>5.2546735256769797</v>
      </c>
      <c r="N13" s="639">
        <v>5.6322089621925855</v>
      </c>
      <c r="O13" s="639">
        <v>5.7581347487901651</v>
      </c>
    </row>
    <row r="14" spans="1:15" ht="13" customHeight="1">
      <c r="A14" s="300"/>
      <c r="B14" s="302" t="s">
        <v>596</v>
      </c>
      <c r="C14" s="639">
        <v>3.3199171344902112</v>
      </c>
      <c r="D14" s="639">
        <v>3.347381328635334</v>
      </c>
      <c r="E14" s="639">
        <v>3.6879681075536492</v>
      </c>
      <c r="F14" s="639">
        <v>3.828141274043058</v>
      </c>
      <c r="G14" s="639">
        <v>4.0871390322678263</v>
      </c>
      <c r="H14" s="639">
        <v>4.429518399737816</v>
      </c>
      <c r="I14" s="639">
        <v>4.147280114719198</v>
      </c>
      <c r="J14" s="639">
        <v>4.2834282435753614</v>
      </c>
      <c r="K14" s="639">
        <v>5.5718950572610284</v>
      </c>
      <c r="L14" s="639">
        <v>7.2265603066396542</v>
      </c>
      <c r="M14" s="639">
        <v>6.7929630628553515</v>
      </c>
      <c r="N14" s="639">
        <v>6.6551026962623698</v>
      </c>
      <c r="O14" s="639">
        <v>6.2656964450211134</v>
      </c>
    </row>
    <row r="15" spans="1:15" ht="13" customHeight="1">
      <c r="A15" s="300"/>
      <c r="B15" s="302" t="s">
        <v>597</v>
      </c>
      <c r="C15" s="639">
        <v>3.5281533825733296</v>
      </c>
      <c r="D15" s="639">
        <v>3.5964095390241626</v>
      </c>
      <c r="E15" s="639">
        <v>3.5539758703146429</v>
      </c>
      <c r="F15" s="639">
        <v>3.8472915037597142</v>
      </c>
      <c r="G15" s="639">
        <v>4.2974265077464899</v>
      </c>
      <c r="H15" s="639">
        <v>4.3015252465381897</v>
      </c>
      <c r="I15" s="639">
        <v>5.2189099695592729</v>
      </c>
      <c r="J15" s="639">
        <v>5.331457400088639</v>
      </c>
      <c r="K15" s="639">
        <v>6.0263344843979265</v>
      </c>
      <c r="L15" s="639">
        <v>5.6688502825130769</v>
      </c>
      <c r="M15" s="639">
        <v>5.7839893221466347</v>
      </c>
      <c r="N15" s="639">
        <v>6.3224042148593824</v>
      </c>
      <c r="O15" s="639">
        <v>6.4914982810909372</v>
      </c>
    </row>
    <row r="16" spans="1:15" ht="13" customHeight="1">
      <c r="A16" s="300"/>
      <c r="B16" s="302" t="s">
        <v>598</v>
      </c>
      <c r="C16" s="639">
        <v>2.378272272844653</v>
      </c>
      <c r="D16" s="639">
        <v>2.4878982907472098</v>
      </c>
      <c r="E16" s="639">
        <v>2.9442797975373538</v>
      </c>
      <c r="F16" s="639">
        <v>4.0343374960918172</v>
      </c>
      <c r="G16" s="639">
        <v>4.3395859651712891</v>
      </c>
      <c r="H16" s="639">
        <v>4.6919818320758875</v>
      </c>
      <c r="I16" s="639">
        <v>6.3189005231867306</v>
      </c>
      <c r="J16" s="639">
        <v>6.904243354251741</v>
      </c>
      <c r="K16" s="639">
        <v>7.5484305649918397</v>
      </c>
      <c r="L16" s="639">
        <v>5.9236223743017735</v>
      </c>
      <c r="M16" s="639">
        <v>6.0440571211987582</v>
      </c>
      <c r="N16" s="639">
        <v>7.1400970405421669</v>
      </c>
      <c r="O16" s="639">
        <v>6.1506229924241653</v>
      </c>
    </row>
    <row r="17" spans="1:15" ht="13" customHeight="1">
      <c r="A17" s="300"/>
      <c r="B17" s="302" t="s">
        <v>599</v>
      </c>
      <c r="C17" s="639">
        <v>3.5015067260110468</v>
      </c>
      <c r="D17" s="639">
        <v>3.4629505786447221</v>
      </c>
      <c r="E17" s="639">
        <v>3.5373082829527505</v>
      </c>
      <c r="F17" s="639">
        <v>3.6212705506536</v>
      </c>
      <c r="G17" s="639">
        <v>4.0227432535607539</v>
      </c>
      <c r="H17" s="639">
        <v>4.3633045231127099</v>
      </c>
      <c r="I17" s="639">
        <v>6.2090360378152614</v>
      </c>
      <c r="J17" s="639">
        <v>5.8737896519535067</v>
      </c>
      <c r="K17" s="639">
        <v>6.1324894341513456</v>
      </c>
      <c r="L17" s="639">
        <v>6.6826728256676162</v>
      </c>
      <c r="M17" s="639">
        <v>7.28765860668417</v>
      </c>
      <c r="N17" s="639">
        <v>7.1195369460534792</v>
      </c>
      <c r="O17" s="639">
        <v>6.8358615918018453</v>
      </c>
    </row>
    <row r="18" spans="1:15" ht="13" customHeight="1">
      <c r="A18" s="300"/>
      <c r="B18" s="302" t="s">
        <v>600</v>
      </c>
      <c r="C18" s="639">
        <v>2.6253976479235575</v>
      </c>
      <c r="D18" s="639">
        <v>2.7520173628590916</v>
      </c>
      <c r="E18" s="639">
        <v>3.3861842512855471</v>
      </c>
      <c r="F18" s="639">
        <v>3.6153700670798958</v>
      </c>
      <c r="G18" s="639">
        <v>3.8377753124872389</v>
      </c>
      <c r="H18" s="639">
        <v>4.138742725924982</v>
      </c>
      <c r="I18" s="639">
        <v>5.6430476218495116</v>
      </c>
      <c r="J18" s="639">
        <v>5.9197462124928304</v>
      </c>
      <c r="K18" s="639">
        <v>5.6859728822037399</v>
      </c>
      <c r="L18" s="639">
        <v>6.690449256135155</v>
      </c>
      <c r="M18" s="639">
        <v>6.2195546496846763</v>
      </c>
      <c r="N18" s="639">
        <v>6.1032460341818791</v>
      </c>
      <c r="O18" s="639">
        <v>6.2165865525212407</v>
      </c>
    </row>
    <row r="19" spans="1:15" ht="13" customHeight="1">
      <c r="A19" s="300"/>
      <c r="B19" s="302" t="s">
        <v>601</v>
      </c>
      <c r="C19" s="639">
        <v>2.8224906801424909</v>
      </c>
      <c r="D19" s="639">
        <v>2.9101937897506303</v>
      </c>
      <c r="E19" s="639">
        <v>3.1308715092614872</v>
      </c>
      <c r="F19" s="639">
        <v>4.0722113767466714</v>
      </c>
      <c r="G19" s="639">
        <v>3.9621672495335551</v>
      </c>
      <c r="H19" s="639">
        <v>5.035734606764052</v>
      </c>
      <c r="I19" s="639">
        <v>6.4809395461558008</v>
      </c>
      <c r="J19" s="639">
        <v>5.1662758666864121</v>
      </c>
      <c r="K19" s="639">
        <v>5.5822064895646939</v>
      </c>
      <c r="L19" s="639">
        <v>5.7160203722149632</v>
      </c>
      <c r="M19" s="639">
        <v>6.350983320792329</v>
      </c>
      <c r="N19" s="639">
        <v>7.1492578814764762</v>
      </c>
      <c r="O19" s="639">
        <v>6.8022607751914439</v>
      </c>
    </row>
    <row r="20" spans="1:15" ht="13" customHeight="1">
      <c r="A20" s="300"/>
      <c r="B20" s="302" t="s">
        <v>243</v>
      </c>
      <c r="C20" s="639">
        <v>3.6125284779848634</v>
      </c>
      <c r="D20" s="639">
        <v>3.7166581400877825</v>
      </c>
      <c r="E20" s="639">
        <v>3.2526530720122691</v>
      </c>
      <c r="F20" s="639">
        <v>3.8484314747245745</v>
      </c>
      <c r="G20" s="639">
        <v>3.7312271413426759</v>
      </c>
      <c r="H20" s="639">
        <v>3.8574647077781883</v>
      </c>
      <c r="I20" s="639">
        <v>5.2070511203194885</v>
      </c>
      <c r="J20" s="639">
        <v>4.8841066409476479</v>
      </c>
      <c r="K20" s="639">
        <v>5.5737313974877818</v>
      </c>
      <c r="L20" s="639">
        <v>5.5630333277477506</v>
      </c>
      <c r="M20" s="639">
        <v>5.5259630867218661</v>
      </c>
      <c r="N20" s="639">
        <v>5.7912116102068847</v>
      </c>
      <c r="O20" s="639">
        <v>5.6383722829171159</v>
      </c>
    </row>
    <row r="21" spans="1:15" ht="13" customHeight="1">
      <c r="A21" s="300"/>
      <c r="B21" s="302" t="s">
        <v>244</v>
      </c>
      <c r="C21" s="639">
        <v>3.6743712252247391</v>
      </c>
      <c r="D21" s="639">
        <v>3.6182180563203641</v>
      </c>
      <c r="E21" s="639">
        <v>3.2620316725420042</v>
      </c>
      <c r="F21" s="639">
        <v>3.7887797208460334</v>
      </c>
      <c r="G21" s="639">
        <v>4.0869481271222501</v>
      </c>
      <c r="H21" s="639">
        <v>4.7344982104652944</v>
      </c>
      <c r="I21" s="639">
        <v>4.6855276207687648</v>
      </c>
      <c r="J21" s="639">
        <v>5.2919616824660665</v>
      </c>
      <c r="K21" s="639">
        <v>6.3928765649252393</v>
      </c>
      <c r="L21" s="639">
        <v>5.6670665383837218</v>
      </c>
      <c r="M21" s="639">
        <v>6.0178331289748188</v>
      </c>
      <c r="N21" s="639">
        <v>6.1688644494982405</v>
      </c>
      <c r="O21" s="639">
        <v>5.8837545251947123</v>
      </c>
    </row>
    <row r="22" spans="1:15" ht="13" customHeight="1">
      <c r="A22" s="300"/>
      <c r="B22" s="302" t="s">
        <v>245</v>
      </c>
      <c r="C22" s="639">
        <v>3.2367273500411935</v>
      </c>
      <c r="D22" s="639">
        <v>3.2876023649612325</v>
      </c>
      <c r="E22" s="639">
        <v>3.2990184456593936</v>
      </c>
      <c r="F22" s="639">
        <v>3.5711215898937625</v>
      </c>
      <c r="G22" s="639">
        <v>4.0138374321084846</v>
      </c>
      <c r="H22" s="639">
        <v>4.1698125146910137</v>
      </c>
      <c r="I22" s="639">
        <v>5.3262278562538228</v>
      </c>
      <c r="J22" s="639">
        <v>4.8207236182048483</v>
      </c>
      <c r="K22" s="639">
        <v>5.0238582411001111</v>
      </c>
      <c r="L22" s="639">
        <v>5.0487277046735386</v>
      </c>
      <c r="M22" s="639">
        <v>5.5236027802804379</v>
      </c>
      <c r="N22" s="639">
        <v>5.637575399791217</v>
      </c>
      <c r="O22" s="639">
        <v>5.6002904906522053</v>
      </c>
    </row>
    <row r="23" spans="1:15" ht="13" customHeight="1">
      <c r="A23" s="300"/>
      <c r="B23" s="302" t="s">
        <v>246</v>
      </c>
      <c r="C23" s="639">
        <v>3.5875872328105194</v>
      </c>
      <c r="D23" s="639">
        <v>3.336554152443246</v>
      </c>
      <c r="E23" s="639">
        <v>3.4763589933026031</v>
      </c>
      <c r="F23" s="639">
        <v>3.5946819644687711</v>
      </c>
      <c r="G23" s="639">
        <v>4.0200862987530366</v>
      </c>
      <c r="H23" s="639">
        <v>4.332843019359812</v>
      </c>
      <c r="I23" s="639">
        <v>4.5398724106217427</v>
      </c>
      <c r="J23" s="639">
        <v>4.877976270544508</v>
      </c>
      <c r="K23" s="639">
        <v>5.1178972425576905</v>
      </c>
      <c r="L23" s="639">
        <v>5.2442000183239932</v>
      </c>
      <c r="M23" s="639">
        <v>5.931025306726287</v>
      </c>
      <c r="N23" s="639">
        <v>6.2070315136813825</v>
      </c>
      <c r="O23" s="639">
        <v>5.9276682319970782</v>
      </c>
    </row>
    <row r="24" spans="1:15" ht="13" customHeight="1">
      <c r="A24" s="300"/>
      <c r="B24" s="302" t="s">
        <v>258</v>
      </c>
      <c r="C24" s="639">
        <v>3.5973103863796823</v>
      </c>
      <c r="D24" s="639">
        <v>3.647490979469163</v>
      </c>
      <c r="E24" s="639">
        <v>3.7026349851929345</v>
      </c>
      <c r="F24" s="639">
        <v>3.8174003284589646</v>
      </c>
      <c r="G24" s="639">
        <v>4.0860282115279478</v>
      </c>
      <c r="H24" s="639">
        <v>4.3104375227488188</v>
      </c>
      <c r="I24" s="639">
        <v>5.6571081231426783</v>
      </c>
      <c r="J24" s="639">
        <v>5.484695525297635</v>
      </c>
      <c r="K24" s="639">
        <v>5.3262316189911507</v>
      </c>
      <c r="L24" s="639">
        <v>6.0827955404908529</v>
      </c>
      <c r="M24" s="639">
        <v>6.3350349193687503</v>
      </c>
      <c r="N24" s="639">
        <v>6.551704835793144</v>
      </c>
      <c r="O24" s="639">
        <v>6.2338940320786502</v>
      </c>
    </row>
    <row r="25" spans="1:15" ht="13" customHeight="1">
      <c r="A25" s="300"/>
      <c r="B25" s="302" t="s">
        <v>577</v>
      </c>
      <c r="C25" s="639">
        <v>3.4989898001686974</v>
      </c>
      <c r="D25" s="639">
        <v>3.5340129456683225</v>
      </c>
      <c r="E25" s="639">
        <v>3.5578089743831693</v>
      </c>
      <c r="F25" s="639">
        <v>3.7375982125245351</v>
      </c>
      <c r="G25" s="639">
        <v>3.7908797271802759</v>
      </c>
      <c r="H25" s="639">
        <v>4.2447021720386289</v>
      </c>
      <c r="I25" s="639">
        <v>5.3080449728359884</v>
      </c>
      <c r="J25" s="639">
        <v>5.0009395394705649</v>
      </c>
      <c r="K25" s="639">
        <v>4.8716875105714958</v>
      </c>
      <c r="L25" s="639">
        <v>5.2760189706210161</v>
      </c>
      <c r="M25" s="639">
        <v>6.3739158430337799</v>
      </c>
      <c r="N25" s="639">
        <v>5.8469889843763143</v>
      </c>
      <c r="O25" s="639">
        <v>5.7479643596080185</v>
      </c>
    </row>
    <row r="26" spans="1:15" ht="13" customHeight="1">
      <c r="A26" s="300"/>
      <c r="B26" s="302" t="s">
        <v>590</v>
      </c>
      <c r="C26" s="639">
        <v>3.6709522138588073</v>
      </c>
      <c r="D26" s="639">
        <v>3.643937101364819</v>
      </c>
      <c r="E26" s="639">
        <v>3.7868851721794146</v>
      </c>
      <c r="F26" s="639">
        <v>3.8436661074324281</v>
      </c>
      <c r="G26" s="639">
        <v>3.9783427533604567</v>
      </c>
      <c r="H26" s="639">
        <v>4.6589347228615727</v>
      </c>
      <c r="I26" s="639">
        <v>5.3661284432378578</v>
      </c>
      <c r="J26" s="639">
        <v>5.9442387311615148</v>
      </c>
      <c r="K26" s="639">
        <v>5.9191296793164163</v>
      </c>
      <c r="L26" s="639">
        <v>6.785350027525233</v>
      </c>
      <c r="M26" s="639">
        <v>7.1476322947728042</v>
      </c>
      <c r="N26" s="639">
        <v>8.183881903532173</v>
      </c>
      <c r="O26" s="639">
        <v>7.5723286375472032</v>
      </c>
    </row>
    <row r="27" spans="1:15" ht="13" customHeight="1">
      <c r="A27" s="300"/>
      <c r="B27" s="302" t="s">
        <v>591</v>
      </c>
      <c r="C27" s="639">
        <v>2.7697888120795104</v>
      </c>
      <c r="D27" s="639">
        <v>3.1306574555247981</v>
      </c>
      <c r="E27" s="639">
        <v>3.3694278085544074</v>
      </c>
      <c r="F27" s="639">
        <v>3.9724303781926906</v>
      </c>
      <c r="G27" s="639">
        <v>4.3326413849955951</v>
      </c>
      <c r="H27" s="639">
        <v>4.4078376321508168</v>
      </c>
      <c r="I27" s="639">
        <v>4.9451677589172514</v>
      </c>
      <c r="J27" s="639">
        <v>5.6617204701984924</v>
      </c>
      <c r="K27" s="639">
        <v>6.2528456983467926</v>
      </c>
      <c r="L27" s="639">
        <v>7.1215927578892266</v>
      </c>
      <c r="M27" s="639">
        <v>7.9344887802065198</v>
      </c>
      <c r="N27" s="639">
        <v>7.6441644914513915</v>
      </c>
      <c r="O27" s="639">
        <v>7.1001956100372023</v>
      </c>
    </row>
    <row r="28" spans="1:15" ht="13" customHeight="1">
      <c r="A28" s="300"/>
      <c r="B28" s="298" t="s">
        <v>686</v>
      </c>
      <c r="C28" s="639">
        <v>2.7609156501956758</v>
      </c>
      <c r="D28" s="639">
        <v>3.0220637424371963</v>
      </c>
      <c r="E28" s="639">
        <v>3.1935739553599221</v>
      </c>
      <c r="F28" s="639">
        <v>3.406996523075259</v>
      </c>
      <c r="G28" s="639">
        <v>4.1066450858648249</v>
      </c>
      <c r="H28" s="639">
        <v>4.5718509099801521</v>
      </c>
      <c r="I28" s="639">
        <v>6.9286317477527364</v>
      </c>
      <c r="J28" s="639">
        <v>7.5231625485674627</v>
      </c>
      <c r="K28" s="639">
        <v>7.6024346965241811</v>
      </c>
      <c r="L28" s="639">
        <v>7.9977646307264285</v>
      </c>
      <c r="M28" s="639">
        <v>6.5627964007025561</v>
      </c>
      <c r="N28" s="639">
        <v>7.0302965984127628</v>
      </c>
      <c r="O28" s="639">
        <v>7.2999715966511678</v>
      </c>
    </row>
    <row r="29" spans="1:15" ht="13" customHeight="1">
      <c r="A29" s="300"/>
      <c r="B29" s="304" t="s">
        <v>534</v>
      </c>
      <c r="C29" s="639">
        <v>3.2245580511230059</v>
      </c>
      <c r="D29" s="639">
        <v>3.1452946509519495</v>
      </c>
      <c r="E29" s="639">
        <v>3.3681347746691856</v>
      </c>
      <c r="F29" s="639">
        <v>3.849304653761362</v>
      </c>
      <c r="G29" s="639">
        <v>4.0512477518705072</v>
      </c>
      <c r="H29" s="639">
        <v>4.3892463937540445</v>
      </c>
      <c r="I29" s="639">
        <v>4.6722946330777653</v>
      </c>
      <c r="J29" s="639">
        <v>4.8695692318218358</v>
      </c>
      <c r="K29" s="639">
        <v>5.3210558247366953</v>
      </c>
      <c r="L29" s="639">
        <v>5.8973749616398221</v>
      </c>
      <c r="M29" s="639">
        <v>5.2874527526797532</v>
      </c>
      <c r="N29" s="639">
        <v>6.24044101292737</v>
      </c>
      <c r="O29" s="639">
        <v>5.129411575934208</v>
      </c>
    </row>
    <row r="30" spans="1:15" ht="13" customHeight="1">
      <c r="A30" s="300"/>
      <c r="B30" s="302" t="s">
        <v>535</v>
      </c>
      <c r="C30" s="639">
        <v>3.0168226888742451</v>
      </c>
      <c r="D30" s="639">
        <v>3.0890995765722247</v>
      </c>
      <c r="E30" s="639">
        <v>3.6302517745499001</v>
      </c>
      <c r="F30" s="639">
        <v>3.9798092419673878</v>
      </c>
      <c r="G30" s="639">
        <v>4.3396450188123668</v>
      </c>
      <c r="H30" s="639">
        <v>4.7060519857569707</v>
      </c>
      <c r="I30" s="639">
        <v>5.0764679311593763</v>
      </c>
      <c r="J30" s="639">
        <v>5.3877271489189429</v>
      </c>
      <c r="K30" s="639">
        <v>5.6004326537537779</v>
      </c>
      <c r="L30" s="639">
        <v>5.8176269654088042</v>
      </c>
      <c r="M30" s="639">
        <v>6.0495411466286395</v>
      </c>
      <c r="N30" s="639">
        <v>6.3338999104446678</v>
      </c>
      <c r="O30" s="639">
        <v>6.7926486745622512</v>
      </c>
    </row>
    <row r="31" spans="1:15" ht="13" customHeight="1">
      <c r="A31" s="300"/>
      <c r="B31" s="304" t="s">
        <v>536</v>
      </c>
      <c r="C31" s="639">
        <v>3.8801863134383918</v>
      </c>
      <c r="D31" s="639">
        <v>3.8868843520891798</v>
      </c>
      <c r="E31" s="639">
        <v>3.949216710794536</v>
      </c>
      <c r="F31" s="639">
        <v>4.011825276335065</v>
      </c>
      <c r="G31" s="639">
        <v>4.3605187648344668</v>
      </c>
      <c r="H31" s="639">
        <v>4.6114421153674776</v>
      </c>
      <c r="I31" s="639">
        <v>6.1416989224233092</v>
      </c>
      <c r="J31" s="639">
        <v>6.8498998221743008</v>
      </c>
      <c r="K31" s="639">
        <v>6.2816172373063059</v>
      </c>
      <c r="L31" s="639">
        <v>6.218876098987355</v>
      </c>
      <c r="M31" s="639">
        <v>6.5899798870867023</v>
      </c>
      <c r="N31" s="639">
        <v>6.4683617648893801</v>
      </c>
      <c r="O31" s="639">
        <v>6.4701370832868452</v>
      </c>
    </row>
    <row r="32" spans="1:15" ht="4" customHeight="1">
      <c r="A32" s="299"/>
      <c r="B32" s="506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  <row r="37" spans="1:15" ht="12" customHeight="1"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  <c r="O37" s="306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zoomScale="150" workbookViewId="0">
      <selection activeCell="E10" sqref="E10:O23"/>
    </sheetView>
  </sheetViews>
  <sheetFormatPr baseColWidth="10" defaultColWidth="12.83203125" defaultRowHeight="12" customHeight="1"/>
  <cols>
    <col min="1" max="1" width="0.33203125" style="298" customWidth="1"/>
    <col min="2" max="2" width="9.83203125" style="298" customWidth="1"/>
    <col min="3" max="4" width="6.5" style="298" hidden="1" customWidth="1"/>
    <col min="5" max="15" width="6.6640625" style="298" customWidth="1"/>
    <col min="16" max="16384" width="12.83203125" style="298"/>
  </cols>
  <sheetData>
    <row r="2" spans="1:15" ht="12" customHeight="1">
      <c r="A2" s="508" t="s">
        <v>418</v>
      </c>
      <c r="B2" s="508"/>
      <c r="C2" s="297"/>
      <c r="D2" s="297"/>
      <c r="E2" s="297"/>
      <c r="F2" s="297"/>
    </row>
    <row r="3" spans="1:15" ht="11">
      <c r="A3" s="509" t="s">
        <v>270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692</v>
      </c>
      <c r="B6" s="1333"/>
      <c r="C6" s="642">
        <f>(C8+C9+C10+C11+C12+C13+C14+C15+C16+C17+C18+C19+C20+C21+C22+C23+C24+C25+C26+C27+C28+C29+C30+C31)</f>
        <v>3594514.8204999999</v>
      </c>
      <c r="D6" s="642">
        <f>(D8+D9+D10+D11+D12+D13+D14+D15+D16+D17+D18+D19+D20+D21+D22+D23+D24+D25+D26+D27+D28+D29+D30+D31)</f>
        <v>3625627</v>
      </c>
      <c r="E6" s="642">
        <v>3687340</v>
      </c>
      <c r="F6" s="642">
        <v>3780806.1428571427</v>
      </c>
      <c r="G6" s="642">
        <v>4105581.8204999999</v>
      </c>
      <c r="H6" s="642">
        <v>4177498.6490714285</v>
      </c>
      <c r="I6" s="642">
        <v>4322258.4359999998</v>
      </c>
      <c r="J6" s="642">
        <v>3927361</v>
      </c>
      <c r="K6" s="642">
        <v>4005315</v>
      </c>
      <c r="L6" s="642">
        <v>4315792.5</v>
      </c>
      <c r="M6" s="642">
        <v>4318457.1093643317</v>
      </c>
      <c r="N6" s="642">
        <v>4319227.75</v>
      </c>
      <c r="O6" s="642">
        <v>4330710</v>
      </c>
    </row>
    <row r="7" spans="1:15" ht="5" customHeight="1">
      <c r="A7" s="300"/>
      <c r="B7" s="301"/>
      <c r="C7" s="643"/>
      <c r="D7" s="643"/>
      <c r="E7" s="643"/>
      <c r="F7" s="643"/>
      <c r="G7" s="643"/>
      <c r="H7" s="643"/>
      <c r="I7" s="643"/>
      <c r="J7" s="643"/>
      <c r="K7" s="643"/>
      <c r="L7" s="643"/>
      <c r="M7" s="643"/>
      <c r="N7" s="643"/>
      <c r="O7" s="643"/>
    </row>
    <row r="8" spans="1:15" ht="13" customHeight="1">
      <c r="A8" s="300"/>
      <c r="B8" s="302" t="s">
        <v>488</v>
      </c>
      <c r="C8" s="644">
        <v>0</v>
      </c>
      <c r="D8" s="644">
        <v>0</v>
      </c>
      <c r="E8" s="645" t="s">
        <v>537</v>
      </c>
      <c r="F8" s="645" t="s">
        <v>537</v>
      </c>
      <c r="G8" s="645" t="s">
        <v>537</v>
      </c>
      <c r="H8" s="645" t="s">
        <v>537</v>
      </c>
      <c r="I8" s="645" t="s">
        <v>537</v>
      </c>
      <c r="J8" s="645" t="s">
        <v>537</v>
      </c>
      <c r="K8" s="645" t="s">
        <v>537</v>
      </c>
      <c r="L8" s="645" t="s">
        <v>537</v>
      </c>
      <c r="M8" s="645" t="s">
        <v>537</v>
      </c>
      <c r="N8" s="645" t="s">
        <v>537</v>
      </c>
      <c r="O8" s="645" t="s">
        <v>537</v>
      </c>
    </row>
    <row r="9" spans="1:15" ht="13" customHeight="1">
      <c r="A9" s="300"/>
      <c r="B9" s="302" t="s">
        <v>603</v>
      </c>
      <c r="C9" s="644">
        <v>0</v>
      </c>
      <c r="D9" s="644">
        <v>0</v>
      </c>
      <c r="E9" s="645" t="s">
        <v>537</v>
      </c>
      <c r="F9" s="645" t="s">
        <v>537</v>
      </c>
      <c r="G9" s="645" t="s">
        <v>537</v>
      </c>
      <c r="H9" s="645" t="s">
        <v>537</v>
      </c>
      <c r="I9" s="645" t="s">
        <v>537</v>
      </c>
      <c r="J9" s="645" t="s">
        <v>537</v>
      </c>
      <c r="K9" s="645" t="s">
        <v>537</v>
      </c>
      <c r="L9" s="645" t="s">
        <v>537</v>
      </c>
      <c r="M9" s="646">
        <v>135.10936433200001</v>
      </c>
      <c r="N9" s="646">
        <v>82</v>
      </c>
      <c r="O9" s="646">
        <v>79</v>
      </c>
    </row>
    <row r="10" spans="1:15" ht="13" customHeight="1">
      <c r="A10" s="300"/>
      <c r="B10" s="302" t="s">
        <v>604</v>
      </c>
      <c r="C10" s="644">
        <v>0</v>
      </c>
      <c r="D10" s="644">
        <v>0</v>
      </c>
      <c r="E10" s="645" t="s">
        <v>537</v>
      </c>
      <c r="F10" s="645" t="s">
        <v>537</v>
      </c>
      <c r="G10" s="645" t="s">
        <v>537</v>
      </c>
      <c r="H10" s="645" t="s">
        <v>537</v>
      </c>
      <c r="I10" s="645" t="s">
        <v>537</v>
      </c>
      <c r="J10" s="645" t="s">
        <v>537</v>
      </c>
      <c r="K10" s="645" t="s">
        <v>537</v>
      </c>
      <c r="L10" s="645" t="s">
        <v>537</v>
      </c>
      <c r="M10" s="645" t="s">
        <v>537</v>
      </c>
      <c r="N10" s="645" t="s">
        <v>537</v>
      </c>
      <c r="O10" s="645" t="s">
        <v>537</v>
      </c>
    </row>
    <row r="11" spans="1:15" ht="13" customHeight="1">
      <c r="A11" s="300"/>
      <c r="B11" s="302" t="s">
        <v>605</v>
      </c>
      <c r="C11" s="644">
        <v>7504.8204999999998</v>
      </c>
      <c r="D11" s="644">
        <v>7529</v>
      </c>
      <c r="E11" s="644">
        <v>7913</v>
      </c>
      <c r="F11" s="644">
        <v>7815</v>
      </c>
      <c r="G11" s="644">
        <v>7739.8204999999998</v>
      </c>
      <c r="H11" s="647">
        <v>7623.8204999999998</v>
      </c>
      <c r="I11" s="647">
        <v>8018</v>
      </c>
      <c r="J11" s="644">
        <v>7767</v>
      </c>
      <c r="K11" s="644">
        <v>7878</v>
      </c>
      <c r="L11" s="644">
        <v>7902</v>
      </c>
      <c r="M11" s="648">
        <v>7998</v>
      </c>
      <c r="N11" s="648">
        <v>7999</v>
      </c>
      <c r="O11" s="648">
        <v>7851</v>
      </c>
    </row>
    <row r="12" spans="1:15" ht="13" customHeight="1">
      <c r="A12" s="300"/>
      <c r="B12" s="302" t="s">
        <v>606</v>
      </c>
      <c r="C12" s="644">
        <v>1333</v>
      </c>
      <c r="D12" s="644">
        <v>1285</v>
      </c>
      <c r="E12" s="644">
        <v>1380</v>
      </c>
      <c r="F12" s="644">
        <v>1200</v>
      </c>
      <c r="G12" s="644">
        <v>1280</v>
      </c>
      <c r="H12" s="644">
        <v>1295.5999999999999</v>
      </c>
      <c r="I12" s="644">
        <v>1120</v>
      </c>
      <c r="J12" s="644">
        <v>1120</v>
      </c>
      <c r="K12" s="644">
        <v>1210</v>
      </c>
      <c r="L12" s="644">
        <v>1165</v>
      </c>
      <c r="M12" s="648">
        <v>1190</v>
      </c>
      <c r="N12" s="648">
        <v>1150</v>
      </c>
      <c r="O12" s="648">
        <v>1180</v>
      </c>
    </row>
    <row r="13" spans="1:15" ht="13" customHeight="1">
      <c r="A13" s="300"/>
      <c r="B13" s="302" t="s">
        <v>595</v>
      </c>
      <c r="C13" s="644">
        <v>0</v>
      </c>
      <c r="D13" s="644">
        <v>0</v>
      </c>
      <c r="E13" s="645" t="s">
        <v>537</v>
      </c>
      <c r="F13" s="645" t="s">
        <v>537</v>
      </c>
      <c r="G13" s="645" t="s">
        <v>537</v>
      </c>
      <c r="H13" s="645" t="s">
        <v>537</v>
      </c>
      <c r="I13" s="645" t="s">
        <v>537</v>
      </c>
      <c r="J13" s="645" t="s">
        <v>537</v>
      </c>
      <c r="K13" s="645" t="s">
        <v>537</v>
      </c>
      <c r="L13" s="645" t="s">
        <v>537</v>
      </c>
      <c r="M13" s="645" t="s">
        <v>537</v>
      </c>
      <c r="N13" s="645" t="s">
        <v>537</v>
      </c>
      <c r="O13" s="645" t="s">
        <v>537</v>
      </c>
    </row>
    <row r="14" spans="1:15" ht="13" customHeight="1">
      <c r="A14" s="300"/>
      <c r="B14" s="302" t="s">
        <v>596</v>
      </c>
      <c r="C14" s="644">
        <v>12142</v>
      </c>
      <c r="D14" s="644">
        <v>11815</v>
      </c>
      <c r="E14" s="644">
        <v>12085</v>
      </c>
      <c r="F14" s="644">
        <v>12071</v>
      </c>
      <c r="G14" s="644">
        <v>11547</v>
      </c>
      <c r="H14" s="647">
        <v>11932</v>
      </c>
      <c r="I14" s="647">
        <v>11844.436</v>
      </c>
      <c r="J14" s="647">
        <v>10120</v>
      </c>
      <c r="K14" s="647">
        <v>8310</v>
      </c>
      <c r="L14" s="647">
        <v>10294</v>
      </c>
      <c r="M14" s="648">
        <v>9715</v>
      </c>
      <c r="N14" s="648">
        <v>10200.75</v>
      </c>
      <c r="O14" s="648">
        <v>10320</v>
      </c>
    </row>
    <row r="15" spans="1:15" ht="13" customHeight="1">
      <c r="A15" s="300"/>
      <c r="B15" s="302" t="s">
        <v>597</v>
      </c>
      <c r="C15" s="644">
        <v>34173</v>
      </c>
      <c r="D15" s="644">
        <v>31300</v>
      </c>
      <c r="E15" s="644">
        <v>33948</v>
      </c>
      <c r="F15" s="644">
        <v>33888</v>
      </c>
      <c r="G15" s="644">
        <v>32560</v>
      </c>
      <c r="H15" s="647">
        <v>33173.800000000003</v>
      </c>
      <c r="I15" s="647">
        <v>37345</v>
      </c>
      <c r="J15" s="647">
        <v>35259</v>
      </c>
      <c r="K15" s="647">
        <v>36140</v>
      </c>
      <c r="L15" s="647">
        <v>37043.5</v>
      </c>
      <c r="M15" s="648">
        <v>39756</v>
      </c>
      <c r="N15" s="648">
        <v>40511</v>
      </c>
      <c r="O15" s="648">
        <v>46625</v>
      </c>
    </row>
    <row r="16" spans="1:15" ht="13" customHeight="1">
      <c r="A16" s="300"/>
      <c r="B16" s="302" t="s">
        <v>598</v>
      </c>
      <c r="C16" s="644">
        <v>0</v>
      </c>
      <c r="D16" s="649">
        <v>0</v>
      </c>
      <c r="E16" s="645" t="s">
        <v>537</v>
      </c>
      <c r="F16" s="645" t="s">
        <v>537</v>
      </c>
      <c r="G16" s="645" t="s">
        <v>537</v>
      </c>
      <c r="H16" s="645" t="s">
        <v>537</v>
      </c>
      <c r="I16" s="645" t="s">
        <v>537</v>
      </c>
      <c r="J16" s="645" t="s">
        <v>537</v>
      </c>
      <c r="K16" s="645" t="s">
        <v>537</v>
      </c>
      <c r="L16" s="645" t="s">
        <v>537</v>
      </c>
      <c r="M16" s="645" t="s">
        <v>537</v>
      </c>
      <c r="N16" s="645" t="s">
        <v>537</v>
      </c>
      <c r="O16" s="645" t="s">
        <v>537</v>
      </c>
    </row>
    <row r="17" spans="1:15" ht="13" customHeight="1">
      <c r="A17" s="300"/>
      <c r="B17" s="302" t="s">
        <v>599</v>
      </c>
      <c r="C17" s="644">
        <v>2637</v>
      </c>
      <c r="D17" s="644">
        <v>2583</v>
      </c>
      <c r="E17" s="644">
        <v>4386</v>
      </c>
      <c r="F17" s="644">
        <v>4343</v>
      </c>
      <c r="G17" s="644">
        <v>4200</v>
      </c>
      <c r="H17" s="647">
        <v>3629.8</v>
      </c>
      <c r="I17" s="647">
        <v>3250</v>
      </c>
      <c r="J17" s="647">
        <v>4151</v>
      </c>
      <c r="K17" s="647">
        <v>5072</v>
      </c>
      <c r="L17" s="647">
        <v>5173</v>
      </c>
      <c r="M17" s="648">
        <v>5915</v>
      </c>
      <c r="N17" s="648">
        <v>6967</v>
      </c>
      <c r="O17" s="648">
        <v>6850</v>
      </c>
    </row>
    <row r="18" spans="1:15" ht="13" customHeight="1">
      <c r="A18" s="300"/>
      <c r="B18" s="302" t="s">
        <v>600</v>
      </c>
      <c r="C18" s="644">
        <v>31823</v>
      </c>
      <c r="D18" s="644">
        <v>32205</v>
      </c>
      <c r="E18" s="644">
        <v>35557</v>
      </c>
      <c r="F18" s="644">
        <v>44657</v>
      </c>
      <c r="G18" s="644">
        <v>48902</v>
      </c>
      <c r="H18" s="647">
        <v>66112</v>
      </c>
      <c r="I18" s="647">
        <v>69640</v>
      </c>
      <c r="J18" s="647">
        <v>89091</v>
      </c>
      <c r="K18" s="647">
        <v>97491</v>
      </c>
      <c r="L18" s="647">
        <v>108023</v>
      </c>
      <c r="M18" s="648">
        <v>116664</v>
      </c>
      <c r="N18" s="648">
        <v>125956</v>
      </c>
      <c r="O18" s="648">
        <v>133225</v>
      </c>
    </row>
    <row r="19" spans="1:15" ht="13" customHeight="1">
      <c r="A19" s="300"/>
      <c r="B19" s="302" t="s">
        <v>601</v>
      </c>
      <c r="C19" s="644">
        <v>36687</v>
      </c>
      <c r="D19" s="644">
        <v>38717</v>
      </c>
      <c r="E19" s="644">
        <v>40707</v>
      </c>
      <c r="F19" s="644">
        <v>35115.142857142855</v>
      </c>
      <c r="G19" s="644">
        <v>36000</v>
      </c>
      <c r="H19" s="647">
        <v>39445.228571428597</v>
      </c>
      <c r="I19" s="647">
        <v>45498</v>
      </c>
      <c r="J19" s="647">
        <v>84791</v>
      </c>
      <c r="K19" s="647">
        <v>88418</v>
      </c>
      <c r="L19" s="647">
        <v>90222</v>
      </c>
      <c r="M19" s="648">
        <v>81434</v>
      </c>
      <c r="N19" s="648">
        <v>82535</v>
      </c>
      <c r="O19" s="648">
        <v>91678</v>
      </c>
    </row>
    <row r="20" spans="1:15" ht="13" customHeight="1">
      <c r="A20" s="300"/>
      <c r="B20" s="302" t="s">
        <v>243</v>
      </c>
      <c r="C20" s="644">
        <v>223704</v>
      </c>
      <c r="D20" s="644">
        <v>224045</v>
      </c>
      <c r="E20" s="644">
        <v>224720</v>
      </c>
      <c r="F20" s="644">
        <v>220709</v>
      </c>
      <c r="G20" s="644">
        <v>246980</v>
      </c>
      <c r="H20" s="647">
        <v>243031.6</v>
      </c>
      <c r="I20" s="647">
        <v>245816</v>
      </c>
      <c r="J20" s="647">
        <v>225470</v>
      </c>
      <c r="K20" s="647">
        <v>269650</v>
      </c>
      <c r="L20" s="647">
        <v>258403</v>
      </c>
      <c r="M20" s="648">
        <v>264220</v>
      </c>
      <c r="N20" s="648">
        <v>273249</v>
      </c>
      <c r="O20" s="648">
        <v>252713</v>
      </c>
    </row>
    <row r="21" spans="1:15" ht="13" customHeight="1">
      <c r="A21" s="300"/>
      <c r="B21" s="302" t="s">
        <v>244</v>
      </c>
      <c r="C21" s="644">
        <v>346625</v>
      </c>
      <c r="D21" s="644">
        <v>357461</v>
      </c>
      <c r="E21" s="644">
        <v>356776</v>
      </c>
      <c r="F21" s="644">
        <v>357866</v>
      </c>
      <c r="G21" s="644">
        <v>491768</v>
      </c>
      <c r="H21" s="647">
        <v>486110</v>
      </c>
      <c r="I21" s="647">
        <v>494004</v>
      </c>
      <c r="J21" s="647">
        <v>500211</v>
      </c>
      <c r="K21" s="647">
        <v>466010</v>
      </c>
      <c r="L21" s="647">
        <v>465020</v>
      </c>
      <c r="M21" s="648">
        <v>442336</v>
      </c>
      <c r="N21" s="648">
        <v>430271</v>
      </c>
      <c r="O21" s="648">
        <v>421292</v>
      </c>
    </row>
    <row r="22" spans="1:15" ht="13" customHeight="1">
      <c r="A22" s="300"/>
      <c r="B22" s="302" t="s">
        <v>245</v>
      </c>
      <c r="C22" s="644">
        <v>75189</v>
      </c>
      <c r="D22" s="644">
        <v>83042</v>
      </c>
      <c r="E22" s="644">
        <v>97966</v>
      </c>
      <c r="F22" s="644">
        <v>88220</v>
      </c>
      <c r="G22" s="644">
        <v>89200</v>
      </c>
      <c r="H22" s="647">
        <v>88723.4</v>
      </c>
      <c r="I22" s="647">
        <v>93947</v>
      </c>
      <c r="J22" s="647">
        <v>91335</v>
      </c>
      <c r="K22" s="647">
        <v>92410</v>
      </c>
      <c r="L22" s="647">
        <v>147535</v>
      </c>
      <c r="M22" s="648">
        <v>140718</v>
      </c>
      <c r="N22" s="648">
        <v>147753.9</v>
      </c>
      <c r="O22" s="648">
        <v>145310</v>
      </c>
    </row>
    <row r="23" spans="1:15" ht="13" customHeight="1">
      <c r="A23" s="300"/>
      <c r="B23" s="302" t="s">
        <v>246</v>
      </c>
      <c r="C23" s="644">
        <v>40000</v>
      </c>
      <c r="D23" s="644">
        <v>40830</v>
      </c>
      <c r="E23" s="644">
        <v>39670</v>
      </c>
      <c r="F23" s="644">
        <v>40736</v>
      </c>
      <c r="G23" s="644">
        <v>44282</v>
      </c>
      <c r="H23" s="647">
        <v>54328</v>
      </c>
      <c r="I23" s="647">
        <v>55078</v>
      </c>
      <c r="J23" s="647">
        <v>54141</v>
      </c>
      <c r="K23" s="647">
        <v>77515</v>
      </c>
      <c r="L23" s="647">
        <v>80352</v>
      </c>
      <c r="M23" s="648">
        <v>74512</v>
      </c>
      <c r="N23" s="648">
        <v>78237.600000000006</v>
      </c>
      <c r="O23" s="648">
        <v>78245</v>
      </c>
    </row>
    <row r="24" spans="1:15" ht="13" customHeight="1">
      <c r="A24" s="300"/>
      <c r="B24" s="302" t="s">
        <v>258</v>
      </c>
      <c r="C24" s="644">
        <v>193467</v>
      </c>
      <c r="D24" s="644">
        <v>156155</v>
      </c>
      <c r="E24" s="644">
        <v>166666</v>
      </c>
      <c r="F24" s="644">
        <v>191739</v>
      </c>
      <c r="G24" s="644">
        <v>203016</v>
      </c>
      <c r="H24" s="647">
        <v>194281</v>
      </c>
      <c r="I24" s="647">
        <v>220945</v>
      </c>
      <c r="J24" s="647">
        <v>203520</v>
      </c>
      <c r="K24" s="647">
        <v>209947</v>
      </c>
      <c r="L24" s="647">
        <v>261049</v>
      </c>
      <c r="M24" s="648">
        <v>267950</v>
      </c>
      <c r="N24" s="648">
        <v>255377</v>
      </c>
      <c r="O24" s="648">
        <v>209143</v>
      </c>
    </row>
    <row r="25" spans="1:15" ht="13" customHeight="1">
      <c r="A25" s="300"/>
      <c r="B25" s="302" t="s">
        <v>577</v>
      </c>
      <c r="C25" s="644">
        <v>149250</v>
      </c>
      <c r="D25" s="644">
        <v>188860</v>
      </c>
      <c r="E25" s="644">
        <v>184766</v>
      </c>
      <c r="F25" s="644">
        <v>191249</v>
      </c>
      <c r="G25" s="644">
        <v>193122</v>
      </c>
      <c r="H25" s="644">
        <v>191449.4</v>
      </c>
      <c r="I25" s="644">
        <v>188587</v>
      </c>
      <c r="J25" s="644">
        <v>203967</v>
      </c>
      <c r="K25" s="644">
        <v>212360</v>
      </c>
      <c r="L25" s="644">
        <v>207969</v>
      </c>
      <c r="M25" s="648">
        <v>215490</v>
      </c>
      <c r="N25" s="648">
        <v>216264.5</v>
      </c>
      <c r="O25" s="648">
        <v>215050</v>
      </c>
    </row>
    <row r="26" spans="1:15" ht="13" customHeight="1">
      <c r="A26" s="300"/>
      <c r="B26" s="302" t="s">
        <v>590</v>
      </c>
      <c r="C26" s="644">
        <v>453190</v>
      </c>
      <c r="D26" s="644">
        <v>450200</v>
      </c>
      <c r="E26" s="644">
        <v>454200</v>
      </c>
      <c r="F26" s="644">
        <v>485468</v>
      </c>
      <c r="G26" s="644">
        <v>553985</v>
      </c>
      <c r="H26" s="647">
        <v>584483</v>
      </c>
      <c r="I26" s="647">
        <v>654726</v>
      </c>
      <c r="J26" s="647">
        <v>608978</v>
      </c>
      <c r="K26" s="647">
        <v>552509</v>
      </c>
      <c r="L26" s="647">
        <v>569352</v>
      </c>
      <c r="M26" s="648">
        <v>577964</v>
      </c>
      <c r="N26" s="648">
        <v>610184</v>
      </c>
      <c r="O26" s="648">
        <v>674939</v>
      </c>
    </row>
    <row r="27" spans="1:15" ht="13" customHeight="1">
      <c r="A27" s="300"/>
      <c r="B27" s="302" t="s">
        <v>591</v>
      </c>
      <c r="C27" s="644">
        <v>1986790</v>
      </c>
      <c r="D27" s="644">
        <v>1999600</v>
      </c>
      <c r="E27" s="644">
        <v>2026600</v>
      </c>
      <c r="F27" s="644">
        <v>2065730</v>
      </c>
      <c r="G27" s="644">
        <v>2141000</v>
      </c>
      <c r="H27" s="647">
        <v>2171880</v>
      </c>
      <c r="I27" s="647">
        <v>2192440</v>
      </c>
      <c r="J27" s="647">
        <v>1807440</v>
      </c>
      <c r="K27" s="647">
        <v>1880395</v>
      </c>
      <c r="L27" s="647">
        <v>2066290</v>
      </c>
      <c r="M27" s="648">
        <v>2072460</v>
      </c>
      <c r="N27" s="648">
        <v>2032490</v>
      </c>
      <c r="O27" s="648">
        <v>2036210</v>
      </c>
    </row>
    <row r="28" spans="1:15" ht="13" customHeight="1">
      <c r="A28" s="300"/>
      <c r="B28" s="298" t="s">
        <v>686</v>
      </c>
      <c r="C28" s="644">
        <v>0</v>
      </c>
      <c r="D28" s="644">
        <v>0</v>
      </c>
      <c r="E28" s="645" t="s">
        <v>537</v>
      </c>
      <c r="F28" s="645" t="s">
        <v>537</v>
      </c>
      <c r="G28" s="645" t="s">
        <v>537</v>
      </c>
      <c r="H28" s="645" t="s">
        <v>537</v>
      </c>
      <c r="I28" s="645" t="s">
        <v>537</v>
      </c>
      <c r="J28" s="645" t="s">
        <v>537</v>
      </c>
      <c r="K28" s="645" t="s">
        <v>537</v>
      </c>
      <c r="L28" s="645" t="s">
        <v>537</v>
      </c>
      <c r="M28" s="645" t="s">
        <v>537</v>
      </c>
      <c r="N28" s="645" t="s">
        <v>537</v>
      </c>
      <c r="O28" s="645" t="s">
        <v>537</v>
      </c>
    </row>
    <row r="29" spans="1:15" ht="13" customHeight="1">
      <c r="A29" s="300"/>
      <c r="B29" s="304" t="s">
        <v>534</v>
      </c>
      <c r="C29" s="644">
        <v>0</v>
      </c>
      <c r="D29" s="644">
        <v>0</v>
      </c>
      <c r="E29" s="645" t="s">
        <v>537</v>
      </c>
      <c r="F29" s="645" t="s">
        <v>537</v>
      </c>
      <c r="G29" s="645" t="s">
        <v>537</v>
      </c>
      <c r="H29" s="645" t="s">
        <v>537</v>
      </c>
      <c r="I29" s="645" t="s">
        <v>537</v>
      </c>
      <c r="J29" s="645" t="s">
        <v>537</v>
      </c>
      <c r="K29" s="645" t="s">
        <v>537</v>
      </c>
      <c r="L29" s="645" t="s">
        <v>537</v>
      </c>
      <c r="M29" s="645" t="s">
        <v>537</v>
      </c>
      <c r="N29" s="645" t="s">
        <v>537</v>
      </c>
      <c r="O29" s="645" t="s">
        <v>537</v>
      </c>
    </row>
    <row r="30" spans="1:15" ht="13" customHeight="1">
      <c r="A30" s="300"/>
      <c r="B30" s="302" t="s">
        <v>535</v>
      </c>
      <c r="C30" s="644">
        <v>0</v>
      </c>
      <c r="D30" s="644">
        <v>0</v>
      </c>
      <c r="E30" s="645" t="s">
        <v>537</v>
      </c>
      <c r="F30" s="645" t="s">
        <v>537</v>
      </c>
      <c r="G30" s="645" t="s">
        <v>537</v>
      </c>
      <c r="H30" s="645" t="s">
        <v>537</v>
      </c>
      <c r="I30" s="645" t="s">
        <v>537</v>
      </c>
      <c r="J30" s="645" t="s">
        <v>537</v>
      </c>
      <c r="K30" s="645" t="s">
        <v>537</v>
      </c>
      <c r="L30" s="645" t="s">
        <v>537</v>
      </c>
      <c r="M30" s="645" t="s">
        <v>537</v>
      </c>
      <c r="N30" s="645" t="s">
        <v>537</v>
      </c>
      <c r="O30" s="645" t="s">
        <v>537</v>
      </c>
    </row>
    <row r="31" spans="1:15" ht="13" customHeight="1">
      <c r="A31" s="300"/>
      <c r="B31" s="304" t="s">
        <v>536</v>
      </c>
      <c r="C31" s="647">
        <v>0</v>
      </c>
      <c r="D31" s="647">
        <v>0</v>
      </c>
      <c r="E31" s="645" t="s">
        <v>537</v>
      </c>
      <c r="F31" s="645" t="s">
        <v>537</v>
      </c>
      <c r="G31" s="645" t="s">
        <v>537</v>
      </c>
      <c r="H31" s="645" t="s">
        <v>537</v>
      </c>
      <c r="I31" s="645" t="s">
        <v>537</v>
      </c>
      <c r="J31" s="645" t="s">
        <v>537</v>
      </c>
      <c r="K31" s="645" t="s">
        <v>537</v>
      </c>
      <c r="L31" s="645" t="s">
        <v>537</v>
      </c>
      <c r="M31" s="645" t="s">
        <v>537</v>
      </c>
      <c r="N31" s="645" t="s">
        <v>537</v>
      </c>
      <c r="O31" s="645" t="s">
        <v>537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9"/>
  <sheetViews>
    <sheetView showGridLines="0" zoomScale="150" workbookViewId="0">
      <selection activeCell="B2" sqref="A2:O37"/>
    </sheetView>
  </sheetViews>
  <sheetFormatPr baseColWidth="10" defaultColWidth="12.83203125" defaultRowHeight="12" customHeight="1"/>
  <cols>
    <col min="1" max="1" width="0.33203125" style="298" customWidth="1"/>
    <col min="2" max="2" width="10.5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417</v>
      </c>
      <c r="B2" s="508"/>
      <c r="C2" s="297"/>
      <c r="D2" s="297"/>
      <c r="E2" s="297"/>
      <c r="F2" s="297"/>
    </row>
    <row r="3" spans="1:15" ht="11">
      <c r="A3" s="509" t="s">
        <v>270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692</v>
      </c>
      <c r="B6" s="1333"/>
      <c r="C6" s="642">
        <f>(C8+C9+C10+C11+C12+C13+C14+C15+C16+C17+C18+C19+C20+C21+C22+C23+C24+C25+C26+C27+C28+C29+C30+C31)</f>
        <v>321478</v>
      </c>
      <c r="D6" s="642">
        <f>(D8+D9+D10+D11+D12+D13+D14+D15+D16+D17+D18+D19+D20+D21+D22+D23+D24+D25+D26+D27+D28+D29+D30+D31)</f>
        <v>330071.5</v>
      </c>
      <c r="E6" s="642">
        <v>355174</v>
      </c>
      <c r="F6" s="642">
        <v>365555</v>
      </c>
      <c r="G6" s="642">
        <v>387980</v>
      </c>
      <c r="H6" s="642">
        <v>410085</v>
      </c>
      <c r="I6" s="642">
        <v>424100.05</v>
      </c>
      <c r="J6" s="642">
        <v>455558</v>
      </c>
      <c r="K6" s="642">
        <v>463354</v>
      </c>
      <c r="L6" s="642">
        <v>481847</v>
      </c>
      <c r="M6" s="642">
        <v>446198.97200000001</v>
      </c>
      <c r="N6" s="642">
        <v>474135</v>
      </c>
      <c r="O6" s="642">
        <v>479063</v>
      </c>
    </row>
    <row r="7" spans="1:15" ht="5" customHeight="1">
      <c r="A7" s="300"/>
      <c r="B7" s="301"/>
      <c r="C7" s="643"/>
      <c r="D7" s="643"/>
      <c r="E7" s="643"/>
      <c r="F7" s="643"/>
      <c r="G7" s="643"/>
      <c r="H7" s="643"/>
      <c r="I7" s="643"/>
      <c r="J7" s="643"/>
      <c r="K7" s="643"/>
      <c r="L7" s="643"/>
      <c r="M7" s="643"/>
      <c r="N7" s="643"/>
      <c r="O7" s="643"/>
    </row>
    <row r="8" spans="1:15" ht="13" customHeight="1">
      <c r="A8" s="300"/>
      <c r="B8" s="302" t="s">
        <v>488</v>
      </c>
      <c r="C8" s="645">
        <v>0</v>
      </c>
      <c r="D8" s="645">
        <v>0</v>
      </c>
      <c r="E8" s="645" t="s">
        <v>158</v>
      </c>
      <c r="F8" s="645" t="s">
        <v>158</v>
      </c>
      <c r="G8" s="645" t="s">
        <v>158</v>
      </c>
      <c r="H8" s="645" t="s">
        <v>158</v>
      </c>
      <c r="I8" s="645" t="s">
        <v>158</v>
      </c>
      <c r="J8" s="645" t="s">
        <v>158</v>
      </c>
      <c r="K8" s="645" t="s">
        <v>158</v>
      </c>
      <c r="L8" s="645" t="s">
        <v>158</v>
      </c>
      <c r="M8" s="645" t="s">
        <v>158</v>
      </c>
      <c r="N8" s="645" t="s">
        <v>158</v>
      </c>
      <c r="O8" s="645" t="s">
        <v>158</v>
      </c>
    </row>
    <row r="9" spans="1:15" ht="13" customHeight="1">
      <c r="A9" s="300"/>
      <c r="B9" s="302" t="s">
        <v>603</v>
      </c>
      <c r="C9" s="645">
        <v>0</v>
      </c>
      <c r="D9" s="645">
        <v>0</v>
      </c>
      <c r="E9" s="645" t="s">
        <v>158</v>
      </c>
      <c r="F9" s="645" t="s">
        <v>158</v>
      </c>
      <c r="G9" s="645" t="s">
        <v>158</v>
      </c>
      <c r="H9" s="645" t="s">
        <v>158</v>
      </c>
      <c r="I9" s="645" t="s">
        <v>158</v>
      </c>
      <c r="J9" s="645" t="s">
        <v>158</v>
      </c>
      <c r="K9" s="645" t="s">
        <v>158</v>
      </c>
      <c r="L9" s="645" t="s">
        <v>158</v>
      </c>
      <c r="M9" s="645" t="s">
        <v>158</v>
      </c>
      <c r="N9" s="645" t="s">
        <v>158</v>
      </c>
      <c r="O9" s="645" t="s">
        <v>158</v>
      </c>
    </row>
    <row r="10" spans="1:15" ht="13" customHeight="1">
      <c r="A10" s="300"/>
      <c r="B10" s="302" t="s">
        <v>604</v>
      </c>
      <c r="C10" s="645">
        <v>0</v>
      </c>
      <c r="D10" s="645">
        <v>0</v>
      </c>
      <c r="E10" s="645" t="s">
        <v>158</v>
      </c>
      <c r="F10" s="645" t="s">
        <v>158</v>
      </c>
      <c r="G10" s="645" t="s">
        <v>158</v>
      </c>
      <c r="H10" s="645" t="s">
        <v>158</v>
      </c>
      <c r="I10" s="645" t="s">
        <v>158</v>
      </c>
      <c r="J10" s="645" t="s">
        <v>158</v>
      </c>
      <c r="K10" s="645" t="s">
        <v>158</v>
      </c>
      <c r="L10" s="645" t="s">
        <v>158</v>
      </c>
      <c r="M10" s="645" t="s">
        <v>158</v>
      </c>
      <c r="N10" s="645" t="s">
        <v>158</v>
      </c>
      <c r="O10" s="645" t="s">
        <v>158</v>
      </c>
    </row>
    <row r="11" spans="1:15" ht="13" customHeight="1">
      <c r="A11" s="300"/>
      <c r="B11" s="302" t="s">
        <v>605</v>
      </c>
      <c r="C11" s="645">
        <v>203</v>
      </c>
      <c r="D11" s="645">
        <v>240.5</v>
      </c>
      <c r="E11" s="645">
        <v>358</v>
      </c>
      <c r="F11" s="645">
        <v>381</v>
      </c>
      <c r="G11" s="645">
        <v>435</v>
      </c>
      <c r="H11" s="645">
        <v>480</v>
      </c>
      <c r="I11" s="645">
        <v>610</v>
      </c>
      <c r="J11" s="645">
        <v>742</v>
      </c>
      <c r="K11" s="645">
        <v>725</v>
      </c>
      <c r="L11" s="645">
        <v>828</v>
      </c>
      <c r="M11" s="645">
        <v>868</v>
      </c>
      <c r="N11" s="645">
        <v>949</v>
      </c>
      <c r="O11" s="645">
        <v>1174</v>
      </c>
    </row>
    <row r="12" spans="1:15" ht="13" customHeight="1">
      <c r="A12" s="300"/>
      <c r="B12" s="302" t="s">
        <v>606</v>
      </c>
      <c r="C12" s="645">
        <v>0</v>
      </c>
      <c r="D12" s="645">
        <v>0</v>
      </c>
      <c r="E12" s="645" t="s">
        <v>158</v>
      </c>
      <c r="F12" s="645" t="s">
        <v>158</v>
      </c>
      <c r="G12" s="645" t="s">
        <v>158</v>
      </c>
      <c r="H12" s="645" t="s">
        <v>158</v>
      </c>
      <c r="I12" s="645" t="s">
        <v>158</v>
      </c>
      <c r="J12" s="645" t="s">
        <v>158</v>
      </c>
      <c r="K12" s="645" t="s">
        <v>158</v>
      </c>
      <c r="L12" s="645" t="s">
        <v>158</v>
      </c>
      <c r="M12" s="645" t="s">
        <v>158</v>
      </c>
      <c r="N12" s="645" t="s">
        <v>158</v>
      </c>
      <c r="O12" s="645" t="s">
        <v>158</v>
      </c>
    </row>
    <row r="13" spans="1:15" ht="13" customHeight="1">
      <c r="A13" s="300"/>
      <c r="B13" s="302" t="s">
        <v>595</v>
      </c>
      <c r="C13" s="645">
        <v>0</v>
      </c>
      <c r="D13" s="645">
        <v>0</v>
      </c>
      <c r="E13" s="645" t="s">
        <v>158</v>
      </c>
      <c r="F13" s="645" t="s">
        <v>158</v>
      </c>
      <c r="G13" s="645" t="s">
        <v>158</v>
      </c>
      <c r="H13" s="645" t="s">
        <v>158</v>
      </c>
      <c r="I13" s="645" t="s">
        <v>158</v>
      </c>
      <c r="J13" s="645" t="s">
        <v>158</v>
      </c>
      <c r="K13" s="645" t="s">
        <v>158</v>
      </c>
      <c r="L13" s="645" t="s">
        <v>158</v>
      </c>
      <c r="M13" s="645" t="s">
        <v>158</v>
      </c>
      <c r="N13" s="645" t="s">
        <v>158</v>
      </c>
      <c r="O13" s="645" t="s">
        <v>158</v>
      </c>
    </row>
    <row r="14" spans="1:15" ht="13" customHeight="1">
      <c r="A14" s="300"/>
      <c r="B14" s="302" t="s">
        <v>596</v>
      </c>
      <c r="C14" s="645">
        <v>424</v>
      </c>
      <c r="D14" s="645">
        <v>332</v>
      </c>
      <c r="E14" s="645">
        <v>588</v>
      </c>
      <c r="F14" s="645">
        <v>323</v>
      </c>
      <c r="G14" s="645">
        <v>478</v>
      </c>
      <c r="H14" s="645">
        <v>395</v>
      </c>
      <c r="I14" s="645">
        <v>412.05</v>
      </c>
      <c r="J14" s="645">
        <v>275</v>
      </c>
      <c r="K14" s="645">
        <v>356</v>
      </c>
      <c r="L14" s="645">
        <v>412</v>
      </c>
      <c r="M14" s="645">
        <v>376.97199999999998</v>
      </c>
      <c r="N14" s="645">
        <v>242</v>
      </c>
      <c r="O14" s="645">
        <v>348</v>
      </c>
    </row>
    <row r="15" spans="1:15" ht="13" customHeight="1">
      <c r="A15" s="300"/>
      <c r="B15" s="302" t="s">
        <v>597</v>
      </c>
      <c r="C15" s="645">
        <v>4575</v>
      </c>
      <c r="D15" s="645">
        <v>4911</v>
      </c>
      <c r="E15" s="645">
        <v>5099</v>
      </c>
      <c r="F15" s="645">
        <v>4855</v>
      </c>
      <c r="G15" s="645">
        <v>4467</v>
      </c>
      <c r="H15" s="645">
        <v>3352</v>
      </c>
      <c r="I15" s="645">
        <v>2519</v>
      </c>
      <c r="J15" s="645">
        <v>3165</v>
      </c>
      <c r="K15" s="645">
        <v>3829</v>
      </c>
      <c r="L15" s="645">
        <v>3956</v>
      </c>
      <c r="M15" s="645">
        <v>3099</v>
      </c>
      <c r="N15" s="645">
        <v>2452</v>
      </c>
      <c r="O15" s="645">
        <v>2939</v>
      </c>
    </row>
    <row r="16" spans="1:15" ht="13" customHeight="1">
      <c r="A16" s="300"/>
      <c r="B16" s="302" t="s">
        <v>598</v>
      </c>
      <c r="C16" s="645">
        <v>0</v>
      </c>
      <c r="D16" s="645">
        <v>0</v>
      </c>
      <c r="E16" s="645" t="s">
        <v>158</v>
      </c>
      <c r="F16" s="645" t="s">
        <v>158</v>
      </c>
      <c r="G16" s="645" t="s">
        <v>158</v>
      </c>
      <c r="H16" s="645" t="s">
        <v>158</v>
      </c>
      <c r="I16" s="645" t="s">
        <v>158</v>
      </c>
      <c r="J16" s="645" t="s">
        <v>158</v>
      </c>
      <c r="K16" s="645" t="s">
        <v>158</v>
      </c>
      <c r="L16" s="645" t="s">
        <v>158</v>
      </c>
      <c r="M16" s="645" t="s">
        <v>158</v>
      </c>
      <c r="N16" s="645" t="s">
        <v>158</v>
      </c>
      <c r="O16" s="645" t="s">
        <v>158</v>
      </c>
    </row>
    <row r="17" spans="1:15" ht="13" customHeight="1">
      <c r="A17" s="300"/>
      <c r="B17" s="302" t="s">
        <v>599</v>
      </c>
      <c r="C17" s="645">
        <v>0</v>
      </c>
      <c r="D17" s="645">
        <v>0</v>
      </c>
      <c r="E17" s="645" t="s">
        <v>158</v>
      </c>
      <c r="F17" s="645" t="s">
        <v>158</v>
      </c>
      <c r="G17" s="645" t="s">
        <v>158</v>
      </c>
      <c r="H17" s="645" t="s">
        <v>158</v>
      </c>
      <c r="I17" s="645">
        <v>247</v>
      </c>
      <c r="J17" s="645">
        <v>217</v>
      </c>
      <c r="K17" s="645">
        <v>586</v>
      </c>
      <c r="L17" s="645">
        <v>568</v>
      </c>
      <c r="M17" s="645">
        <v>650</v>
      </c>
      <c r="N17" s="645">
        <v>837</v>
      </c>
      <c r="O17" s="645">
        <v>978</v>
      </c>
    </row>
    <row r="18" spans="1:15" ht="13" customHeight="1">
      <c r="A18" s="300"/>
      <c r="B18" s="302" t="s">
        <v>600</v>
      </c>
      <c r="C18" s="645">
        <v>3119</v>
      </c>
      <c r="D18" s="645">
        <v>3180</v>
      </c>
      <c r="E18" s="645">
        <v>4917</v>
      </c>
      <c r="F18" s="645">
        <v>5641</v>
      </c>
      <c r="G18" s="645">
        <v>6186</v>
      </c>
      <c r="H18" s="645">
        <v>6174</v>
      </c>
      <c r="I18" s="645">
        <v>7044</v>
      </c>
      <c r="J18" s="645">
        <v>5939</v>
      </c>
      <c r="K18" s="645">
        <v>6102</v>
      </c>
      <c r="L18" s="645">
        <v>6687</v>
      </c>
      <c r="M18" s="645">
        <v>6847</v>
      </c>
      <c r="N18" s="645">
        <v>12923</v>
      </c>
      <c r="O18" s="645">
        <v>13273</v>
      </c>
    </row>
    <row r="19" spans="1:15" ht="13" customHeight="1">
      <c r="A19" s="300"/>
      <c r="B19" s="302" t="s">
        <v>601</v>
      </c>
      <c r="C19" s="645">
        <v>3360</v>
      </c>
      <c r="D19" s="645">
        <v>2740</v>
      </c>
      <c r="E19" s="645">
        <v>3035</v>
      </c>
      <c r="F19" s="645">
        <v>2989</v>
      </c>
      <c r="G19" s="645">
        <v>4024</v>
      </c>
      <c r="H19" s="645">
        <v>5036</v>
      </c>
      <c r="I19" s="645">
        <v>8817</v>
      </c>
      <c r="J19" s="645">
        <v>10245</v>
      </c>
      <c r="K19" s="645">
        <v>11050</v>
      </c>
      <c r="L19" s="645">
        <v>12225</v>
      </c>
      <c r="M19" s="645">
        <v>12240</v>
      </c>
      <c r="N19" s="645">
        <v>13619</v>
      </c>
      <c r="O19" s="645">
        <v>14982</v>
      </c>
    </row>
    <row r="20" spans="1:15" ht="13" customHeight="1">
      <c r="A20" s="300"/>
      <c r="B20" s="302" t="s">
        <v>243</v>
      </c>
      <c r="C20" s="645">
        <v>26885</v>
      </c>
      <c r="D20" s="645">
        <v>25401</v>
      </c>
      <c r="E20" s="645">
        <v>26263</v>
      </c>
      <c r="F20" s="645">
        <v>26101</v>
      </c>
      <c r="G20" s="645">
        <v>28126</v>
      </c>
      <c r="H20" s="645">
        <v>26254</v>
      </c>
      <c r="I20" s="645">
        <v>28424</v>
      </c>
      <c r="J20" s="645">
        <v>33367</v>
      </c>
      <c r="K20" s="645">
        <v>36809</v>
      </c>
      <c r="L20" s="645">
        <v>38518</v>
      </c>
      <c r="M20" s="645">
        <v>31243</v>
      </c>
      <c r="N20" s="645">
        <v>33803</v>
      </c>
      <c r="O20" s="645">
        <v>30246</v>
      </c>
    </row>
    <row r="21" spans="1:15" ht="13" customHeight="1">
      <c r="A21" s="300"/>
      <c r="B21" s="302" t="s">
        <v>244</v>
      </c>
      <c r="C21" s="645">
        <v>30228</v>
      </c>
      <c r="D21" s="645">
        <v>34095</v>
      </c>
      <c r="E21" s="645">
        <v>40960</v>
      </c>
      <c r="F21" s="645">
        <v>41512</v>
      </c>
      <c r="G21" s="645">
        <v>46576</v>
      </c>
      <c r="H21" s="645">
        <v>52215</v>
      </c>
      <c r="I21" s="645">
        <v>45146</v>
      </c>
      <c r="J21" s="645">
        <v>55690</v>
      </c>
      <c r="K21" s="645">
        <v>58999</v>
      </c>
      <c r="L21" s="645">
        <v>61350</v>
      </c>
      <c r="M21" s="645">
        <v>50317</v>
      </c>
      <c r="N21" s="645">
        <v>49467</v>
      </c>
      <c r="O21" s="645">
        <v>47101</v>
      </c>
    </row>
    <row r="22" spans="1:15" ht="13" customHeight="1">
      <c r="A22" s="300"/>
      <c r="B22" s="302" t="s">
        <v>245</v>
      </c>
      <c r="C22" s="645">
        <v>3386</v>
      </c>
      <c r="D22" s="645">
        <v>3209</v>
      </c>
      <c r="E22" s="645">
        <v>3243</v>
      </c>
      <c r="F22" s="645">
        <v>2811</v>
      </c>
      <c r="G22" s="645">
        <v>3661</v>
      </c>
      <c r="H22" s="645">
        <v>3860</v>
      </c>
      <c r="I22" s="645">
        <v>4289</v>
      </c>
      <c r="J22" s="645">
        <v>4477</v>
      </c>
      <c r="K22" s="645">
        <v>4718</v>
      </c>
      <c r="L22" s="645">
        <v>3772</v>
      </c>
      <c r="M22" s="645">
        <v>3332</v>
      </c>
      <c r="N22" s="645">
        <v>3597</v>
      </c>
      <c r="O22" s="645">
        <v>4653</v>
      </c>
    </row>
    <row r="23" spans="1:15" ht="13" customHeight="1">
      <c r="A23" s="300"/>
      <c r="B23" s="302" t="s">
        <v>246</v>
      </c>
      <c r="C23" s="645">
        <v>6513</v>
      </c>
      <c r="D23" s="645">
        <v>6426</v>
      </c>
      <c r="E23" s="645">
        <v>5465</v>
      </c>
      <c r="F23" s="645">
        <v>5332</v>
      </c>
      <c r="G23" s="645">
        <v>5427</v>
      </c>
      <c r="H23" s="645">
        <v>5516</v>
      </c>
      <c r="I23" s="645">
        <v>5337</v>
      </c>
      <c r="J23" s="645">
        <v>5567</v>
      </c>
      <c r="K23" s="645">
        <v>5493</v>
      </c>
      <c r="L23" s="645">
        <v>5874</v>
      </c>
      <c r="M23" s="645">
        <v>5907</v>
      </c>
      <c r="N23" s="645">
        <v>6258</v>
      </c>
      <c r="O23" s="645">
        <v>6322</v>
      </c>
    </row>
    <row r="24" spans="1:15" ht="13" customHeight="1">
      <c r="A24" s="300"/>
      <c r="B24" s="302" t="s">
        <v>258</v>
      </c>
      <c r="C24" s="645">
        <v>19912</v>
      </c>
      <c r="D24" s="645">
        <v>16481</v>
      </c>
      <c r="E24" s="645">
        <v>19620</v>
      </c>
      <c r="F24" s="645">
        <v>21273</v>
      </c>
      <c r="G24" s="645">
        <v>22465</v>
      </c>
      <c r="H24" s="645">
        <v>22429</v>
      </c>
      <c r="I24" s="645">
        <v>22306</v>
      </c>
      <c r="J24" s="645">
        <v>23382</v>
      </c>
      <c r="K24" s="645">
        <v>22130</v>
      </c>
      <c r="L24" s="645">
        <v>28373</v>
      </c>
      <c r="M24" s="645">
        <v>30588</v>
      </c>
      <c r="N24" s="645">
        <v>36425</v>
      </c>
      <c r="O24" s="645">
        <v>42540</v>
      </c>
    </row>
    <row r="25" spans="1:15" ht="13" customHeight="1">
      <c r="A25" s="300"/>
      <c r="B25" s="302" t="s">
        <v>577</v>
      </c>
      <c r="C25" s="645">
        <v>16330</v>
      </c>
      <c r="D25" s="645">
        <v>16943</v>
      </c>
      <c r="E25" s="645">
        <v>17667</v>
      </c>
      <c r="F25" s="645">
        <v>17727</v>
      </c>
      <c r="G25" s="645">
        <v>17528</v>
      </c>
      <c r="H25" s="645">
        <v>17350</v>
      </c>
      <c r="I25" s="645">
        <v>16583</v>
      </c>
      <c r="J25" s="645">
        <v>23290</v>
      </c>
      <c r="K25" s="645">
        <v>23047</v>
      </c>
      <c r="L25" s="645">
        <v>22308</v>
      </c>
      <c r="M25" s="645">
        <v>22227</v>
      </c>
      <c r="N25" s="645">
        <v>22667</v>
      </c>
      <c r="O25" s="645">
        <v>22936</v>
      </c>
    </row>
    <row r="26" spans="1:15" ht="13" customHeight="1">
      <c r="A26" s="300"/>
      <c r="B26" s="302" t="s">
        <v>590</v>
      </c>
      <c r="C26" s="645">
        <v>31443</v>
      </c>
      <c r="D26" s="645">
        <v>36943</v>
      </c>
      <c r="E26" s="645">
        <v>43939</v>
      </c>
      <c r="F26" s="645">
        <v>48125</v>
      </c>
      <c r="G26" s="645">
        <v>52407</v>
      </c>
      <c r="H26" s="645">
        <v>61574</v>
      </c>
      <c r="I26" s="645">
        <v>72446</v>
      </c>
      <c r="J26" s="645">
        <v>79000</v>
      </c>
      <c r="K26" s="645">
        <v>74600</v>
      </c>
      <c r="L26" s="645">
        <v>77081</v>
      </c>
      <c r="M26" s="645">
        <v>81857</v>
      </c>
      <c r="N26" s="645">
        <v>83728</v>
      </c>
      <c r="O26" s="645">
        <v>83906</v>
      </c>
    </row>
    <row r="27" spans="1:15" ht="13" customHeight="1">
      <c r="A27" s="300"/>
      <c r="B27" s="302" t="s">
        <v>591</v>
      </c>
      <c r="C27" s="645">
        <v>175100</v>
      </c>
      <c r="D27" s="645">
        <v>179170</v>
      </c>
      <c r="E27" s="645">
        <v>184020</v>
      </c>
      <c r="F27" s="645">
        <v>188485</v>
      </c>
      <c r="G27" s="645">
        <v>196200</v>
      </c>
      <c r="H27" s="645">
        <v>205450</v>
      </c>
      <c r="I27" s="645">
        <v>209920</v>
      </c>
      <c r="J27" s="645">
        <v>210202</v>
      </c>
      <c r="K27" s="645">
        <v>214910</v>
      </c>
      <c r="L27" s="645">
        <v>219895</v>
      </c>
      <c r="M27" s="645">
        <v>196647</v>
      </c>
      <c r="N27" s="645">
        <v>207168</v>
      </c>
      <c r="O27" s="645">
        <v>207665</v>
      </c>
    </row>
    <row r="28" spans="1:15" ht="13" customHeight="1">
      <c r="A28" s="300"/>
      <c r="B28" s="298" t="s">
        <v>686</v>
      </c>
      <c r="C28" s="645">
        <v>0</v>
      </c>
      <c r="D28" s="645">
        <v>0</v>
      </c>
      <c r="E28" s="645" t="s">
        <v>158</v>
      </c>
      <c r="F28" s="645" t="s">
        <v>158</v>
      </c>
      <c r="G28" s="645" t="s">
        <v>158</v>
      </c>
      <c r="H28" s="645" t="s">
        <v>158</v>
      </c>
      <c r="I28" s="645" t="s">
        <v>158</v>
      </c>
      <c r="J28" s="645" t="s">
        <v>158</v>
      </c>
      <c r="K28" s="645" t="s">
        <v>158</v>
      </c>
      <c r="L28" s="645" t="s">
        <v>158</v>
      </c>
      <c r="M28" s="645" t="s">
        <v>158</v>
      </c>
      <c r="N28" s="645" t="s">
        <v>158</v>
      </c>
      <c r="O28" s="645" t="s">
        <v>158</v>
      </c>
    </row>
    <row r="29" spans="1:15" ht="13" customHeight="1">
      <c r="A29" s="300"/>
      <c r="B29" s="304" t="s">
        <v>534</v>
      </c>
      <c r="C29" s="645">
        <v>0</v>
      </c>
      <c r="D29" s="645">
        <v>0</v>
      </c>
      <c r="E29" s="645" t="s">
        <v>158</v>
      </c>
      <c r="F29" s="645" t="s">
        <v>158</v>
      </c>
      <c r="G29" s="645" t="s">
        <v>158</v>
      </c>
      <c r="H29" s="645" t="s">
        <v>158</v>
      </c>
      <c r="I29" s="645" t="s">
        <v>158</v>
      </c>
      <c r="J29" s="645" t="s">
        <v>158</v>
      </c>
      <c r="K29" s="645" t="s">
        <v>158</v>
      </c>
      <c r="L29" s="645" t="s">
        <v>158</v>
      </c>
      <c r="M29" s="645" t="s">
        <v>158</v>
      </c>
      <c r="N29" s="645" t="s">
        <v>158</v>
      </c>
      <c r="O29" s="645" t="s">
        <v>158</v>
      </c>
    </row>
    <row r="30" spans="1:15" ht="13" customHeight="1">
      <c r="A30" s="300"/>
      <c r="B30" s="302" t="s">
        <v>535</v>
      </c>
      <c r="C30" s="645">
        <v>0</v>
      </c>
      <c r="D30" s="645">
        <v>0</v>
      </c>
      <c r="E30" s="645" t="s">
        <v>158</v>
      </c>
      <c r="F30" s="645" t="s">
        <v>158</v>
      </c>
      <c r="G30" s="645" t="s">
        <v>158</v>
      </c>
      <c r="H30" s="645" t="s">
        <v>158</v>
      </c>
      <c r="I30" s="645" t="s">
        <v>158</v>
      </c>
      <c r="J30" s="645" t="s">
        <v>158</v>
      </c>
      <c r="K30" s="645" t="s">
        <v>158</v>
      </c>
      <c r="L30" s="645" t="s">
        <v>158</v>
      </c>
      <c r="M30" s="645" t="s">
        <v>158</v>
      </c>
      <c r="N30" s="645" t="s">
        <v>158</v>
      </c>
      <c r="O30" s="645" t="s">
        <v>158</v>
      </c>
    </row>
    <row r="31" spans="1:15" ht="13" customHeight="1">
      <c r="A31" s="300"/>
      <c r="B31" s="304" t="s">
        <v>536</v>
      </c>
      <c r="C31" s="645">
        <v>0</v>
      </c>
      <c r="D31" s="645">
        <v>0</v>
      </c>
      <c r="E31" s="645" t="s">
        <v>158</v>
      </c>
      <c r="F31" s="645" t="s">
        <v>158</v>
      </c>
      <c r="G31" s="645" t="s">
        <v>158</v>
      </c>
      <c r="H31" s="645" t="s">
        <v>158</v>
      </c>
      <c r="I31" s="645" t="s">
        <v>158</v>
      </c>
      <c r="J31" s="645" t="s">
        <v>158</v>
      </c>
      <c r="K31" s="645" t="s">
        <v>158</v>
      </c>
      <c r="L31" s="645" t="s">
        <v>158</v>
      </c>
      <c r="M31" s="645" t="s">
        <v>158</v>
      </c>
      <c r="N31" s="645" t="s">
        <v>158</v>
      </c>
      <c r="O31" s="645" t="s">
        <v>158</v>
      </c>
    </row>
    <row r="32" spans="1:15" ht="4" customHeight="1">
      <c r="A32" s="299"/>
      <c r="B32" s="506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3"/>
      <c r="N36" s="513"/>
      <c r="O36" s="513"/>
    </row>
    <row r="37" spans="1:15" ht="12" customHeight="1"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5"/>
      <c r="N37" s="305"/>
      <c r="O37" s="305"/>
    </row>
    <row r="38" spans="1:15" ht="12" customHeight="1">
      <c r="M38" s="305"/>
      <c r="N38" s="305"/>
      <c r="O38" s="305"/>
    </row>
    <row r="39" spans="1:15" ht="12" customHeight="1">
      <c r="M39" s="305"/>
      <c r="N39" s="305"/>
      <c r="O39" s="305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7"/>
  <sheetViews>
    <sheetView showGridLines="0" zoomScale="150" workbookViewId="0">
      <selection activeCell="B2" sqref="A2:O37"/>
    </sheetView>
  </sheetViews>
  <sheetFormatPr baseColWidth="10" defaultColWidth="12.83203125" defaultRowHeight="12" customHeight="1"/>
  <cols>
    <col min="1" max="1" width="0.33203125" style="298" customWidth="1"/>
    <col min="2" max="2" width="9.83203125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323</v>
      </c>
      <c r="B2" s="508"/>
      <c r="C2" s="297"/>
      <c r="D2" s="297"/>
      <c r="E2" s="297"/>
      <c r="F2" s="297"/>
    </row>
    <row r="3" spans="1:15" ht="11">
      <c r="A3" s="509" t="s">
        <v>268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692</v>
      </c>
      <c r="B6" s="1333"/>
      <c r="C6" s="650">
        <f>(C8+C9+C10+C11+C12+C13+C14+C15+C16+C17+C18+C19+C20+C21+C22+C23+C24+C25+C26+C27+C28+C29+C30+C31)</f>
        <v>8671.2269470605661</v>
      </c>
      <c r="D6" s="650">
        <f>(D8+D9+D10+D11+D12+D13+D14+D15+D16+D17+D18+D19+D20+D21+D22+D23+D24+D25+D26+D27+D28+D29+D30+D31)</f>
        <v>8792.657490900001</v>
      </c>
      <c r="E6" s="650">
        <v>9366.4560248125017</v>
      </c>
      <c r="F6" s="650">
        <v>9527.218076000001</v>
      </c>
      <c r="G6" s="650">
        <v>10188.546535500001</v>
      </c>
      <c r="H6" s="650">
        <v>10760.82107413889</v>
      </c>
      <c r="I6" s="650">
        <v>11318.372513749999</v>
      </c>
      <c r="J6" s="650">
        <v>11999.256514601298</v>
      </c>
      <c r="K6" s="650">
        <v>12169.054165400001</v>
      </c>
      <c r="L6" s="650">
        <v>12594.164453249999</v>
      </c>
      <c r="M6" s="650">
        <v>11917.398719875</v>
      </c>
      <c r="N6" s="650">
        <v>12444.510293312502</v>
      </c>
      <c r="O6" s="650">
        <v>12748.883827644446</v>
      </c>
    </row>
    <row r="7" spans="1:15" ht="5" customHeight="1">
      <c r="A7" s="300"/>
      <c r="B7" s="301"/>
      <c r="C7" s="651"/>
      <c r="D7" s="651"/>
      <c r="E7" s="651"/>
      <c r="F7" s="651"/>
      <c r="G7" s="651"/>
      <c r="H7" s="651"/>
      <c r="I7" s="651"/>
      <c r="J7" s="651"/>
      <c r="K7" s="651"/>
      <c r="L7" s="651"/>
      <c r="M7" s="651"/>
      <c r="N7" s="651"/>
      <c r="O7" s="651"/>
    </row>
    <row r="8" spans="1:15" ht="13" customHeight="1">
      <c r="A8" s="300"/>
      <c r="B8" s="302" t="s">
        <v>488</v>
      </c>
      <c r="C8" s="652">
        <v>0</v>
      </c>
      <c r="D8" s="652">
        <v>0</v>
      </c>
      <c r="E8" s="652" t="s">
        <v>158</v>
      </c>
      <c r="F8" s="652" t="s">
        <v>158</v>
      </c>
      <c r="G8" s="652" t="s">
        <v>158</v>
      </c>
      <c r="H8" s="652" t="s">
        <v>158</v>
      </c>
      <c r="I8" s="652" t="s">
        <v>158</v>
      </c>
      <c r="J8" s="652" t="s">
        <v>158</v>
      </c>
      <c r="K8" s="652" t="s">
        <v>158</v>
      </c>
      <c r="L8" s="652" t="s">
        <v>158</v>
      </c>
      <c r="M8" s="652" t="s">
        <v>158</v>
      </c>
      <c r="N8" s="652" t="s">
        <v>158</v>
      </c>
      <c r="O8" s="652" t="s">
        <v>158</v>
      </c>
    </row>
    <row r="9" spans="1:15" ht="13" customHeight="1">
      <c r="A9" s="300"/>
      <c r="B9" s="302" t="s">
        <v>603</v>
      </c>
      <c r="C9" s="652">
        <v>0</v>
      </c>
      <c r="D9" s="652">
        <v>0</v>
      </c>
      <c r="E9" s="652" t="s">
        <v>158</v>
      </c>
      <c r="F9" s="652" t="s">
        <v>158</v>
      </c>
      <c r="G9" s="652" t="s">
        <v>158</v>
      </c>
      <c r="H9" s="652" t="s">
        <v>158</v>
      </c>
      <c r="I9" s="652" t="s">
        <v>158</v>
      </c>
      <c r="J9" s="652" t="s">
        <v>158</v>
      </c>
      <c r="K9" s="652" t="s">
        <v>158</v>
      </c>
      <c r="L9" s="652" t="s">
        <v>158</v>
      </c>
      <c r="M9" s="652" t="s">
        <v>158</v>
      </c>
      <c r="N9" s="652" t="s">
        <v>158</v>
      </c>
      <c r="O9" s="652" t="s">
        <v>158</v>
      </c>
    </row>
    <row r="10" spans="1:15" ht="13" customHeight="1">
      <c r="A10" s="300"/>
      <c r="B10" s="302" t="s">
        <v>604</v>
      </c>
      <c r="C10" s="652">
        <v>0</v>
      </c>
      <c r="D10" s="652">
        <v>0</v>
      </c>
      <c r="E10" s="652" t="s">
        <v>158</v>
      </c>
      <c r="F10" s="652" t="s">
        <v>158</v>
      </c>
      <c r="G10" s="652" t="s">
        <v>158</v>
      </c>
      <c r="H10" s="652" t="s">
        <v>158</v>
      </c>
      <c r="I10" s="652" t="s">
        <v>158</v>
      </c>
      <c r="J10" s="652" t="s">
        <v>158</v>
      </c>
      <c r="K10" s="652" t="s">
        <v>158</v>
      </c>
      <c r="L10" s="652" t="s">
        <v>158</v>
      </c>
      <c r="M10" s="652" t="s">
        <v>158</v>
      </c>
      <c r="N10" s="652" t="s">
        <v>158</v>
      </c>
      <c r="O10" s="652" t="s">
        <v>158</v>
      </c>
    </row>
    <row r="11" spans="1:15" ht="13" customHeight="1">
      <c r="A11" s="300"/>
      <c r="B11" s="302" t="s">
        <v>605</v>
      </c>
      <c r="C11" s="652">
        <v>5.1745000000000001</v>
      </c>
      <c r="D11" s="652">
        <v>6.261499999999999</v>
      </c>
      <c r="E11" s="652">
        <v>9.3164599999999993</v>
      </c>
      <c r="F11" s="652">
        <v>10.672699999999999</v>
      </c>
      <c r="G11" s="652">
        <v>11.373300000000002</v>
      </c>
      <c r="H11" s="652">
        <v>14.176644750000001</v>
      </c>
      <c r="I11" s="652">
        <v>16.515893250000001</v>
      </c>
      <c r="J11" s="652">
        <v>21.754037249999996</v>
      </c>
      <c r="K11" s="652">
        <v>21.108100499999999</v>
      </c>
      <c r="L11" s="652">
        <v>25.214202</v>
      </c>
      <c r="M11" s="652">
        <v>27.491647000000004</v>
      </c>
      <c r="N11" s="652">
        <v>29.366320500000004</v>
      </c>
      <c r="O11" s="652">
        <v>36.813844999999993</v>
      </c>
    </row>
    <row r="12" spans="1:15" ht="13" customHeight="1">
      <c r="A12" s="300"/>
      <c r="B12" s="302" t="s">
        <v>606</v>
      </c>
      <c r="C12" s="652">
        <v>0</v>
      </c>
      <c r="D12" s="652">
        <v>0</v>
      </c>
      <c r="E12" s="652" t="s">
        <v>158</v>
      </c>
      <c r="F12" s="652" t="s">
        <v>158</v>
      </c>
      <c r="G12" s="652" t="s">
        <v>158</v>
      </c>
      <c r="H12" s="652" t="s">
        <v>158</v>
      </c>
      <c r="I12" s="652" t="s">
        <v>158</v>
      </c>
      <c r="J12" s="652" t="s">
        <v>158</v>
      </c>
      <c r="K12" s="652" t="s">
        <v>158</v>
      </c>
      <c r="L12" s="652" t="s">
        <v>158</v>
      </c>
      <c r="M12" s="652" t="s">
        <v>158</v>
      </c>
      <c r="N12" s="652" t="s">
        <v>158</v>
      </c>
      <c r="O12" s="652" t="s">
        <v>158</v>
      </c>
    </row>
    <row r="13" spans="1:15" ht="13" customHeight="1">
      <c r="A13" s="300"/>
      <c r="B13" s="302" t="s">
        <v>595</v>
      </c>
      <c r="C13" s="652">
        <v>0</v>
      </c>
      <c r="D13" s="652">
        <v>0</v>
      </c>
      <c r="E13" s="652" t="s">
        <v>158</v>
      </c>
      <c r="F13" s="652" t="s">
        <v>158</v>
      </c>
      <c r="G13" s="652" t="s">
        <v>158</v>
      </c>
      <c r="H13" s="652" t="s">
        <v>158</v>
      </c>
      <c r="I13" s="652" t="s">
        <v>158</v>
      </c>
      <c r="J13" s="652" t="s">
        <v>158</v>
      </c>
      <c r="K13" s="652" t="s">
        <v>158</v>
      </c>
      <c r="L13" s="652" t="s">
        <v>158</v>
      </c>
      <c r="M13" s="652" t="s">
        <v>158</v>
      </c>
      <c r="N13" s="652" t="s">
        <v>158</v>
      </c>
      <c r="O13" s="652" t="s">
        <v>158</v>
      </c>
    </row>
    <row r="14" spans="1:15" ht="13" customHeight="1">
      <c r="A14" s="300"/>
      <c r="B14" s="302" t="s">
        <v>596</v>
      </c>
      <c r="C14" s="652">
        <v>13.411999999999999</v>
      </c>
      <c r="D14" s="652">
        <v>10.51</v>
      </c>
      <c r="E14" s="652">
        <v>18.12</v>
      </c>
      <c r="F14" s="652">
        <v>11.43</v>
      </c>
      <c r="G14" s="652">
        <v>13.123709999999999</v>
      </c>
      <c r="H14" s="652">
        <v>11.130555555555556</v>
      </c>
      <c r="I14" s="652">
        <v>10.344240000000001</v>
      </c>
      <c r="J14" s="652">
        <v>7.4736000000000002</v>
      </c>
      <c r="K14" s="652">
        <v>10.3041315</v>
      </c>
      <c r="L14" s="652">
        <v>10.246500000000001</v>
      </c>
      <c r="M14" s="652">
        <v>10.424440000000001</v>
      </c>
      <c r="N14" s="652">
        <v>7.0137920000000005</v>
      </c>
      <c r="O14" s="652">
        <v>9.9782866444444416</v>
      </c>
    </row>
    <row r="15" spans="1:15" ht="13" customHeight="1">
      <c r="A15" s="300"/>
      <c r="B15" s="302" t="s">
        <v>597</v>
      </c>
      <c r="C15" s="652">
        <v>137.99800000000002</v>
      </c>
      <c r="D15" s="652">
        <v>144.87199999999999</v>
      </c>
      <c r="E15" s="652">
        <v>151.59700000000001</v>
      </c>
      <c r="F15" s="652">
        <v>143.62299999999999</v>
      </c>
      <c r="G15" s="652">
        <v>128.91</v>
      </c>
      <c r="H15" s="652">
        <v>101.83276333333333</v>
      </c>
      <c r="I15" s="652">
        <v>80.867850000000004</v>
      </c>
      <c r="J15" s="652">
        <v>93.85286415129805</v>
      </c>
      <c r="K15" s="652">
        <v>119.20815</v>
      </c>
      <c r="L15" s="652">
        <v>124.46314650000002</v>
      </c>
      <c r="M15" s="652">
        <v>99.504435000000029</v>
      </c>
      <c r="N15" s="652">
        <v>71.393715000000014</v>
      </c>
      <c r="O15" s="652">
        <v>79.858572499999994</v>
      </c>
    </row>
    <row r="16" spans="1:15" ht="13" customHeight="1">
      <c r="A16" s="300"/>
      <c r="B16" s="302" t="s">
        <v>598</v>
      </c>
      <c r="C16" s="652">
        <v>0</v>
      </c>
      <c r="D16" s="652">
        <v>0</v>
      </c>
      <c r="E16" s="652" t="s">
        <v>158</v>
      </c>
      <c r="F16" s="652" t="s">
        <v>158</v>
      </c>
      <c r="G16" s="652" t="s">
        <v>158</v>
      </c>
      <c r="H16" s="652" t="s">
        <v>158</v>
      </c>
      <c r="I16" s="652" t="s">
        <v>158</v>
      </c>
      <c r="J16" s="652" t="s">
        <v>158</v>
      </c>
      <c r="K16" s="652" t="s">
        <v>158</v>
      </c>
      <c r="L16" s="652" t="s">
        <v>158</v>
      </c>
      <c r="M16" s="652" t="s">
        <v>158</v>
      </c>
      <c r="N16" s="652" t="s">
        <v>158</v>
      </c>
      <c r="O16" s="652" t="s">
        <v>158</v>
      </c>
    </row>
    <row r="17" spans="1:15" ht="13" customHeight="1">
      <c r="A17" s="300"/>
      <c r="B17" s="302" t="s">
        <v>599</v>
      </c>
      <c r="C17" s="652">
        <v>0</v>
      </c>
      <c r="D17" s="652">
        <v>0</v>
      </c>
      <c r="E17" s="652" t="s">
        <v>158</v>
      </c>
      <c r="F17" s="652" t="s">
        <v>158</v>
      </c>
      <c r="G17" s="652" t="s">
        <v>158</v>
      </c>
      <c r="H17" s="652" t="s">
        <v>158</v>
      </c>
      <c r="I17" s="652">
        <v>4.9423500000000002</v>
      </c>
      <c r="J17" s="652">
        <v>4.9171499999999995</v>
      </c>
      <c r="K17" s="652">
        <v>16.262999999999998</v>
      </c>
      <c r="L17" s="652">
        <v>15.64875</v>
      </c>
      <c r="M17" s="652">
        <v>19.111500000000003</v>
      </c>
      <c r="N17" s="652">
        <v>22.247999999999998</v>
      </c>
      <c r="O17" s="652">
        <v>25.859249999999999</v>
      </c>
    </row>
    <row r="18" spans="1:15" ht="13" customHeight="1">
      <c r="A18" s="300"/>
      <c r="B18" s="302" t="s">
        <v>600</v>
      </c>
      <c r="C18" s="652">
        <v>96.92</v>
      </c>
      <c r="D18" s="652">
        <v>92.872</v>
      </c>
      <c r="E18" s="652">
        <v>136.79499999999999</v>
      </c>
      <c r="F18" s="652">
        <v>141.39746099999999</v>
      </c>
      <c r="G18" s="652">
        <v>159.759162</v>
      </c>
      <c r="H18" s="652">
        <v>153.45580049999998</v>
      </c>
      <c r="I18" s="652">
        <v>170.80144150000001</v>
      </c>
      <c r="J18" s="652">
        <v>146.206593</v>
      </c>
      <c r="K18" s="652">
        <v>149.07644999999999</v>
      </c>
      <c r="L18" s="652">
        <v>162.24640349999999</v>
      </c>
      <c r="M18" s="652">
        <v>172.57099359999998</v>
      </c>
      <c r="N18" s="652">
        <v>311.86168650000002</v>
      </c>
      <c r="O18" s="652">
        <v>321.30634249999997</v>
      </c>
    </row>
    <row r="19" spans="1:15" ht="13" customHeight="1">
      <c r="A19" s="300"/>
      <c r="B19" s="302" t="s">
        <v>601</v>
      </c>
      <c r="C19" s="652">
        <v>94.1</v>
      </c>
      <c r="D19" s="652">
        <v>77</v>
      </c>
      <c r="E19" s="652">
        <v>86.01</v>
      </c>
      <c r="F19" s="652">
        <v>80.578000000000003</v>
      </c>
      <c r="G19" s="652">
        <v>90.190919499999993</v>
      </c>
      <c r="H19" s="652">
        <v>109.5759</v>
      </c>
      <c r="I19" s="652">
        <v>196.44255000000004</v>
      </c>
      <c r="J19" s="652">
        <v>227.87865000000002</v>
      </c>
      <c r="K19" s="652">
        <v>241.53704999999999</v>
      </c>
      <c r="L19" s="652">
        <v>264.61484999999999</v>
      </c>
      <c r="M19" s="652">
        <v>264.23144999999994</v>
      </c>
      <c r="N19" s="652">
        <v>290.04435000000001</v>
      </c>
      <c r="O19" s="652">
        <v>321.30630000000002</v>
      </c>
    </row>
    <row r="20" spans="1:15" ht="13" customHeight="1">
      <c r="A20" s="300"/>
      <c r="B20" s="302" t="s">
        <v>243</v>
      </c>
      <c r="C20" s="652">
        <v>694.44641000000013</v>
      </c>
      <c r="D20" s="652">
        <v>654.03882900000008</v>
      </c>
      <c r="E20" s="652">
        <v>675.88012100000003</v>
      </c>
      <c r="F20" s="652">
        <v>660.30890499999998</v>
      </c>
      <c r="G20" s="652">
        <v>702.37024399999996</v>
      </c>
      <c r="H20" s="652">
        <v>676.92186000000004</v>
      </c>
      <c r="I20" s="652">
        <v>831.21015899999998</v>
      </c>
      <c r="J20" s="652">
        <v>863.74949020000008</v>
      </c>
      <c r="K20" s="652">
        <v>933.88585439999997</v>
      </c>
      <c r="L20" s="652">
        <v>954.24625125000011</v>
      </c>
      <c r="M20" s="652">
        <v>831.30028627499985</v>
      </c>
      <c r="N20" s="652">
        <v>780.63016331250014</v>
      </c>
      <c r="O20" s="652">
        <v>782.79038100000002</v>
      </c>
    </row>
    <row r="21" spans="1:15" ht="13" customHeight="1">
      <c r="A21" s="300"/>
      <c r="B21" s="302" t="s">
        <v>244</v>
      </c>
      <c r="C21" s="652">
        <v>843.21199108750011</v>
      </c>
      <c r="D21" s="652">
        <v>915.52576189999979</v>
      </c>
      <c r="E21" s="652">
        <v>996.24824381249994</v>
      </c>
      <c r="F21" s="652">
        <v>1004.9872900000001</v>
      </c>
      <c r="G21" s="652">
        <v>1196.4745</v>
      </c>
      <c r="H21" s="652">
        <v>1287.3959000000002</v>
      </c>
      <c r="I21" s="652">
        <v>1294.2542799999999</v>
      </c>
      <c r="J21" s="652">
        <v>1388.9490800000001</v>
      </c>
      <c r="K21" s="652">
        <v>1439.3645000000001</v>
      </c>
      <c r="L21" s="652">
        <v>1528.5508999999997</v>
      </c>
      <c r="M21" s="652">
        <v>1232.9341999999999</v>
      </c>
      <c r="N21" s="652">
        <v>1209.0818999999999</v>
      </c>
      <c r="O21" s="652">
        <v>1189.0726</v>
      </c>
    </row>
    <row r="22" spans="1:15" ht="13" customHeight="1">
      <c r="A22" s="300"/>
      <c r="B22" s="302" t="s">
        <v>245</v>
      </c>
      <c r="C22" s="652">
        <v>111.67</v>
      </c>
      <c r="D22" s="652">
        <v>106.42</v>
      </c>
      <c r="E22" s="652">
        <v>102.87</v>
      </c>
      <c r="F22" s="652">
        <v>90.249799999999993</v>
      </c>
      <c r="G22" s="652">
        <v>112.29329999999999</v>
      </c>
      <c r="H22" s="652">
        <v>116.83620000000001</v>
      </c>
      <c r="I22" s="652">
        <v>128.70794999999998</v>
      </c>
      <c r="J22" s="652">
        <v>129.93680000000001</v>
      </c>
      <c r="K22" s="652">
        <v>134.06807900000001</v>
      </c>
      <c r="L22" s="652">
        <v>113.562</v>
      </c>
      <c r="M22" s="652">
        <v>103.477824</v>
      </c>
      <c r="N22" s="652">
        <v>110.48056600000001</v>
      </c>
      <c r="O22" s="652">
        <v>144.83970000000005</v>
      </c>
    </row>
    <row r="23" spans="1:15" ht="13" customHeight="1">
      <c r="A23" s="300"/>
      <c r="B23" s="302" t="s">
        <v>246</v>
      </c>
      <c r="C23" s="652">
        <v>210.1413</v>
      </c>
      <c r="D23" s="652">
        <v>189.215</v>
      </c>
      <c r="E23" s="652">
        <v>158.99600000000001</v>
      </c>
      <c r="F23" s="652">
        <v>157.96399999999997</v>
      </c>
      <c r="G23" s="652">
        <v>157.45500000000001</v>
      </c>
      <c r="H23" s="652">
        <v>155.96099999999998</v>
      </c>
      <c r="I23" s="652">
        <v>152.28</v>
      </c>
      <c r="J23" s="652">
        <v>159.44445000000002</v>
      </c>
      <c r="K23" s="652">
        <v>166.12649999999999</v>
      </c>
      <c r="L23" s="652">
        <v>177.12</v>
      </c>
      <c r="M23" s="652">
        <v>171.17100000000002</v>
      </c>
      <c r="N23" s="652">
        <v>176.65199999999999</v>
      </c>
      <c r="O23" s="652">
        <v>182.46544999999998</v>
      </c>
    </row>
    <row r="24" spans="1:15" ht="13" customHeight="1">
      <c r="A24" s="300"/>
      <c r="B24" s="302" t="s">
        <v>258</v>
      </c>
      <c r="C24" s="652">
        <v>501.73</v>
      </c>
      <c r="D24" s="652">
        <v>429.67500000000001</v>
      </c>
      <c r="E24" s="652">
        <v>530.59</v>
      </c>
      <c r="F24" s="652">
        <v>561.98249999999996</v>
      </c>
      <c r="G24" s="652">
        <v>607.08465000000001</v>
      </c>
      <c r="H24" s="652">
        <v>586.476</v>
      </c>
      <c r="I24" s="652">
        <v>566.70794999999998</v>
      </c>
      <c r="J24" s="652">
        <v>598.06485000000009</v>
      </c>
      <c r="K24" s="652">
        <v>577.58670000000018</v>
      </c>
      <c r="L24" s="652">
        <v>735.46199999999999</v>
      </c>
      <c r="M24" s="652">
        <v>806.79299399999991</v>
      </c>
      <c r="N24" s="652">
        <v>973.07550000000015</v>
      </c>
      <c r="O24" s="652">
        <v>1131.6773700000001</v>
      </c>
    </row>
    <row r="25" spans="1:15" ht="13" customHeight="1">
      <c r="A25" s="300"/>
      <c r="B25" s="302" t="s">
        <v>577</v>
      </c>
      <c r="C25" s="652">
        <v>392.0977459730662</v>
      </c>
      <c r="D25" s="652">
        <v>395.5335</v>
      </c>
      <c r="E25" s="652">
        <v>432.00600000000009</v>
      </c>
      <c r="F25" s="652">
        <v>404.5865</v>
      </c>
      <c r="G25" s="652">
        <v>413.3202</v>
      </c>
      <c r="H25" s="652">
        <v>405.39620000000002</v>
      </c>
      <c r="I25" s="652">
        <v>432.17690000000005</v>
      </c>
      <c r="J25" s="652">
        <v>598.16954999999996</v>
      </c>
      <c r="K25" s="652">
        <v>572.81314999999995</v>
      </c>
      <c r="L25" s="652">
        <v>567.53189999999995</v>
      </c>
      <c r="M25" s="652">
        <v>562.32099999999991</v>
      </c>
      <c r="N25" s="652">
        <v>570.21799999999996</v>
      </c>
      <c r="O25" s="652">
        <v>569.10050000000001</v>
      </c>
    </row>
    <row r="26" spans="1:15" ht="13" customHeight="1">
      <c r="A26" s="300"/>
      <c r="B26" s="302" t="s">
        <v>590</v>
      </c>
      <c r="C26" s="652">
        <v>951.80639999999994</v>
      </c>
      <c r="D26" s="652">
        <v>1094.8747000000001</v>
      </c>
      <c r="E26" s="652">
        <v>1240.424</v>
      </c>
      <c r="F26" s="652">
        <v>1315.94589</v>
      </c>
      <c r="G26" s="652">
        <v>1416.9261500000002</v>
      </c>
      <c r="H26" s="652">
        <v>1621.7662500000001</v>
      </c>
      <c r="I26" s="652">
        <v>1808.6845500000002</v>
      </c>
      <c r="J26" s="652">
        <v>2073.5648999999999</v>
      </c>
      <c r="K26" s="652">
        <v>1890.6570000000002</v>
      </c>
      <c r="L26" s="652">
        <v>1954.1702500000001</v>
      </c>
      <c r="M26" s="652">
        <v>2209.24125</v>
      </c>
      <c r="N26" s="652">
        <v>2265.3719999999998</v>
      </c>
      <c r="O26" s="652">
        <v>2267.3146500000007</v>
      </c>
    </row>
    <row r="27" spans="1:15" ht="13" customHeight="1">
      <c r="A27" s="300"/>
      <c r="B27" s="302" t="s">
        <v>591</v>
      </c>
      <c r="C27" s="652">
        <v>4618.5185999999994</v>
      </c>
      <c r="D27" s="652">
        <v>4675.8591999999999</v>
      </c>
      <c r="E27" s="652">
        <v>4827.6032000000005</v>
      </c>
      <c r="F27" s="652">
        <v>4943.4920300000003</v>
      </c>
      <c r="G27" s="652">
        <v>5179.2654000000002</v>
      </c>
      <c r="H27" s="652">
        <v>5519.8959999999997</v>
      </c>
      <c r="I27" s="652">
        <v>5624.4363999999987</v>
      </c>
      <c r="J27" s="652">
        <v>5685.2945</v>
      </c>
      <c r="K27" s="652">
        <v>5897.0554999999995</v>
      </c>
      <c r="L27" s="652">
        <v>5961.0873000000011</v>
      </c>
      <c r="M27" s="652">
        <v>5406.8256999999994</v>
      </c>
      <c r="N27" s="652">
        <v>5627.0723000000007</v>
      </c>
      <c r="O27" s="652">
        <v>5686.5005799999999</v>
      </c>
    </row>
    <row r="28" spans="1:15" ht="13" customHeight="1">
      <c r="A28" s="300"/>
      <c r="B28" s="298" t="s">
        <v>686</v>
      </c>
      <c r="C28" s="652">
        <v>0</v>
      </c>
      <c r="D28" s="652">
        <v>0</v>
      </c>
      <c r="E28" s="652" t="s">
        <v>158</v>
      </c>
      <c r="F28" s="652" t="s">
        <v>158</v>
      </c>
      <c r="G28" s="652" t="s">
        <v>158</v>
      </c>
      <c r="H28" s="652" t="s">
        <v>158</v>
      </c>
      <c r="I28" s="652" t="s">
        <v>158</v>
      </c>
      <c r="J28" s="652" t="s">
        <v>158</v>
      </c>
      <c r="K28" s="652" t="s">
        <v>158</v>
      </c>
      <c r="L28" s="652" t="s">
        <v>158</v>
      </c>
      <c r="M28" s="652" t="s">
        <v>158</v>
      </c>
      <c r="N28" s="652" t="s">
        <v>158</v>
      </c>
      <c r="O28" s="652" t="s">
        <v>158</v>
      </c>
    </row>
    <row r="29" spans="1:15" ht="13" customHeight="1">
      <c r="A29" s="300"/>
      <c r="B29" s="304" t="s">
        <v>534</v>
      </c>
      <c r="C29" s="652">
        <v>0</v>
      </c>
      <c r="D29" s="652">
        <v>0</v>
      </c>
      <c r="E29" s="652" t="s">
        <v>158</v>
      </c>
      <c r="F29" s="652" t="s">
        <v>158</v>
      </c>
      <c r="G29" s="652" t="s">
        <v>158</v>
      </c>
      <c r="H29" s="652" t="s">
        <v>158</v>
      </c>
      <c r="I29" s="652" t="s">
        <v>158</v>
      </c>
      <c r="J29" s="652" t="s">
        <v>158</v>
      </c>
      <c r="K29" s="652" t="s">
        <v>158</v>
      </c>
      <c r="L29" s="652" t="s">
        <v>158</v>
      </c>
      <c r="M29" s="652" t="s">
        <v>158</v>
      </c>
      <c r="N29" s="652" t="s">
        <v>158</v>
      </c>
      <c r="O29" s="652" t="s">
        <v>158</v>
      </c>
    </row>
    <row r="30" spans="1:15" ht="13" customHeight="1">
      <c r="A30" s="300"/>
      <c r="B30" s="302" t="s">
        <v>535</v>
      </c>
      <c r="C30" s="652">
        <v>0</v>
      </c>
      <c r="D30" s="652">
        <v>0</v>
      </c>
      <c r="E30" s="652" t="s">
        <v>158</v>
      </c>
      <c r="F30" s="652" t="s">
        <v>158</v>
      </c>
      <c r="G30" s="652" t="s">
        <v>158</v>
      </c>
      <c r="H30" s="652" t="s">
        <v>158</v>
      </c>
      <c r="I30" s="652" t="s">
        <v>158</v>
      </c>
      <c r="J30" s="652" t="s">
        <v>158</v>
      </c>
      <c r="K30" s="652" t="s">
        <v>158</v>
      </c>
      <c r="L30" s="652" t="s">
        <v>158</v>
      </c>
      <c r="M30" s="652" t="s">
        <v>158</v>
      </c>
      <c r="N30" s="652" t="s">
        <v>158</v>
      </c>
      <c r="O30" s="652" t="s">
        <v>158</v>
      </c>
    </row>
    <row r="31" spans="1:15" ht="13" customHeight="1">
      <c r="A31" s="300"/>
      <c r="B31" s="304" t="s">
        <v>536</v>
      </c>
      <c r="C31" s="652">
        <v>0</v>
      </c>
      <c r="D31" s="652">
        <v>0</v>
      </c>
      <c r="E31" s="652" t="s">
        <v>158</v>
      </c>
      <c r="F31" s="652" t="s">
        <v>158</v>
      </c>
      <c r="G31" s="652" t="s">
        <v>158</v>
      </c>
      <c r="H31" s="652" t="s">
        <v>158</v>
      </c>
      <c r="I31" s="652" t="s">
        <v>158</v>
      </c>
      <c r="J31" s="652" t="s">
        <v>158</v>
      </c>
      <c r="K31" s="652" t="s">
        <v>158</v>
      </c>
      <c r="L31" s="652" t="s">
        <v>158</v>
      </c>
      <c r="M31" s="652" t="s">
        <v>158</v>
      </c>
      <c r="N31" s="652" t="s">
        <v>158</v>
      </c>
      <c r="O31" s="652" t="s">
        <v>158</v>
      </c>
    </row>
    <row r="32" spans="1:15" ht="4" customHeight="1">
      <c r="A32" s="299"/>
      <c r="B32" s="506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4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  <row r="37" spans="1:15" ht="12" customHeight="1"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7"/>
  <sheetViews>
    <sheetView showGridLines="0" zoomScale="150" workbookViewId="0">
      <selection activeCell="B2" sqref="A2:O36"/>
    </sheetView>
  </sheetViews>
  <sheetFormatPr baseColWidth="10" defaultColWidth="12.83203125" defaultRowHeight="12" customHeight="1"/>
  <cols>
    <col min="1" max="1" width="0.33203125" style="298" customWidth="1"/>
    <col min="2" max="2" width="7.83203125" style="298" customWidth="1"/>
    <col min="3" max="4" width="5.5" style="298" hidden="1" customWidth="1"/>
    <col min="5" max="15" width="6.6640625" style="298" customWidth="1"/>
    <col min="16" max="16384" width="12.83203125" style="298"/>
  </cols>
  <sheetData>
    <row r="2" spans="1:15" ht="12" customHeight="1">
      <c r="A2" s="508" t="s">
        <v>322</v>
      </c>
      <c r="B2" s="508"/>
      <c r="C2" s="297"/>
      <c r="D2" s="297"/>
      <c r="E2" s="297"/>
      <c r="F2" s="297"/>
    </row>
    <row r="3" spans="1:15" ht="11">
      <c r="A3" s="509" t="s">
        <v>269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744</v>
      </c>
      <c r="B6" s="1333"/>
      <c r="C6" s="637">
        <v>2.6149933949703072</v>
      </c>
      <c r="D6" s="637">
        <v>2.5076534085740594</v>
      </c>
      <c r="E6" s="637">
        <v>2.5</v>
      </c>
      <c r="F6" s="637">
        <v>2.9148063210574642</v>
      </c>
      <c r="G6" s="637">
        <v>3.1321306104788391</v>
      </c>
      <c r="H6" s="637">
        <v>3.4326366333042597</v>
      </c>
      <c r="I6" s="637">
        <v>3.6541767033784667</v>
      </c>
      <c r="J6" s="637">
        <v>4.0305761284801287</v>
      </c>
      <c r="K6" s="637">
        <v>4.4273199097432672</v>
      </c>
      <c r="L6" s="637">
        <v>4.7833697860664017</v>
      </c>
      <c r="M6" s="637">
        <v>4.6439213304279106</v>
      </c>
      <c r="N6" s="637">
        <v>4.8285317305843325</v>
      </c>
      <c r="O6" s="637">
        <v>4.9215836078541475</v>
      </c>
    </row>
    <row r="7" spans="1:15" ht="5" customHeight="1">
      <c r="A7" s="300"/>
      <c r="B7" s="301"/>
      <c r="C7" s="638"/>
      <c r="D7" s="638"/>
      <c r="E7" s="638"/>
      <c r="F7" s="638"/>
      <c r="G7" s="638"/>
      <c r="H7" s="638"/>
      <c r="I7" s="638"/>
      <c r="J7" s="638"/>
      <c r="K7" s="638"/>
      <c r="L7" s="638"/>
      <c r="M7" s="638"/>
      <c r="N7" s="638"/>
      <c r="O7" s="638"/>
    </row>
    <row r="8" spans="1:15" ht="13" customHeight="1">
      <c r="A8" s="300"/>
      <c r="B8" s="302" t="s">
        <v>488</v>
      </c>
      <c r="C8" s="639" t="s">
        <v>218</v>
      </c>
      <c r="D8" s="639" t="s">
        <v>218</v>
      </c>
      <c r="E8" s="639" t="s">
        <v>218</v>
      </c>
      <c r="F8" s="639" t="s">
        <v>218</v>
      </c>
      <c r="G8" s="639" t="s">
        <v>218</v>
      </c>
      <c r="H8" s="639" t="s">
        <v>218</v>
      </c>
      <c r="I8" s="639" t="s">
        <v>218</v>
      </c>
      <c r="J8" s="639" t="s">
        <v>218</v>
      </c>
      <c r="K8" s="639" t="s">
        <v>218</v>
      </c>
      <c r="L8" s="639" t="s">
        <v>218</v>
      </c>
      <c r="M8" s="639" t="s">
        <v>218</v>
      </c>
      <c r="N8" s="639" t="s">
        <v>218</v>
      </c>
      <c r="O8" s="639" t="s">
        <v>218</v>
      </c>
    </row>
    <row r="9" spans="1:15" ht="13" customHeight="1">
      <c r="A9" s="300"/>
      <c r="B9" s="302" t="s">
        <v>603</v>
      </c>
      <c r="C9" s="639" t="s">
        <v>218</v>
      </c>
      <c r="D9" s="639" t="s">
        <v>218</v>
      </c>
      <c r="E9" s="639" t="s">
        <v>218</v>
      </c>
      <c r="F9" s="639" t="s">
        <v>218</v>
      </c>
      <c r="G9" s="639" t="s">
        <v>218</v>
      </c>
      <c r="H9" s="639" t="s">
        <v>218</v>
      </c>
      <c r="I9" s="639" t="s">
        <v>218</v>
      </c>
      <c r="J9" s="639" t="s">
        <v>218</v>
      </c>
      <c r="K9" s="639" t="s">
        <v>218</v>
      </c>
      <c r="L9" s="639" t="s">
        <v>218</v>
      </c>
      <c r="M9" s="639" t="s">
        <v>218</v>
      </c>
      <c r="N9" s="639" t="s">
        <v>218</v>
      </c>
      <c r="O9" s="639" t="s">
        <v>218</v>
      </c>
    </row>
    <row r="10" spans="1:15" ht="13" customHeight="1">
      <c r="A10" s="300"/>
      <c r="B10" s="302" t="s">
        <v>604</v>
      </c>
      <c r="C10" s="639" t="s">
        <v>218</v>
      </c>
      <c r="D10" s="639" t="s">
        <v>218</v>
      </c>
      <c r="E10" s="639" t="s">
        <v>218</v>
      </c>
      <c r="F10" s="639" t="s">
        <v>218</v>
      </c>
      <c r="G10" s="639" t="s">
        <v>218</v>
      </c>
      <c r="H10" s="639" t="s">
        <v>218</v>
      </c>
      <c r="I10" s="639" t="s">
        <v>218</v>
      </c>
      <c r="J10" s="639" t="s">
        <v>218</v>
      </c>
      <c r="K10" s="639" t="s">
        <v>218</v>
      </c>
      <c r="L10" s="639" t="s">
        <v>218</v>
      </c>
      <c r="M10" s="639" t="s">
        <v>218</v>
      </c>
      <c r="N10" s="639" t="s">
        <v>218</v>
      </c>
      <c r="O10" s="639" t="s">
        <v>218</v>
      </c>
    </row>
    <row r="11" spans="1:15" ht="13" customHeight="1">
      <c r="A11" s="300"/>
      <c r="B11" s="302" t="s">
        <v>605</v>
      </c>
      <c r="C11" s="639">
        <v>2.5591554739588362</v>
      </c>
      <c r="D11" s="639">
        <v>2.599907661578408</v>
      </c>
      <c r="E11" s="639">
        <v>2.1787872217559032</v>
      </c>
      <c r="F11" s="639">
        <v>2.7221581230616438</v>
      </c>
      <c r="G11" s="639">
        <v>2.9292739134639896</v>
      </c>
      <c r="H11" s="639">
        <v>2.9184623688902134</v>
      </c>
      <c r="I11" s="639">
        <v>3.1143740072914303</v>
      </c>
      <c r="J11" s="639">
        <v>3.0734573785838304</v>
      </c>
      <c r="K11" s="639">
        <v>3.0732727068454122</v>
      </c>
      <c r="L11" s="639">
        <v>4.6668612885309644</v>
      </c>
      <c r="M11" s="639">
        <v>4.698469145373501</v>
      </c>
      <c r="N11" s="639">
        <v>4.556543436723711</v>
      </c>
      <c r="O11" s="639">
        <v>4.6755031668112919</v>
      </c>
    </row>
    <row r="12" spans="1:15" ht="13" customHeight="1">
      <c r="A12" s="300"/>
      <c r="B12" s="302" t="s">
        <v>606</v>
      </c>
      <c r="C12" s="639" t="s">
        <v>218</v>
      </c>
      <c r="D12" s="639" t="s">
        <v>218</v>
      </c>
      <c r="E12" s="639" t="s">
        <v>218</v>
      </c>
      <c r="F12" s="639" t="s">
        <v>218</v>
      </c>
      <c r="G12" s="639" t="s">
        <v>218</v>
      </c>
      <c r="H12" s="639" t="s">
        <v>218</v>
      </c>
      <c r="I12" s="639" t="s">
        <v>218</v>
      </c>
      <c r="J12" s="639" t="s">
        <v>218</v>
      </c>
      <c r="K12" s="639" t="s">
        <v>218</v>
      </c>
      <c r="L12" s="639" t="s">
        <v>218</v>
      </c>
      <c r="M12" s="639" t="s">
        <v>218</v>
      </c>
      <c r="N12" s="639" t="s">
        <v>218</v>
      </c>
      <c r="O12" s="639" t="s">
        <v>218</v>
      </c>
    </row>
    <row r="13" spans="1:15" ht="13" customHeight="1">
      <c r="A13" s="300"/>
      <c r="B13" s="302" t="s">
        <v>595</v>
      </c>
      <c r="C13" s="639" t="s">
        <v>218</v>
      </c>
      <c r="D13" s="639" t="s">
        <v>218</v>
      </c>
      <c r="E13" s="639" t="s">
        <v>218</v>
      </c>
      <c r="F13" s="639" t="s">
        <v>218</v>
      </c>
      <c r="G13" s="639" t="s">
        <v>218</v>
      </c>
      <c r="H13" s="639" t="s">
        <v>218</v>
      </c>
      <c r="I13" s="639" t="s">
        <v>218</v>
      </c>
      <c r="J13" s="639" t="s">
        <v>218</v>
      </c>
      <c r="K13" s="639" t="s">
        <v>218</v>
      </c>
      <c r="L13" s="639" t="s">
        <v>218</v>
      </c>
      <c r="M13" s="639" t="s">
        <v>218</v>
      </c>
      <c r="N13" s="639" t="s">
        <v>218</v>
      </c>
      <c r="O13" s="639" t="s">
        <v>218</v>
      </c>
    </row>
    <row r="14" spans="1:15" ht="13" customHeight="1">
      <c r="A14" s="300"/>
      <c r="B14" s="302" t="s">
        <v>596</v>
      </c>
      <c r="C14" s="639">
        <v>2.4018647479868775</v>
      </c>
      <c r="D14" s="639">
        <v>2.5</v>
      </c>
      <c r="E14" s="639">
        <v>2.4051821192052985</v>
      </c>
      <c r="F14" s="639">
        <v>2.3418985126859138</v>
      </c>
      <c r="G14" s="639">
        <v>2.489288531977619</v>
      </c>
      <c r="H14" s="639">
        <v>2.7680112303468927</v>
      </c>
      <c r="I14" s="639">
        <v>3.0763017679404183</v>
      </c>
      <c r="J14" s="639">
        <v>3.3619159441233144</v>
      </c>
      <c r="K14" s="639">
        <v>3.3914839984330554</v>
      </c>
      <c r="L14" s="639">
        <v>3.7849055775142726</v>
      </c>
      <c r="M14" s="639">
        <v>3.9362661207700365</v>
      </c>
      <c r="N14" s="639">
        <v>4.0433087265775773</v>
      </c>
      <c r="O14" s="639">
        <v>4.004203586953369</v>
      </c>
    </row>
    <row r="15" spans="1:15" ht="13" customHeight="1">
      <c r="A15" s="300"/>
      <c r="B15" s="302" t="s">
        <v>597</v>
      </c>
      <c r="C15" s="639">
        <v>2.7821877128654036</v>
      </c>
      <c r="D15" s="639">
        <v>2.89089672262411</v>
      </c>
      <c r="E15" s="639">
        <v>2.802659683239114</v>
      </c>
      <c r="F15" s="639">
        <v>3.1333543373972139</v>
      </c>
      <c r="G15" s="639">
        <v>3.0207105732681723</v>
      </c>
      <c r="H15" s="639">
        <v>3.1763521835472734</v>
      </c>
      <c r="I15" s="639">
        <v>3.3369364066736433</v>
      </c>
      <c r="J15" s="639">
        <v>3.2813963543486357</v>
      </c>
      <c r="K15" s="639">
        <v>3.5813384697271111</v>
      </c>
      <c r="L15" s="639">
        <v>3.7760021573132891</v>
      </c>
      <c r="M15" s="639">
        <v>4.2867901827692387</v>
      </c>
      <c r="N15" s="639">
        <v>4.9283823539371898</v>
      </c>
      <c r="O15" s="639">
        <v>4.2410554727048728</v>
      </c>
    </row>
    <row r="16" spans="1:15" ht="13" customHeight="1">
      <c r="A16" s="300"/>
      <c r="B16" s="302" t="s">
        <v>598</v>
      </c>
      <c r="C16" s="639" t="s">
        <v>218</v>
      </c>
      <c r="D16" s="639" t="s">
        <v>218</v>
      </c>
      <c r="E16" s="639" t="s">
        <v>218</v>
      </c>
      <c r="F16" s="639" t="s">
        <v>218</v>
      </c>
      <c r="G16" s="639" t="s">
        <v>218</v>
      </c>
      <c r="H16" s="639" t="s">
        <v>218</v>
      </c>
      <c r="I16" s="639" t="s">
        <v>218</v>
      </c>
      <c r="J16" s="639" t="s">
        <v>218</v>
      </c>
      <c r="K16" s="639" t="s">
        <v>218</v>
      </c>
      <c r="L16" s="639" t="s">
        <v>218</v>
      </c>
      <c r="M16" s="639" t="s">
        <v>218</v>
      </c>
      <c r="N16" s="639" t="s">
        <v>218</v>
      </c>
      <c r="O16" s="639" t="s">
        <v>218</v>
      </c>
    </row>
    <row r="17" spans="1:15" ht="13" customHeight="1">
      <c r="A17" s="300"/>
      <c r="B17" s="302" t="s">
        <v>599</v>
      </c>
      <c r="C17" s="639" t="s">
        <v>218</v>
      </c>
      <c r="D17" s="639" t="s">
        <v>218</v>
      </c>
      <c r="E17" s="639" t="s">
        <v>218</v>
      </c>
      <c r="F17" s="639" t="s">
        <v>218</v>
      </c>
      <c r="G17" s="639" t="s">
        <v>218</v>
      </c>
      <c r="H17" s="639" t="s">
        <v>218</v>
      </c>
      <c r="I17" s="639" t="s">
        <v>218</v>
      </c>
      <c r="J17" s="639" t="s">
        <v>218</v>
      </c>
      <c r="K17" s="639" t="s">
        <v>218</v>
      </c>
      <c r="L17" s="639">
        <v>4.4049676491732566</v>
      </c>
      <c r="M17" s="639">
        <v>4.7054438427125032</v>
      </c>
      <c r="N17" s="639">
        <v>4.9099639804989952</v>
      </c>
      <c r="O17" s="639">
        <v>4.8387139998259805</v>
      </c>
    </row>
    <row r="18" spans="1:15" ht="13" customHeight="1">
      <c r="A18" s="300"/>
      <c r="B18" s="302" t="s">
        <v>600</v>
      </c>
      <c r="C18" s="639">
        <v>2.2095140321914979</v>
      </c>
      <c r="D18" s="639">
        <v>2.2741278318545954</v>
      </c>
      <c r="E18" s="639">
        <v>2.8456080266091601</v>
      </c>
      <c r="F18" s="639">
        <v>3.2745258152832037</v>
      </c>
      <c r="G18" s="639">
        <v>3.5438197324795686</v>
      </c>
      <c r="H18" s="639">
        <v>3.4757629035664905</v>
      </c>
      <c r="I18" s="639">
        <v>4.0951488063699966</v>
      </c>
      <c r="J18" s="639">
        <v>3.7140870016133309</v>
      </c>
      <c r="K18" s="639">
        <v>3.644527280465828</v>
      </c>
      <c r="L18" s="639">
        <v>4.2286540532766841</v>
      </c>
      <c r="M18" s="639">
        <v>5.1938839405996848</v>
      </c>
      <c r="N18" s="639">
        <v>4.9207919275723269</v>
      </c>
      <c r="O18" s="639">
        <v>4.8089631201724572</v>
      </c>
    </row>
    <row r="19" spans="1:15" ht="13" customHeight="1">
      <c r="A19" s="300"/>
      <c r="B19" s="302" t="s">
        <v>601</v>
      </c>
      <c r="C19" s="639">
        <v>2.1718490967056328</v>
      </c>
      <c r="D19" s="639">
        <v>2.2353571428571435</v>
      </c>
      <c r="E19" s="639">
        <v>2.3542157888617599</v>
      </c>
      <c r="F19" s="639">
        <v>2.9497898552776909</v>
      </c>
      <c r="G19" s="639">
        <v>3.4023892816892727</v>
      </c>
      <c r="H19" s="639">
        <v>3.3934114961479809</v>
      </c>
      <c r="I19" s="639">
        <v>3.5846009863952579</v>
      </c>
      <c r="J19" s="639">
        <v>3.799327865386521</v>
      </c>
      <c r="K19" s="639">
        <v>3.9008275749000005</v>
      </c>
      <c r="L19" s="639">
        <v>3.990925084136435</v>
      </c>
      <c r="M19" s="639">
        <v>4.2531698743658266</v>
      </c>
      <c r="N19" s="639">
        <v>4.5717089115068985</v>
      </c>
      <c r="O19" s="639">
        <v>4.9563918074435511</v>
      </c>
    </row>
    <row r="20" spans="1:15" ht="13" customHeight="1">
      <c r="A20" s="300"/>
      <c r="B20" s="302" t="s">
        <v>243</v>
      </c>
      <c r="C20" s="639">
        <v>3.1013467963640275</v>
      </c>
      <c r="D20" s="639">
        <v>2.4676815201991618</v>
      </c>
      <c r="E20" s="639">
        <v>2.2267696347589427</v>
      </c>
      <c r="F20" s="639">
        <v>2.7179662459648339</v>
      </c>
      <c r="G20" s="639">
        <v>3.5334052479449856</v>
      </c>
      <c r="H20" s="639">
        <v>3.2855010836849026</v>
      </c>
      <c r="I20" s="639">
        <v>3.6530755431731907</v>
      </c>
      <c r="J20" s="639">
        <v>3.673995418857197</v>
      </c>
      <c r="K20" s="639">
        <v>4.08650307315866</v>
      </c>
      <c r="L20" s="639">
        <v>3.8388616159234821</v>
      </c>
      <c r="M20" s="639">
        <v>4.5002637113763067</v>
      </c>
      <c r="N20" s="639">
        <v>4.6564826305030866</v>
      </c>
      <c r="O20" s="639">
        <v>4.5210120434718108</v>
      </c>
    </row>
    <row r="21" spans="1:15" ht="13" customHeight="1">
      <c r="A21" s="300"/>
      <c r="B21" s="302" t="s">
        <v>244</v>
      </c>
      <c r="C21" s="639">
        <v>2.6134729798509597</v>
      </c>
      <c r="D21" s="639">
        <v>2.2250180381221556</v>
      </c>
      <c r="E21" s="639">
        <v>1.8888471214334819</v>
      </c>
      <c r="F21" s="639">
        <v>2.809608547984721</v>
      </c>
      <c r="G21" s="639">
        <v>3.0204791837355205</v>
      </c>
      <c r="H21" s="639">
        <v>3.1743745138656765</v>
      </c>
      <c r="I21" s="639">
        <v>3.4850081815452829</v>
      </c>
      <c r="J21" s="639">
        <v>4.1864934551812372</v>
      </c>
      <c r="K21" s="639">
        <v>4.6750019671876029</v>
      </c>
      <c r="L21" s="639">
        <v>4.72977856085787</v>
      </c>
      <c r="M21" s="639">
        <v>4.6781016545732932</v>
      </c>
      <c r="N21" s="639">
        <v>4.6691023187428033</v>
      </c>
      <c r="O21" s="639">
        <v>4.8455960022962428</v>
      </c>
    </row>
    <row r="22" spans="1:15" ht="13" customHeight="1">
      <c r="A22" s="300"/>
      <c r="B22" s="302" t="s">
        <v>245</v>
      </c>
      <c r="C22" s="639">
        <v>2.3109062416047279</v>
      </c>
      <c r="D22" s="639">
        <v>2.2782954331892507</v>
      </c>
      <c r="E22" s="639">
        <v>2.3000437445319339</v>
      </c>
      <c r="F22" s="639">
        <v>2.6066523139109452</v>
      </c>
      <c r="G22" s="639">
        <v>2.902141000398065</v>
      </c>
      <c r="H22" s="639">
        <v>2.9991913602119897</v>
      </c>
      <c r="I22" s="639">
        <v>3.2526963563633795</v>
      </c>
      <c r="J22" s="639">
        <v>3.7041824371540626</v>
      </c>
      <c r="K22" s="639">
        <v>3.910910955172259</v>
      </c>
      <c r="L22" s="639">
        <v>4.6547417578063088</v>
      </c>
      <c r="M22" s="639">
        <v>4.6695422911096394</v>
      </c>
      <c r="N22" s="639">
        <v>4.6001334951524413</v>
      </c>
      <c r="O22" s="639">
        <v>4.5437937837485149</v>
      </c>
    </row>
    <row r="23" spans="1:15" ht="13" customHeight="1">
      <c r="A23" s="300"/>
      <c r="B23" s="302" t="s">
        <v>246</v>
      </c>
      <c r="C23" s="639">
        <v>2.8146539495092111</v>
      </c>
      <c r="D23" s="639">
        <v>3.0585482123510288</v>
      </c>
      <c r="E23" s="639">
        <v>2.4243377191879034</v>
      </c>
      <c r="F23" s="639">
        <v>2.736162543364312</v>
      </c>
      <c r="G23" s="639">
        <v>2.9126607602172045</v>
      </c>
      <c r="H23" s="639">
        <v>3.1050649200761731</v>
      </c>
      <c r="I23" s="639">
        <v>3.3072222222222223</v>
      </c>
      <c r="J23" s="639">
        <v>3.7957147614733531</v>
      </c>
      <c r="K23" s="639">
        <v>4.0068502316006178</v>
      </c>
      <c r="L23" s="639">
        <v>4.7681590447154472</v>
      </c>
      <c r="M23" s="639">
        <v>4.8707758031442241</v>
      </c>
      <c r="N23" s="639">
        <v>4.7407647238638688</v>
      </c>
      <c r="O23" s="639">
        <v>4.7166439591714484</v>
      </c>
    </row>
    <row r="24" spans="1:15" ht="13" customHeight="1">
      <c r="A24" s="300"/>
      <c r="B24" s="302" t="s">
        <v>258</v>
      </c>
      <c r="C24" s="639">
        <v>2.4360480736651189</v>
      </c>
      <c r="D24" s="639">
        <v>2.4289066082567512</v>
      </c>
      <c r="E24" s="639">
        <v>2.3730515558152248</v>
      </c>
      <c r="F24" s="639">
        <v>2.8300156143652151</v>
      </c>
      <c r="G24" s="639">
        <v>3.085511649816874</v>
      </c>
      <c r="H24" s="639">
        <v>3.5001061092013992</v>
      </c>
      <c r="I24" s="639">
        <v>3.5179799039346453</v>
      </c>
      <c r="J24" s="639">
        <v>3.7502410778729169</v>
      </c>
      <c r="K24" s="639">
        <v>3.8790704122861532</v>
      </c>
      <c r="L24" s="639">
        <v>4.0332897403264889</v>
      </c>
      <c r="M24" s="639">
        <v>4.2310218630928551</v>
      </c>
      <c r="N24" s="639">
        <v>4.5448299008981659</v>
      </c>
      <c r="O24" s="639">
        <v>4.5002303440069662</v>
      </c>
    </row>
    <row r="25" spans="1:15" ht="13" customHeight="1">
      <c r="A25" s="300"/>
      <c r="B25" s="302" t="s">
        <v>577</v>
      </c>
      <c r="C25" s="639">
        <v>2.8530032735947115</v>
      </c>
      <c r="D25" s="639">
        <v>2.6661670314463461</v>
      </c>
      <c r="E25" s="639">
        <v>2.3823328842654958</v>
      </c>
      <c r="F25" s="639">
        <v>2.3643130974464048</v>
      </c>
      <c r="G25" s="639">
        <v>2.4942806206906907</v>
      </c>
      <c r="H25" s="639">
        <v>2.7698764073269562</v>
      </c>
      <c r="I25" s="639">
        <v>3.6941323020735251</v>
      </c>
      <c r="J25" s="639">
        <v>3.9078139659566422</v>
      </c>
      <c r="K25" s="639">
        <v>3.4567397675838971</v>
      </c>
      <c r="L25" s="639">
        <v>3.637876029523627</v>
      </c>
      <c r="M25" s="639">
        <v>3.6953530456803141</v>
      </c>
      <c r="N25" s="639">
        <v>3.6921857254593862</v>
      </c>
      <c r="O25" s="639">
        <v>3.7349466746207387</v>
      </c>
    </row>
    <row r="26" spans="1:15" ht="13" customHeight="1">
      <c r="A26" s="300"/>
      <c r="B26" s="302" t="s">
        <v>590</v>
      </c>
      <c r="C26" s="639">
        <v>2.8637696804728363</v>
      </c>
      <c r="D26" s="639">
        <v>2.9795425010734102</v>
      </c>
      <c r="E26" s="639">
        <v>2.6525962090382005</v>
      </c>
      <c r="F26" s="639">
        <v>2.7208840798157743</v>
      </c>
      <c r="G26" s="639">
        <v>2.7201800743108588</v>
      </c>
      <c r="H26" s="639">
        <v>3.0717661029467904</v>
      </c>
      <c r="I26" s="639">
        <v>3.47465116927106</v>
      </c>
      <c r="J26" s="639">
        <v>3.7213469414293932</v>
      </c>
      <c r="K26" s="639">
        <v>3.9662969579752678</v>
      </c>
      <c r="L26" s="639">
        <v>4.0989865945150807</v>
      </c>
      <c r="M26" s="639">
        <v>4.1541153001485425</v>
      </c>
      <c r="N26" s="639">
        <v>4.1605206231029603</v>
      </c>
      <c r="O26" s="639">
        <v>4.1211446018310696</v>
      </c>
    </row>
    <row r="27" spans="1:15" ht="13" customHeight="1">
      <c r="A27" s="300"/>
      <c r="B27" s="302" t="s">
        <v>591</v>
      </c>
      <c r="C27" s="639">
        <v>2.5017660519977123</v>
      </c>
      <c r="D27" s="639">
        <v>2.4347554526449389</v>
      </c>
      <c r="E27" s="639">
        <v>2.6364094116102992</v>
      </c>
      <c r="F27" s="639">
        <v>3.0647355603201003</v>
      </c>
      <c r="G27" s="639">
        <v>3.2759419009498907</v>
      </c>
      <c r="H27" s="639">
        <v>3.6696207736522566</v>
      </c>
      <c r="I27" s="639">
        <v>3.776478006756375</v>
      </c>
      <c r="J27" s="639">
        <v>4.2506097617282617</v>
      </c>
      <c r="K27" s="639">
        <v>4.807697957904586</v>
      </c>
      <c r="L27" s="639">
        <v>5.4516767132398813</v>
      </c>
      <c r="M27" s="639">
        <v>4.9853626581652914</v>
      </c>
      <c r="N27" s="639">
        <v>5.3338883422557046</v>
      </c>
      <c r="O27" s="639">
        <v>5.5481084731727925</v>
      </c>
    </row>
    <row r="28" spans="1:15" ht="13" customHeight="1">
      <c r="A28" s="300"/>
      <c r="B28" s="298" t="s">
        <v>686</v>
      </c>
      <c r="C28" s="639" t="s">
        <v>218</v>
      </c>
      <c r="D28" s="639" t="s">
        <v>218</v>
      </c>
      <c r="E28" s="639" t="s">
        <v>218</v>
      </c>
      <c r="F28" s="639" t="s">
        <v>218</v>
      </c>
      <c r="G28" s="639" t="s">
        <v>218</v>
      </c>
      <c r="H28" s="639" t="s">
        <v>218</v>
      </c>
      <c r="I28" s="639" t="s">
        <v>218</v>
      </c>
      <c r="J28" s="639" t="s">
        <v>218</v>
      </c>
      <c r="K28" s="639" t="s">
        <v>218</v>
      </c>
      <c r="L28" s="639" t="s">
        <v>218</v>
      </c>
      <c r="M28" s="639" t="s">
        <v>218</v>
      </c>
      <c r="N28" s="639" t="s">
        <v>218</v>
      </c>
      <c r="O28" s="639" t="s">
        <v>218</v>
      </c>
    </row>
    <row r="29" spans="1:15" ht="13" customHeight="1">
      <c r="A29" s="300"/>
      <c r="B29" s="304" t="s">
        <v>534</v>
      </c>
      <c r="C29" s="639" t="s">
        <v>218</v>
      </c>
      <c r="D29" s="639" t="s">
        <v>218</v>
      </c>
      <c r="E29" s="639" t="s">
        <v>218</v>
      </c>
      <c r="F29" s="639" t="s">
        <v>218</v>
      </c>
      <c r="G29" s="639" t="s">
        <v>218</v>
      </c>
      <c r="H29" s="639" t="s">
        <v>218</v>
      </c>
      <c r="I29" s="639" t="s">
        <v>218</v>
      </c>
      <c r="J29" s="639" t="s">
        <v>218</v>
      </c>
      <c r="K29" s="639" t="s">
        <v>218</v>
      </c>
      <c r="L29" s="639" t="s">
        <v>218</v>
      </c>
      <c r="M29" s="639" t="s">
        <v>218</v>
      </c>
      <c r="N29" s="639" t="s">
        <v>218</v>
      </c>
      <c r="O29" s="639" t="s">
        <v>218</v>
      </c>
    </row>
    <row r="30" spans="1:15" ht="13" customHeight="1">
      <c r="A30" s="300"/>
      <c r="B30" s="302" t="s">
        <v>535</v>
      </c>
      <c r="C30" s="639" t="s">
        <v>218</v>
      </c>
      <c r="D30" s="639" t="s">
        <v>218</v>
      </c>
      <c r="E30" s="639" t="s">
        <v>218</v>
      </c>
      <c r="F30" s="639" t="s">
        <v>218</v>
      </c>
      <c r="G30" s="639" t="s">
        <v>218</v>
      </c>
      <c r="H30" s="639" t="s">
        <v>218</v>
      </c>
      <c r="I30" s="639" t="s">
        <v>218</v>
      </c>
      <c r="J30" s="639" t="s">
        <v>218</v>
      </c>
      <c r="K30" s="639" t="s">
        <v>218</v>
      </c>
      <c r="L30" s="639" t="s">
        <v>218</v>
      </c>
      <c r="M30" s="639" t="s">
        <v>218</v>
      </c>
      <c r="N30" s="639" t="s">
        <v>218</v>
      </c>
      <c r="O30" s="639" t="s">
        <v>218</v>
      </c>
    </row>
    <row r="31" spans="1:15" ht="13" customHeight="1">
      <c r="A31" s="300"/>
      <c r="B31" s="304" t="s">
        <v>536</v>
      </c>
      <c r="C31" s="639" t="s">
        <v>218</v>
      </c>
      <c r="D31" s="639" t="s">
        <v>218</v>
      </c>
      <c r="E31" s="639" t="s">
        <v>218</v>
      </c>
      <c r="F31" s="639" t="s">
        <v>218</v>
      </c>
      <c r="G31" s="639" t="s">
        <v>218</v>
      </c>
      <c r="H31" s="639" t="s">
        <v>218</v>
      </c>
      <c r="I31" s="639" t="s">
        <v>218</v>
      </c>
      <c r="J31" s="639" t="s">
        <v>218</v>
      </c>
      <c r="K31" s="639" t="s">
        <v>218</v>
      </c>
      <c r="L31" s="639" t="s">
        <v>218</v>
      </c>
      <c r="M31" s="639" t="s">
        <v>218</v>
      </c>
      <c r="N31" s="639" t="s">
        <v>218</v>
      </c>
      <c r="O31" s="639" t="s">
        <v>218</v>
      </c>
    </row>
    <row r="32" spans="1:15" ht="4" customHeight="1">
      <c r="A32" s="299"/>
      <c r="B32" s="506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4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  <row r="37" spans="1:15" ht="12" customHeight="1"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7"/>
  <sheetViews>
    <sheetView showGridLines="0" zoomScale="150" workbookViewId="0">
      <selection activeCell="B2" sqref="A2:O37"/>
    </sheetView>
  </sheetViews>
  <sheetFormatPr baseColWidth="10" defaultColWidth="12.83203125" defaultRowHeight="12" customHeight="1"/>
  <cols>
    <col min="1" max="1" width="0.33203125" style="298" customWidth="1"/>
    <col min="2" max="2" width="9.6640625" style="298" customWidth="1"/>
    <col min="3" max="4" width="6.5" style="298" hidden="1" customWidth="1"/>
    <col min="5" max="15" width="6.5" style="298" customWidth="1"/>
    <col min="16" max="16384" width="12.83203125" style="298"/>
  </cols>
  <sheetData>
    <row r="2" spans="1:15" ht="12" customHeight="1">
      <c r="A2" s="508" t="s">
        <v>321</v>
      </c>
      <c r="B2" s="508"/>
      <c r="C2" s="297"/>
      <c r="D2" s="297"/>
      <c r="E2" s="297"/>
      <c r="F2" s="297"/>
    </row>
    <row r="3" spans="1:15" ht="11">
      <c r="A3" s="509" t="s">
        <v>270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692</v>
      </c>
      <c r="B6" s="1333"/>
      <c r="C6" s="642">
        <f>(C8+C9+C10+C11+C12+C13+C14+C15+C16+C17+C18+C19+C20+C21+C22+C23+C24+C25+C26+C27+C28+C29+C30+C31)</f>
        <v>1995906</v>
      </c>
      <c r="D6" s="642">
        <f>(D8+D9+D10+D11+D12+D13+D14+D15+D16+D17+D18+D19+D20+D21+D22+D23+D24+D25+D26+D27+D28+D29+D30+D31)</f>
        <v>1980553</v>
      </c>
      <c r="E6" s="642">
        <v>2208305</v>
      </c>
      <c r="F6" s="642">
        <v>2325284</v>
      </c>
      <c r="G6" s="642">
        <v>2513105.9193099998</v>
      </c>
      <c r="H6" s="642">
        <v>2481124</v>
      </c>
      <c r="I6" s="642">
        <v>2573193</v>
      </c>
      <c r="J6" s="642">
        <v>2636389</v>
      </c>
      <c r="K6" s="642">
        <v>2391039</v>
      </c>
      <c r="L6" s="642">
        <v>2894758</v>
      </c>
      <c r="M6" s="642">
        <v>2372976.2017585025</v>
      </c>
      <c r="N6" s="642">
        <v>2420549.1328066625</v>
      </c>
      <c r="O6" s="642">
        <v>2296839.3583385772</v>
      </c>
    </row>
    <row r="7" spans="1:15" ht="5" customHeight="1">
      <c r="A7" s="300"/>
      <c r="B7" s="301"/>
      <c r="C7" s="643"/>
      <c r="D7" s="643"/>
      <c r="E7" s="643"/>
      <c r="F7" s="643"/>
      <c r="G7" s="643"/>
      <c r="H7" s="643"/>
      <c r="I7" s="643"/>
      <c r="J7" s="643"/>
      <c r="K7" s="643"/>
      <c r="L7" s="643"/>
      <c r="M7" s="643"/>
      <c r="N7" s="643"/>
      <c r="O7" s="643"/>
    </row>
    <row r="8" spans="1:15" ht="13" customHeight="1">
      <c r="A8" s="300"/>
      <c r="B8" s="302" t="s">
        <v>488</v>
      </c>
      <c r="C8" s="645">
        <v>0</v>
      </c>
      <c r="D8" s="645">
        <v>0</v>
      </c>
      <c r="E8" s="645" t="s">
        <v>537</v>
      </c>
      <c r="F8" s="645" t="s">
        <v>537</v>
      </c>
      <c r="G8" s="645" t="s">
        <v>537</v>
      </c>
      <c r="H8" s="645" t="s">
        <v>537</v>
      </c>
      <c r="I8" s="645" t="s">
        <v>537</v>
      </c>
      <c r="J8" s="645" t="s">
        <v>537</v>
      </c>
      <c r="K8" s="645" t="s">
        <v>537</v>
      </c>
      <c r="L8" s="645" t="s">
        <v>537</v>
      </c>
      <c r="M8" s="645" t="s">
        <v>537</v>
      </c>
      <c r="N8" s="645" t="s">
        <v>537</v>
      </c>
      <c r="O8" s="645" t="s">
        <v>537</v>
      </c>
    </row>
    <row r="9" spans="1:15" ht="13" customHeight="1">
      <c r="A9" s="300"/>
      <c r="B9" s="302" t="s">
        <v>603</v>
      </c>
      <c r="C9" s="645">
        <v>0</v>
      </c>
      <c r="D9" s="645">
        <v>0</v>
      </c>
      <c r="E9" s="645" t="s">
        <v>537</v>
      </c>
      <c r="F9" s="645" t="s">
        <v>537</v>
      </c>
      <c r="G9" s="645" t="s">
        <v>537</v>
      </c>
      <c r="H9" s="645" t="s">
        <v>537</v>
      </c>
      <c r="I9" s="645" t="s">
        <v>537</v>
      </c>
      <c r="J9" s="645" t="s">
        <v>537</v>
      </c>
      <c r="K9" s="645" t="s">
        <v>537</v>
      </c>
      <c r="L9" s="645" t="s">
        <v>537</v>
      </c>
      <c r="M9" s="645">
        <v>135.4117585024</v>
      </c>
      <c r="N9" s="645">
        <v>32.652806662399996</v>
      </c>
      <c r="O9" s="645">
        <v>73.648338577200008</v>
      </c>
    </row>
    <row r="10" spans="1:15" ht="13" customHeight="1">
      <c r="A10" s="300"/>
      <c r="B10" s="302" t="s">
        <v>604</v>
      </c>
      <c r="C10" s="645">
        <v>0</v>
      </c>
      <c r="D10" s="645">
        <v>0</v>
      </c>
      <c r="E10" s="645" t="s">
        <v>537</v>
      </c>
      <c r="F10" s="645" t="s">
        <v>537</v>
      </c>
      <c r="G10" s="645" t="s">
        <v>537</v>
      </c>
      <c r="H10" s="645" t="s">
        <v>537</v>
      </c>
      <c r="I10" s="645" t="s">
        <v>537</v>
      </c>
      <c r="J10" s="645" t="s">
        <v>537</v>
      </c>
      <c r="K10" s="645" t="s">
        <v>537</v>
      </c>
      <c r="L10" s="645" t="s">
        <v>537</v>
      </c>
      <c r="M10" s="645" t="s">
        <v>537</v>
      </c>
      <c r="N10" s="645" t="s">
        <v>537</v>
      </c>
      <c r="O10" s="645" t="s">
        <v>537</v>
      </c>
    </row>
    <row r="11" spans="1:15" ht="13" customHeight="1">
      <c r="A11" s="300"/>
      <c r="B11" s="302" t="s">
        <v>605</v>
      </c>
      <c r="C11" s="645">
        <v>4028</v>
      </c>
      <c r="D11" s="645">
        <v>4320</v>
      </c>
      <c r="E11" s="645">
        <v>4415</v>
      </c>
      <c r="F11" s="645">
        <v>3804</v>
      </c>
      <c r="G11" s="645">
        <v>5953</v>
      </c>
      <c r="H11" s="645">
        <v>5366</v>
      </c>
      <c r="I11" s="645">
        <v>5072</v>
      </c>
      <c r="J11" s="645">
        <v>5594</v>
      </c>
      <c r="K11" s="645">
        <v>5899</v>
      </c>
      <c r="L11" s="645">
        <v>5988</v>
      </c>
      <c r="M11" s="645">
        <v>6189</v>
      </c>
      <c r="N11" s="645">
        <v>6140</v>
      </c>
      <c r="O11" s="645">
        <v>6568</v>
      </c>
    </row>
    <row r="12" spans="1:15" ht="13" customHeight="1">
      <c r="A12" s="300"/>
      <c r="B12" s="302" t="s">
        <v>606</v>
      </c>
      <c r="C12" s="645">
        <v>615</v>
      </c>
      <c r="D12" s="645">
        <v>670</v>
      </c>
      <c r="E12" s="645">
        <v>540</v>
      </c>
      <c r="F12" s="645">
        <v>125</v>
      </c>
      <c r="G12" s="645">
        <v>150</v>
      </c>
      <c r="H12" s="645" t="s">
        <v>537</v>
      </c>
      <c r="I12" s="645" t="s">
        <v>537</v>
      </c>
      <c r="J12" s="645" t="s">
        <v>537</v>
      </c>
      <c r="K12" s="645" t="s">
        <v>537</v>
      </c>
      <c r="L12" s="645" t="s">
        <v>537</v>
      </c>
      <c r="M12" s="645" t="s">
        <v>537</v>
      </c>
      <c r="N12" s="645" t="s">
        <v>537</v>
      </c>
      <c r="O12" s="645" t="s">
        <v>537</v>
      </c>
    </row>
    <row r="13" spans="1:15" ht="13" customHeight="1">
      <c r="A13" s="300"/>
      <c r="B13" s="302" t="s">
        <v>595</v>
      </c>
      <c r="C13" s="645">
        <v>0</v>
      </c>
      <c r="D13" s="645">
        <v>0</v>
      </c>
      <c r="E13" s="645" t="s">
        <v>537</v>
      </c>
      <c r="F13" s="645" t="s">
        <v>537</v>
      </c>
      <c r="G13" s="645" t="s">
        <v>537</v>
      </c>
      <c r="H13" s="645" t="s">
        <v>537</v>
      </c>
      <c r="I13" s="645" t="s">
        <v>537</v>
      </c>
      <c r="J13" s="645" t="s">
        <v>537</v>
      </c>
      <c r="K13" s="645" t="s">
        <v>537</v>
      </c>
      <c r="L13" s="645" t="s">
        <v>537</v>
      </c>
      <c r="M13" s="645" t="s">
        <v>537</v>
      </c>
      <c r="N13" s="645" t="s">
        <v>537</v>
      </c>
      <c r="O13" s="645" t="s">
        <v>537</v>
      </c>
    </row>
    <row r="14" spans="1:15" ht="13" customHeight="1">
      <c r="A14" s="300"/>
      <c r="B14" s="302" t="s">
        <v>596</v>
      </c>
      <c r="C14" s="645">
        <v>4285</v>
      </c>
      <c r="D14" s="645">
        <v>3089</v>
      </c>
      <c r="E14" s="645">
        <v>5010</v>
      </c>
      <c r="F14" s="645">
        <v>1737</v>
      </c>
      <c r="G14" s="645">
        <v>1683</v>
      </c>
      <c r="H14" s="645">
        <v>1520</v>
      </c>
      <c r="I14" s="645">
        <v>1683</v>
      </c>
      <c r="J14" s="645">
        <v>1420</v>
      </c>
      <c r="K14" s="645" t="s">
        <v>537</v>
      </c>
      <c r="L14" s="645" t="s">
        <v>537</v>
      </c>
      <c r="M14" s="645" t="s">
        <v>537</v>
      </c>
      <c r="N14" s="645" t="s">
        <v>537</v>
      </c>
      <c r="O14" s="645" t="s">
        <v>537</v>
      </c>
    </row>
    <row r="15" spans="1:15" ht="13" customHeight="1">
      <c r="A15" s="300"/>
      <c r="B15" s="302" t="s">
        <v>597</v>
      </c>
      <c r="C15" s="645">
        <v>485</v>
      </c>
      <c r="D15" s="645">
        <v>3369</v>
      </c>
      <c r="E15" s="645">
        <v>3708</v>
      </c>
      <c r="F15" s="645">
        <v>4565</v>
      </c>
      <c r="G15" s="645">
        <v>3148</v>
      </c>
      <c r="H15" s="645">
        <v>2941</v>
      </c>
      <c r="I15" s="645">
        <v>2086</v>
      </c>
      <c r="J15" s="645">
        <v>3080</v>
      </c>
      <c r="K15" s="645">
        <v>3155</v>
      </c>
      <c r="L15" s="645">
        <v>2891</v>
      </c>
      <c r="M15" s="645">
        <v>3695.46</v>
      </c>
      <c r="N15" s="645">
        <v>22802.71</v>
      </c>
      <c r="O15" s="645">
        <v>20362.71</v>
      </c>
    </row>
    <row r="16" spans="1:15" ht="13" customHeight="1">
      <c r="A16" s="300"/>
      <c r="B16" s="302" t="s">
        <v>598</v>
      </c>
      <c r="C16" s="645">
        <v>0</v>
      </c>
      <c r="D16" s="645">
        <v>0</v>
      </c>
      <c r="E16" s="645" t="s">
        <v>537</v>
      </c>
      <c r="F16" s="645" t="s">
        <v>537</v>
      </c>
      <c r="G16" s="645" t="s">
        <v>537</v>
      </c>
      <c r="H16" s="645" t="s">
        <v>537</v>
      </c>
      <c r="I16" s="645" t="s">
        <v>537</v>
      </c>
      <c r="J16" s="645" t="s">
        <v>537</v>
      </c>
      <c r="K16" s="645" t="s">
        <v>537</v>
      </c>
      <c r="L16" s="645" t="s">
        <v>537</v>
      </c>
      <c r="M16" s="645" t="s">
        <v>537</v>
      </c>
      <c r="N16" s="645" t="s">
        <v>537</v>
      </c>
      <c r="O16" s="645" t="s">
        <v>537</v>
      </c>
    </row>
    <row r="17" spans="1:15" ht="13" customHeight="1">
      <c r="A17" s="300"/>
      <c r="B17" s="302" t="s">
        <v>599</v>
      </c>
      <c r="C17" s="645">
        <v>1154</v>
      </c>
      <c r="D17" s="645">
        <v>1002</v>
      </c>
      <c r="E17" s="645">
        <v>613</v>
      </c>
      <c r="F17" s="645">
        <v>978</v>
      </c>
      <c r="G17" s="645">
        <v>100</v>
      </c>
      <c r="H17" s="645">
        <v>17</v>
      </c>
      <c r="I17" s="645">
        <v>0</v>
      </c>
      <c r="J17" s="645">
        <v>723</v>
      </c>
      <c r="K17" s="645">
        <v>187</v>
      </c>
      <c r="L17" s="645">
        <v>250</v>
      </c>
      <c r="M17" s="645">
        <v>773</v>
      </c>
      <c r="N17" s="645">
        <v>2084</v>
      </c>
      <c r="O17" s="645">
        <v>2742</v>
      </c>
    </row>
    <row r="18" spans="1:15" ht="13" customHeight="1">
      <c r="A18" s="300"/>
      <c r="B18" s="302" t="s">
        <v>600</v>
      </c>
      <c r="C18" s="645">
        <v>17989</v>
      </c>
      <c r="D18" s="645">
        <v>21293</v>
      </c>
      <c r="E18" s="645">
        <v>31731</v>
      </c>
      <c r="F18" s="645">
        <v>35641</v>
      </c>
      <c r="G18" s="645">
        <v>35058</v>
      </c>
      <c r="H18" s="645">
        <v>34872</v>
      </c>
      <c r="I18" s="645">
        <v>46412</v>
      </c>
      <c r="J18" s="645">
        <v>48600</v>
      </c>
      <c r="K18" s="645">
        <v>49774</v>
      </c>
      <c r="L18" s="645">
        <v>56683</v>
      </c>
      <c r="M18" s="645">
        <v>65388</v>
      </c>
      <c r="N18" s="645">
        <v>71070</v>
      </c>
      <c r="O18" s="645">
        <v>74094</v>
      </c>
    </row>
    <row r="19" spans="1:15" ht="13" customHeight="1">
      <c r="A19" s="300"/>
      <c r="B19" s="302" t="s">
        <v>601</v>
      </c>
      <c r="C19" s="645">
        <v>20030</v>
      </c>
      <c r="D19" s="645">
        <v>20420</v>
      </c>
      <c r="E19" s="645">
        <v>13605</v>
      </c>
      <c r="F19" s="645">
        <v>34313</v>
      </c>
      <c r="G19" s="645">
        <v>33970.22</v>
      </c>
      <c r="H19" s="645">
        <v>33616</v>
      </c>
      <c r="I19" s="645">
        <v>48775</v>
      </c>
      <c r="J19" s="645">
        <v>53277</v>
      </c>
      <c r="K19" s="645">
        <v>41363</v>
      </c>
      <c r="L19" s="645">
        <v>57138</v>
      </c>
      <c r="M19" s="645">
        <v>49034</v>
      </c>
      <c r="N19" s="645">
        <v>51378</v>
      </c>
      <c r="O19" s="645">
        <v>50060</v>
      </c>
    </row>
    <row r="20" spans="1:15" ht="13" customHeight="1">
      <c r="A20" s="300"/>
      <c r="B20" s="302" t="s">
        <v>243</v>
      </c>
      <c r="C20" s="645">
        <v>93497</v>
      </c>
      <c r="D20" s="645">
        <v>87269</v>
      </c>
      <c r="E20" s="645">
        <v>70402</v>
      </c>
      <c r="F20" s="645">
        <v>37578</v>
      </c>
      <c r="G20" s="645">
        <v>62596.699309999996</v>
      </c>
      <c r="H20" s="645">
        <v>60037</v>
      </c>
      <c r="I20" s="645">
        <v>57757</v>
      </c>
      <c r="J20" s="645">
        <v>79033</v>
      </c>
      <c r="K20" s="645">
        <v>43508</v>
      </c>
      <c r="L20" s="645">
        <v>33261</v>
      </c>
      <c r="M20" s="645">
        <v>46571.33</v>
      </c>
      <c r="N20" s="645">
        <v>76382.77</v>
      </c>
      <c r="O20" s="645">
        <v>64571</v>
      </c>
    </row>
    <row r="21" spans="1:15" ht="13" customHeight="1">
      <c r="A21" s="300"/>
      <c r="B21" s="302" t="s">
        <v>244</v>
      </c>
      <c r="C21" s="645">
        <v>119251</v>
      </c>
      <c r="D21" s="645">
        <v>153477</v>
      </c>
      <c r="E21" s="645">
        <v>179722</v>
      </c>
      <c r="F21" s="645">
        <v>192907</v>
      </c>
      <c r="G21" s="645">
        <v>228350</v>
      </c>
      <c r="H21" s="645">
        <v>224945</v>
      </c>
      <c r="I21" s="645">
        <v>213292</v>
      </c>
      <c r="J21" s="645">
        <v>195858</v>
      </c>
      <c r="K21" s="645">
        <v>187980</v>
      </c>
      <c r="L21" s="645">
        <v>210921</v>
      </c>
      <c r="M21" s="645">
        <v>150095</v>
      </c>
      <c r="N21" s="645">
        <v>140598</v>
      </c>
      <c r="O21" s="645">
        <v>105822</v>
      </c>
    </row>
    <row r="22" spans="1:15" ht="13" customHeight="1">
      <c r="A22" s="300"/>
      <c r="B22" s="302" t="s">
        <v>245</v>
      </c>
      <c r="C22" s="645">
        <v>5254</v>
      </c>
      <c r="D22" s="645">
        <v>5629</v>
      </c>
      <c r="E22" s="645">
        <v>9022</v>
      </c>
      <c r="F22" s="645">
        <v>8934</v>
      </c>
      <c r="G22" s="645">
        <v>3729</v>
      </c>
      <c r="H22" s="645">
        <v>18308</v>
      </c>
      <c r="I22" s="645">
        <v>54487</v>
      </c>
      <c r="J22" s="645">
        <v>49180</v>
      </c>
      <c r="K22" s="645">
        <v>23680</v>
      </c>
      <c r="L22" s="645">
        <v>17423</v>
      </c>
      <c r="M22" s="645">
        <v>32525</v>
      </c>
      <c r="N22" s="645">
        <v>26987</v>
      </c>
      <c r="O22" s="645">
        <v>35831</v>
      </c>
    </row>
    <row r="23" spans="1:15" ht="13" customHeight="1">
      <c r="A23" s="300"/>
      <c r="B23" s="302" t="s">
        <v>246</v>
      </c>
      <c r="C23" s="645">
        <v>5100</v>
      </c>
      <c r="D23" s="645">
        <v>3970</v>
      </c>
      <c r="E23" s="645">
        <v>7768</v>
      </c>
      <c r="F23" s="645">
        <v>3100</v>
      </c>
      <c r="G23" s="645">
        <v>1968</v>
      </c>
      <c r="H23" s="645">
        <v>13802</v>
      </c>
      <c r="I23" s="645">
        <v>11800</v>
      </c>
      <c r="J23" s="645">
        <v>24119</v>
      </c>
      <c r="K23" s="645">
        <v>16561</v>
      </c>
      <c r="L23" s="645">
        <v>15450</v>
      </c>
      <c r="M23" s="645">
        <v>39643</v>
      </c>
      <c r="N23" s="645">
        <v>32160</v>
      </c>
      <c r="O23" s="645">
        <v>32501</v>
      </c>
    </row>
    <row r="24" spans="1:15" ht="13" customHeight="1">
      <c r="A24" s="300"/>
      <c r="B24" s="302" t="s">
        <v>258</v>
      </c>
      <c r="C24" s="645">
        <v>67180</v>
      </c>
      <c r="D24" s="645">
        <v>53218</v>
      </c>
      <c r="E24" s="645">
        <v>62264</v>
      </c>
      <c r="F24" s="645">
        <v>61204</v>
      </c>
      <c r="G24" s="645">
        <v>75043</v>
      </c>
      <c r="H24" s="645">
        <v>53567</v>
      </c>
      <c r="I24" s="645">
        <v>74721</v>
      </c>
      <c r="J24" s="645">
        <v>85040</v>
      </c>
      <c r="K24" s="645">
        <v>89479</v>
      </c>
      <c r="L24" s="645">
        <v>80283</v>
      </c>
      <c r="M24" s="645">
        <v>75801</v>
      </c>
      <c r="N24" s="645">
        <v>93171</v>
      </c>
      <c r="O24" s="645">
        <v>95838</v>
      </c>
    </row>
    <row r="25" spans="1:15" ht="13" customHeight="1">
      <c r="A25" s="300"/>
      <c r="B25" s="302" t="s">
        <v>577</v>
      </c>
      <c r="C25" s="645">
        <v>110926</v>
      </c>
      <c r="D25" s="645">
        <v>100982</v>
      </c>
      <c r="E25" s="645">
        <v>115710</v>
      </c>
      <c r="F25" s="645">
        <v>113568</v>
      </c>
      <c r="G25" s="645">
        <v>78155</v>
      </c>
      <c r="H25" s="645">
        <v>77382</v>
      </c>
      <c r="I25" s="645">
        <v>109546</v>
      </c>
      <c r="J25" s="645">
        <v>78748</v>
      </c>
      <c r="K25" s="645">
        <v>72850</v>
      </c>
      <c r="L25" s="645">
        <v>65394</v>
      </c>
      <c r="M25" s="645">
        <v>61614</v>
      </c>
      <c r="N25" s="645">
        <v>54680</v>
      </c>
      <c r="O25" s="645">
        <v>45100</v>
      </c>
    </row>
    <row r="26" spans="1:15" ht="13" customHeight="1">
      <c r="A26" s="300"/>
      <c r="B26" s="302" t="s">
        <v>590</v>
      </c>
      <c r="C26" s="645">
        <v>167952</v>
      </c>
      <c r="D26" s="645">
        <v>117405</v>
      </c>
      <c r="E26" s="645">
        <v>272075</v>
      </c>
      <c r="F26" s="645">
        <v>352710</v>
      </c>
      <c r="G26" s="645">
        <v>447362</v>
      </c>
      <c r="H26" s="645">
        <v>393621</v>
      </c>
      <c r="I26" s="645">
        <v>355242</v>
      </c>
      <c r="J26" s="645">
        <v>399422</v>
      </c>
      <c r="K26" s="645">
        <v>312713</v>
      </c>
      <c r="L26" s="645">
        <v>326344</v>
      </c>
      <c r="M26" s="645">
        <v>330367</v>
      </c>
      <c r="N26" s="645">
        <v>320643</v>
      </c>
      <c r="O26" s="645">
        <v>314905</v>
      </c>
    </row>
    <row r="27" spans="1:15" ht="13" customHeight="1">
      <c r="A27" s="300"/>
      <c r="B27" s="302" t="s">
        <v>591</v>
      </c>
      <c r="C27" s="645">
        <v>1378160</v>
      </c>
      <c r="D27" s="645">
        <v>1404440</v>
      </c>
      <c r="E27" s="645">
        <v>1431720</v>
      </c>
      <c r="F27" s="645">
        <v>1474120</v>
      </c>
      <c r="G27" s="645">
        <v>1535840</v>
      </c>
      <c r="H27" s="645">
        <v>1561130</v>
      </c>
      <c r="I27" s="645">
        <v>1592320</v>
      </c>
      <c r="J27" s="645">
        <v>1612295</v>
      </c>
      <c r="K27" s="645">
        <v>1543890</v>
      </c>
      <c r="L27" s="645">
        <v>2022732</v>
      </c>
      <c r="M27" s="645">
        <v>1511145</v>
      </c>
      <c r="N27" s="645">
        <v>1522420</v>
      </c>
      <c r="O27" s="645">
        <v>1448371</v>
      </c>
    </row>
    <row r="28" spans="1:15" ht="13" customHeight="1">
      <c r="A28" s="300"/>
      <c r="B28" s="298" t="s">
        <v>686</v>
      </c>
      <c r="C28" s="645">
        <v>0</v>
      </c>
      <c r="D28" s="645">
        <v>0</v>
      </c>
      <c r="E28" s="645" t="s">
        <v>537</v>
      </c>
      <c r="F28" s="645" t="s">
        <v>537</v>
      </c>
      <c r="G28" s="645" t="s">
        <v>537</v>
      </c>
      <c r="H28" s="645" t="s">
        <v>537</v>
      </c>
      <c r="I28" s="645" t="s">
        <v>537</v>
      </c>
      <c r="J28" s="645" t="s">
        <v>537</v>
      </c>
      <c r="K28" s="645" t="s">
        <v>537</v>
      </c>
      <c r="L28" s="645" t="s">
        <v>537</v>
      </c>
      <c r="M28" s="645" t="s">
        <v>537</v>
      </c>
      <c r="N28" s="645" t="s">
        <v>537</v>
      </c>
      <c r="O28" s="645" t="s">
        <v>537</v>
      </c>
    </row>
    <row r="29" spans="1:15" ht="13" customHeight="1">
      <c r="A29" s="300"/>
      <c r="B29" s="304" t="s">
        <v>534</v>
      </c>
      <c r="C29" s="645">
        <v>0</v>
      </c>
      <c r="D29" s="645">
        <v>0</v>
      </c>
      <c r="E29" s="645" t="s">
        <v>537</v>
      </c>
      <c r="F29" s="645" t="s">
        <v>537</v>
      </c>
      <c r="G29" s="645" t="s">
        <v>537</v>
      </c>
      <c r="H29" s="645" t="s">
        <v>537</v>
      </c>
      <c r="I29" s="645" t="s">
        <v>537</v>
      </c>
      <c r="J29" s="645" t="s">
        <v>537</v>
      </c>
      <c r="K29" s="645" t="s">
        <v>537</v>
      </c>
      <c r="L29" s="645" t="s">
        <v>537</v>
      </c>
      <c r="M29" s="645" t="s">
        <v>537</v>
      </c>
      <c r="N29" s="645" t="s">
        <v>537</v>
      </c>
      <c r="O29" s="645" t="s">
        <v>537</v>
      </c>
    </row>
    <row r="30" spans="1:15" ht="13" customHeight="1">
      <c r="A30" s="300"/>
      <c r="B30" s="302" t="s">
        <v>535</v>
      </c>
      <c r="C30" s="645">
        <v>0</v>
      </c>
      <c r="D30" s="645">
        <v>0</v>
      </c>
      <c r="E30" s="645" t="s">
        <v>537</v>
      </c>
      <c r="F30" s="645" t="s">
        <v>537</v>
      </c>
      <c r="G30" s="645" t="s">
        <v>537</v>
      </c>
      <c r="H30" s="645" t="s">
        <v>537</v>
      </c>
      <c r="I30" s="645" t="s">
        <v>537</v>
      </c>
      <c r="J30" s="645" t="s">
        <v>537</v>
      </c>
      <c r="K30" s="645" t="s">
        <v>537</v>
      </c>
      <c r="L30" s="645" t="s">
        <v>537</v>
      </c>
      <c r="M30" s="645" t="s">
        <v>537</v>
      </c>
      <c r="N30" s="645" t="s">
        <v>537</v>
      </c>
      <c r="O30" s="645" t="s">
        <v>537</v>
      </c>
    </row>
    <row r="31" spans="1:15" ht="13" customHeight="1">
      <c r="A31" s="300"/>
      <c r="B31" s="304" t="s">
        <v>536</v>
      </c>
      <c r="C31" s="645">
        <v>0</v>
      </c>
      <c r="D31" s="645">
        <v>0</v>
      </c>
      <c r="E31" s="645" t="s">
        <v>537</v>
      </c>
      <c r="F31" s="645" t="s">
        <v>537</v>
      </c>
      <c r="G31" s="645" t="s">
        <v>537</v>
      </c>
      <c r="H31" s="645" t="s">
        <v>537</v>
      </c>
      <c r="I31" s="645" t="s">
        <v>537</v>
      </c>
      <c r="J31" s="645" t="s">
        <v>537</v>
      </c>
      <c r="K31" s="645" t="s">
        <v>537</v>
      </c>
      <c r="L31" s="645" t="s">
        <v>537</v>
      </c>
      <c r="M31" s="645" t="s">
        <v>537</v>
      </c>
      <c r="N31" s="645" t="s">
        <v>537</v>
      </c>
      <c r="O31" s="645" t="s">
        <v>537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4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  <row r="37" spans="1:15" ht="12" customHeight="1"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7"/>
  <sheetViews>
    <sheetView showGridLines="0" zoomScale="150" workbookViewId="0">
      <selection activeCell="B2" sqref="A2:O35"/>
    </sheetView>
  </sheetViews>
  <sheetFormatPr baseColWidth="10" defaultColWidth="12.83203125" defaultRowHeight="12" customHeight="1"/>
  <cols>
    <col min="1" max="1" width="0.33203125" style="298" customWidth="1"/>
    <col min="2" max="2" width="9.6640625" style="298" customWidth="1"/>
    <col min="3" max="4" width="5.5" style="298" hidden="1" customWidth="1"/>
    <col min="5" max="15" width="5.5" style="298" customWidth="1"/>
    <col min="16" max="16384" width="12.83203125" style="298"/>
  </cols>
  <sheetData>
    <row r="2" spans="1:15" ht="12" customHeight="1">
      <c r="A2" s="508" t="s">
        <v>141</v>
      </c>
      <c r="B2" s="508"/>
      <c r="C2" s="297"/>
      <c r="D2" s="297"/>
      <c r="E2" s="297"/>
      <c r="F2" s="297"/>
    </row>
    <row r="3" spans="1:15" ht="11">
      <c r="A3" s="509" t="s">
        <v>268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692</v>
      </c>
      <c r="B6" s="1333"/>
      <c r="C6" s="653">
        <f>(C8+C9+C10+C11+C12+C13+C14+C15+C16+C17+C18+C19+C20+C21+C22+C23+C24+C25+C26+C27+C28+C29+C30+C31)</f>
        <v>3597.2864276333335</v>
      </c>
      <c r="D6" s="653">
        <f>(D8+D9+D10+D11+D12+D13+D14+D15+D16+D17+D18+D19+D20+D21+D22+D23+D24+D25+D26+D27+D28+D29+D30+D31)</f>
        <v>3509.5458512999999</v>
      </c>
      <c r="E6" s="653">
        <v>3894.7965421000004</v>
      </c>
      <c r="F6" s="653">
        <v>4019.1725913375799</v>
      </c>
      <c r="G6" s="653">
        <v>4386.5017065679995</v>
      </c>
      <c r="H6" s="653">
        <v>4351.7826225239996</v>
      </c>
      <c r="I6" s="653">
        <v>4661.4143952800005</v>
      </c>
      <c r="J6" s="653">
        <v>4797.3932921199994</v>
      </c>
      <c r="K6" s="653">
        <v>4420.2621337382716</v>
      </c>
      <c r="L6" s="653">
        <v>4484.9348427279992</v>
      </c>
      <c r="M6" s="653">
        <v>4438.0008303373625</v>
      </c>
      <c r="N6" s="653">
        <v>4508.4825524774942</v>
      </c>
      <c r="O6" s="653">
        <v>4314.2295304220524</v>
      </c>
    </row>
    <row r="7" spans="1:15" ht="5" customHeight="1">
      <c r="A7" s="300"/>
      <c r="B7" s="301"/>
      <c r="C7" s="654"/>
      <c r="D7" s="654"/>
      <c r="E7" s="654"/>
      <c r="F7" s="654"/>
      <c r="G7" s="654"/>
      <c r="H7" s="654"/>
      <c r="I7" s="654"/>
      <c r="J7" s="654"/>
      <c r="K7" s="654"/>
      <c r="L7" s="654"/>
      <c r="M7" s="654"/>
      <c r="N7" s="654"/>
      <c r="O7" s="654"/>
    </row>
    <row r="8" spans="1:15" ht="13" customHeight="1">
      <c r="A8" s="300"/>
      <c r="B8" s="302" t="s">
        <v>488</v>
      </c>
      <c r="C8" s="655">
        <v>0</v>
      </c>
      <c r="D8" s="655">
        <v>0</v>
      </c>
      <c r="E8" s="655" t="s">
        <v>159</v>
      </c>
      <c r="F8" s="655" t="s">
        <v>159</v>
      </c>
      <c r="G8" s="655" t="s">
        <v>159</v>
      </c>
      <c r="H8" s="655" t="s">
        <v>159</v>
      </c>
      <c r="I8" s="655" t="s">
        <v>159</v>
      </c>
      <c r="J8" s="655" t="s">
        <v>159</v>
      </c>
      <c r="K8" s="655" t="s">
        <v>159</v>
      </c>
      <c r="L8" s="655" t="s">
        <v>159</v>
      </c>
      <c r="M8" s="655" t="s">
        <v>159</v>
      </c>
      <c r="N8" s="655" t="s">
        <v>159</v>
      </c>
      <c r="O8" s="655" t="s">
        <v>159</v>
      </c>
    </row>
    <row r="9" spans="1:15" ht="13" customHeight="1">
      <c r="A9" s="300"/>
      <c r="B9" s="302" t="s">
        <v>603</v>
      </c>
      <c r="C9" s="655">
        <v>0</v>
      </c>
      <c r="D9" s="655">
        <v>0</v>
      </c>
      <c r="E9" s="655" t="s">
        <v>159</v>
      </c>
      <c r="F9" s="655" t="s">
        <v>159</v>
      </c>
      <c r="G9" s="655" t="s">
        <v>159</v>
      </c>
      <c r="H9" s="655" t="s">
        <v>159</v>
      </c>
      <c r="I9" s="655" t="s">
        <v>159</v>
      </c>
      <c r="J9" s="655" t="s">
        <v>159</v>
      </c>
      <c r="K9" s="655" t="s">
        <v>159</v>
      </c>
      <c r="L9" s="655" t="s">
        <v>159</v>
      </c>
      <c r="M9" s="655">
        <v>0.18550302136204</v>
      </c>
      <c r="N9" s="655">
        <v>4.6530249493919998E-2</v>
      </c>
      <c r="O9" s="655">
        <v>0.10108392205264001</v>
      </c>
    </row>
    <row r="10" spans="1:15" ht="13" customHeight="1">
      <c r="A10" s="300"/>
      <c r="B10" s="302" t="s">
        <v>604</v>
      </c>
      <c r="C10" s="655">
        <v>0</v>
      </c>
      <c r="D10" s="655">
        <v>0</v>
      </c>
      <c r="E10" s="655" t="s">
        <v>159</v>
      </c>
      <c r="F10" s="655" t="s">
        <v>159</v>
      </c>
      <c r="G10" s="655" t="s">
        <v>159</v>
      </c>
      <c r="H10" s="655" t="s">
        <v>159</v>
      </c>
      <c r="I10" s="655" t="s">
        <v>159</v>
      </c>
      <c r="J10" s="655" t="s">
        <v>159</v>
      </c>
      <c r="K10" s="655" t="s">
        <v>159</v>
      </c>
      <c r="L10" s="655" t="s">
        <v>159</v>
      </c>
      <c r="M10" s="655" t="s">
        <v>159</v>
      </c>
      <c r="N10" s="655" t="s">
        <v>159</v>
      </c>
      <c r="O10" s="655" t="s">
        <v>159</v>
      </c>
    </row>
    <row r="11" spans="1:15" ht="13" customHeight="1">
      <c r="A11" s="300"/>
      <c r="B11" s="302" t="s">
        <v>605</v>
      </c>
      <c r="C11" s="655">
        <v>11.950803999999998</v>
      </c>
      <c r="D11" s="655">
        <v>12.887703999999999</v>
      </c>
      <c r="E11" s="655">
        <v>13.223169999999998</v>
      </c>
      <c r="F11" s="655">
        <v>11.076613279999998</v>
      </c>
      <c r="G11" s="655">
        <v>14.035500000000001</v>
      </c>
      <c r="H11" s="655">
        <v>14.262250000000002</v>
      </c>
      <c r="I11" s="655">
        <v>14.211257999999997</v>
      </c>
      <c r="J11" s="655">
        <v>14.967001999999999</v>
      </c>
      <c r="K11" s="655">
        <v>16.643901400000001</v>
      </c>
      <c r="L11" s="655">
        <v>16.977920999999998</v>
      </c>
      <c r="M11" s="655">
        <v>17.446334999999998</v>
      </c>
      <c r="N11" s="655">
        <v>17.684321000000004</v>
      </c>
      <c r="O11" s="655">
        <v>17.763439000000002</v>
      </c>
    </row>
    <row r="12" spans="1:15" ht="13" customHeight="1">
      <c r="A12" s="300"/>
      <c r="B12" s="302" t="s">
        <v>606</v>
      </c>
      <c r="C12" s="655">
        <v>1.7</v>
      </c>
      <c r="D12" s="655">
        <v>1.68</v>
      </c>
      <c r="E12" s="655">
        <v>1.35</v>
      </c>
      <c r="F12" s="655">
        <v>0.35</v>
      </c>
      <c r="G12" s="655">
        <v>0.37</v>
      </c>
      <c r="H12" s="655" t="s">
        <v>159</v>
      </c>
      <c r="I12" s="655" t="s">
        <v>159</v>
      </c>
      <c r="J12" s="655" t="s">
        <v>159</v>
      </c>
      <c r="K12" s="655" t="s">
        <v>159</v>
      </c>
      <c r="L12" s="655" t="s">
        <v>159</v>
      </c>
      <c r="M12" s="655" t="s">
        <v>159</v>
      </c>
      <c r="N12" s="655" t="s">
        <v>159</v>
      </c>
      <c r="O12" s="655" t="s">
        <v>159</v>
      </c>
    </row>
    <row r="13" spans="1:15" ht="13" customHeight="1">
      <c r="A13" s="300"/>
      <c r="B13" s="302" t="s">
        <v>595</v>
      </c>
      <c r="C13" s="655">
        <v>0</v>
      </c>
      <c r="D13" s="655">
        <v>0</v>
      </c>
      <c r="E13" s="655" t="s">
        <v>159</v>
      </c>
      <c r="F13" s="655" t="s">
        <v>159</v>
      </c>
      <c r="G13" s="655" t="s">
        <v>159</v>
      </c>
      <c r="H13" s="655" t="s">
        <v>159</v>
      </c>
      <c r="I13" s="655" t="s">
        <v>159</v>
      </c>
      <c r="J13" s="655" t="s">
        <v>159</v>
      </c>
      <c r="K13" s="655" t="s">
        <v>159</v>
      </c>
      <c r="L13" s="655" t="s">
        <v>159</v>
      </c>
      <c r="M13" s="655" t="s">
        <v>159</v>
      </c>
      <c r="N13" s="655" t="s">
        <v>159</v>
      </c>
      <c r="O13" s="655" t="s">
        <v>159</v>
      </c>
    </row>
    <row r="14" spans="1:15" ht="13" customHeight="1">
      <c r="A14" s="300"/>
      <c r="B14" s="302" t="s">
        <v>596</v>
      </c>
      <c r="C14" s="655">
        <v>10.363</v>
      </c>
      <c r="D14" s="655">
        <v>7.46</v>
      </c>
      <c r="E14" s="655">
        <v>11.64</v>
      </c>
      <c r="F14" s="655">
        <v>4.67</v>
      </c>
      <c r="G14" s="655">
        <v>3.7</v>
      </c>
      <c r="H14" s="655">
        <v>3.12</v>
      </c>
      <c r="I14" s="655">
        <v>3.7</v>
      </c>
      <c r="J14" s="655">
        <v>3.1</v>
      </c>
      <c r="K14" s="655" t="s">
        <v>159</v>
      </c>
      <c r="L14" s="655" t="s">
        <v>159</v>
      </c>
      <c r="M14" s="655" t="s">
        <v>159</v>
      </c>
      <c r="N14" s="655" t="s">
        <v>159</v>
      </c>
      <c r="O14" s="655" t="s">
        <v>159</v>
      </c>
    </row>
    <row r="15" spans="1:15" ht="13" customHeight="1">
      <c r="A15" s="300"/>
      <c r="B15" s="302" t="s">
        <v>597</v>
      </c>
      <c r="C15" s="655">
        <v>0.89</v>
      </c>
      <c r="D15" s="655">
        <v>5.74</v>
      </c>
      <c r="E15" s="655">
        <v>5.42</v>
      </c>
      <c r="F15" s="655">
        <v>7.47</v>
      </c>
      <c r="G15" s="655">
        <v>5.15</v>
      </c>
      <c r="H15" s="655">
        <v>4.4701728000000003</v>
      </c>
      <c r="I15" s="655">
        <v>4.9209999999999994</v>
      </c>
      <c r="J15" s="655">
        <v>7.7542600000000004</v>
      </c>
      <c r="K15" s="655">
        <v>3.6106498702712511</v>
      </c>
      <c r="L15" s="655">
        <v>4.1550576479999997</v>
      </c>
      <c r="M15" s="655">
        <v>5.0756059280000008</v>
      </c>
      <c r="N15" s="655">
        <v>33.258632400000003</v>
      </c>
      <c r="O15" s="655">
        <v>31.195659599999995</v>
      </c>
    </row>
    <row r="16" spans="1:15" ht="13" customHeight="1">
      <c r="A16" s="300"/>
      <c r="B16" s="302" t="s">
        <v>598</v>
      </c>
      <c r="C16" s="655">
        <v>0</v>
      </c>
      <c r="D16" s="655">
        <v>0</v>
      </c>
      <c r="E16" s="655" t="s">
        <v>159</v>
      </c>
      <c r="F16" s="655" t="s">
        <v>159</v>
      </c>
      <c r="G16" s="655" t="s">
        <v>159</v>
      </c>
      <c r="H16" s="655" t="s">
        <v>159</v>
      </c>
      <c r="I16" s="655" t="s">
        <v>159</v>
      </c>
      <c r="J16" s="655" t="s">
        <v>159</v>
      </c>
      <c r="K16" s="655" t="s">
        <v>159</v>
      </c>
      <c r="L16" s="655" t="s">
        <v>159</v>
      </c>
      <c r="M16" s="655" t="s">
        <v>159</v>
      </c>
      <c r="N16" s="655" t="s">
        <v>159</v>
      </c>
      <c r="O16" s="655" t="s">
        <v>159</v>
      </c>
    </row>
    <row r="17" spans="1:15" ht="13" customHeight="1">
      <c r="A17" s="300"/>
      <c r="B17" s="302" t="s">
        <v>599</v>
      </c>
      <c r="C17" s="655">
        <v>2.39</v>
      </c>
      <c r="D17" s="655">
        <v>2.0691999999999999</v>
      </c>
      <c r="E17" s="655">
        <v>1.266</v>
      </c>
      <c r="F17" s="655">
        <v>2.0791663199999997</v>
      </c>
      <c r="G17" s="655">
        <v>0.19101096000000001</v>
      </c>
      <c r="H17" s="655">
        <v>1.6556399999999999E-2</v>
      </c>
      <c r="I17" s="655" t="s">
        <v>159</v>
      </c>
      <c r="J17" s="655">
        <v>1.2147408</v>
      </c>
      <c r="K17" s="655">
        <v>0.47355839999999993</v>
      </c>
      <c r="L17" s="655">
        <v>0.65046240000000011</v>
      </c>
      <c r="M17" s="655">
        <v>2.0883744000000002</v>
      </c>
      <c r="N17" s="655">
        <v>4.5487007999999998</v>
      </c>
      <c r="O17" s="655">
        <v>5.8768415999999997</v>
      </c>
    </row>
    <row r="18" spans="1:15" ht="13" customHeight="1">
      <c r="A18" s="300"/>
      <c r="B18" s="302" t="s">
        <v>600</v>
      </c>
      <c r="C18" s="655">
        <v>47.46</v>
      </c>
      <c r="D18" s="655">
        <v>48.747999999999998</v>
      </c>
      <c r="E18" s="655">
        <v>76.121000000000009</v>
      </c>
      <c r="F18" s="655">
        <v>70.05704824610001</v>
      </c>
      <c r="G18" s="655">
        <v>77.088544343999999</v>
      </c>
      <c r="H18" s="655">
        <v>89.375343623999996</v>
      </c>
      <c r="I18" s="655">
        <v>109.15129999999999</v>
      </c>
      <c r="J18" s="655">
        <v>107.61102072000001</v>
      </c>
      <c r="K18" s="655">
        <v>129.93534388800001</v>
      </c>
      <c r="L18" s="655">
        <v>124.05701448000001</v>
      </c>
      <c r="M18" s="655">
        <v>149.453865288</v>
      </c>
      <c r="N18" s="655">
        <v>177.79577760000001</v>
      </c>
      <c r="O18" s="655">
        <v>161.57478757999999</v>
      </c>
    </row>
    <row r="19" spans="1:15" ht="13" customHeight="1">
      <c r="A19" s="300"/>
      <c r="B19" s="302" t="s">
        <v>601</v>
      </c>
      <c r="C19" s="655">
        <v>43.895999999999994</v>
      </c>
      <c r="D19" s="655">
        <v>44.9</v>
      </c>
      <c r="E19" s="655">
        <v>33.19</v>
      </c>
      <c r="F19" s="655">
        <v>81.555000000000007</v>
      </c>
      <c r="G19" s="655">
        <v>84.228072263999991</v>
      </c>
      <c r="H19" s="655">
        <v>80.299636800000002</v>
      </c>
      <c r="I19" s="655">
        <v>116.33343119999998</v>
      </c>
      <c r="J19" s="655">
        <v>119.98355040000001</v>
      </c>
      <c r="K19" s="655">
        <v>101.72252159999999</v>
      </c>
      <c r="L19" s="655">
        <v>139.43754720000001</v>
      </c>
      <c r="M19" s="655">
        <v>118.21360320000002</v>
      </c>
      <c r="N19" s="655">
        <v>125.2602792</v>
      </c>
      <c r="O19" s="655">
        <v>141.09590880000002</v>
      </c>
    </row>
    <row r="20" spans="1:15" ht="13" customHeight="1">
      <c r="A20" s="300"/>
      <c r="B20" s="302" t="s">
        <v>243</v>
      </c>
      <c r="C20" s="655">
        <v>229.1141638</v>
      </c>
      <c r="D20" s="655">
        <v>167.1343373</v>
      </c>
      <c r="E20" s="655">
        <v>135.2916731</v>
      </c>
      <c r="F20" s="655">
        <v>73.126074160000002</v>
      </c>
      <c r="G20" s="655">
        <v>122.2031604</v>
      </c>
      <c r="H20" s="655">
        <v>118.6710525</v>
      </c>
      <c r="I20" s="655">
        <v>140.09981107999999</v>
      </c>
      <c r="J20" s="655">
        <v>167.78241000000003</v>
      </c>
      <c r="K20" s="655">
        <v>100.31973937999999</v>
      </c>
      <c r="L20" s="655">
        <v>68.774200000000008</v>
      </c>
      <c r="M20" s="655">
        <v>94.18399500000001</v>
      </c>
      <c r="N20" s="655">
        <v>117.45638372799999</v>
      </c>
      <c r="O20" s="655">
        <v>151.90553246399998</v>
      </c>
    </row>
    <row r="21" spans="1:15" ht="13" customHeight="1">
      <c r="A21" s="300"/>
      <c r="B21" s="302" t="s">
        <v>244</v>
      </c>
      <c r="C21" s="655">
        <v>227.95604500000002</v>
      </c>
      <c r="D21" s="655">
        <v>292.05075999999997</v>
      </c>
      <c r="E21" s="655">
        <v>345.85334900000004</v>
      </c>
      <c r="F21" s="655">
        <v>362.43512099999998</v>
      </c>
      <c r="G21" s="655">
        <v>444.42667499999999</v>
      </c>
      <c r="H21" s="655">
        <v>407.70993000000004</v>
      </c>
      <c r="I21" s="655">
        <v>413.21999499999993</v>
      </c>
      <c r="J21" s="655">
        <v>384.89260499999995</v>
      </c>
      <c r="K21" s="655">
        <v>370.19186000000002</v>
      </c>
      <c r="L21" s="655">
        <v>415.00133</v>
      </c>
      <c r="M21" s="655">
        <v>295.94682999999998</v>
      </c>
      <c r="N21" s="655">
        <v>277.40406000000002</v>
      </c>
      <c r="O21" s="655">
        <v>208.72369</v>
      </c>
    </row>
    <row r="22" spans="1:15" ht="13" customHeight="1">
      <c r="A22" s="300"/>
      <c r="B22" s="302" t="s">
        <v>245</v>
      </c>
      <c r="C22" s="655">
        <v>10.95</v>
      </c>
      <c r="D22" s="655">
        <v>14.22</v>
      </c>
      <c r="E22" s="655">
        <v>18.489999999999998</v>
      </c>
      <c r="F22" s="655">
        <v>22.190199999999997</v>
      </c>
      <c r="G22" s="655">
        <v>7.9478664000000006</v>
      </c>
      <c r="H22" s="655">
        <v>33.348672000000008</v>
      </c>
      <c r="I22" s="655">
        <v>108.37819440000003</v>
      </c>
      <c r="J22" s="655">
        <v>97.880076000000003</v>
      </c>
      <c r="K22" s="655">
        <v>49.387039200000004</v>
      </c>
      <c r="L22" s="655">
        <v>41.425020000000004</v>
      </c>
      <c r="M22" s="655">
        <v>75.686830499999999</v>
      </c>
      <c r="N22" s="655">
        <v>55.398892700000005</v>
      </c>
      <c r="O22" s="655">
        <v>77.68625759999999</v>
      </c>
    </row>
    <row r="23" spans="1:15" ht="13" customHeight="1">
      <c r="A23" s="300"/>
      <c r="B23" s="302" t="s">
        <v>246</v>
      </c>
      <c r="C23" s="655">
        <v>12.24</v>
      </c>
      <c r="D23" s="655">
        <v>9.84</v>
      </c>
      <c r="E23" s="655">
        <v>22.2</v>
      </c>
      <c r="F23" s="655">
        <v>5.9</v>
      </c>
      <c r="G23" s="655">
        <v>3.2353360000000002</v>
      </c>
      <c r="H23" s="655">
        <v>29.488536</v>
      </c>
      <c r="I23" s="655">
        <v>19.855432800000003</v>
      </c>
      <c r="J23" s="655">
        <v>47.46107520000001</v>
      </c>
      <c r="K23" s="655">
        <v>30.805790400000003</v>
      </c>
      <c r="L23" s="655">
        <v>26</v>
      </c>
      <c r="M23" s="655">
        <v>71.47</v>
      </c>
      <c r="N23" s="655">
        <v>60.300566400000008</v>
      </c>
      <c r="O23" s="655">
        <v>63.058564799999999</v>
      </c>
    </row>
    <row r="24" spans="1:15" ht="13" customHeight="1">
      <c r="A24" s="300"/>
      <c r="B24" s="302" t="s">
        <v>258</v>
      </c>
      <c r="C24" s="655">
        <v>124.13400000000001</v>
      </c>
      <c r="D24" s="655">
        <v>91.91040000000001</v>
      </c>
      <c r="E24" s="655">
        <v>110.298</v>
      </c>
      <c r="F24" s="655">
        <v>103.63</v>
      </c>
      <c r="G24" s="655">
        <v>125.54468640000002</v>
      </c>
      <c r="H24" s="655">
        <v>86.074228800000014</v>
      </c>
      <c r="I24" s="655">
        <v>138.85240320000003</v>
      </c>
      <c r="J24" s="655">
        <v>157.10753519999997</v>
      </c>
      <c r="K24" s="655">
        <v>173.1699648</v>
      </c>
      <c r="L24" s="655">
        <v>138.9825864</v>
      </c>
      <c r="M24" s="655">
        <v>132.99778800000001</v>
      </c>
      <c r="N24" s="655">
        <v>164.33247600000004</v>
      </c>
      <c r="O24" s="655">
        <v>153.89171985600001</v>
      </c>
    </row>
    <row r="25" spans="1:15" ht="13" customHeight="1">
      <c r="A25" s="300"/>
      <c r="B25" s="302" t="s">
        <v>577</v>
      </c>
      <c r="C25" s="655">
        <v>186.37061483333332</v>
      </c>
      <c r="D25" s="655">
        <v>180.529</v>
      </c>
      <c r="E25" s="655">
        <v>206.7698</v>
      </c>
      <c r="F25" s="655">
        <v>206.09113233148</v>
      </c>
      <c r="G25" s="655">
        <v>142.01635200000001</v>
      </c>
      <c r="H25" s="655">
        <v>135.19922640000001</v>
      </c>
      <c r="I25" s="655">
        <v>220.39296799999997</v>
      </c>
      <c r="J25" s="655">
        <v>155.99478000000002</v>
      </c>
      <c r="K25" s="655">
        <v>154.18369039999999</v>
      </c>
      <c r="L25" s="655">
        <v>147.16499999999999</v>
      </c>
      <c r="M25" s="655">
        <v>137.9915</v>
      </c>
      <c r="N25" s="655">
        <v>121.65400000000001</v>
      </c>
      <c r="O25" s="655">
        <v>91.254999999999995</v>
      </c>
    </row>
    <row r="26" spans="1:15" ht="13" customHeight="1">
      <c r="A26" s="300"/>
      <c r="B26" s="302" t="s">
        <v>590</v>
      </c>
      <c r="C26" s="655">
        <v>317.68430000000001</v>
      </c>
      <c r="D26" s="655">
        <v>217.17625000000001</v>
      </c>
      <c r="E26" s="655">
        <v>463.81200000000001</v>
      </c>
      <c r="F26" s="655">
        <v>528.43719599999997</v>
      </c>
      <c r="G26" s="655">
        <v>735.97643279999988</v>
      </c>
      <c r="H26" s="655">
        <v>658.8095472</v>
      </c>
      <c r="I26" s="655">
        <v>636.53960160000008</v>
      </c>
      <c r="J26" s="655">
        <v>727.10401679999995</v>
      </c>
      <c r="K26" s="655">
        <v>583.09327440000015</v>
      </c>
      <c r="L26" s="655">
        <v>598.33287360000008</v>
      </c>
      <c r="M26" s="655">
        <v>605.15910000000008</v>
      </c>
      <c r="N26" s="655">
        <v>620.81238240000005</v>
      </c>
      <c r="O26" s="655">
        <v>568.56809520000002</v>
      </c>
    </row>
    <row r="27" spans="1:15" ht="13" customHeight="1">
      <c r="A27" s="300"/>
      <c r="B27" s="302" t="s">
        <v>591</v>
      </c>
      <c r="C27" s="655">
        <v>2370.1875</v>
      </c>
      <c r="D27" s="655">
        <v>2413.2001999999998</v>
      </c>
      <c r="E27" s="655">
        <v>2449.8715500000003</v>
      </c>
      <c r="F27" s="655">
        <v>2540.1050399999999</v>
      </c>
      <c r="G27" s="655">
        <v>2620.3880699999995</v>
      </c>
      <c r="H27" s="655">
        <v>2690.9374699999998</v>
      </c>
      <c r="I27" s="655">
        <v>2735.7590000000005</v>
      </c>
      <c r="J27" s="655">
        <v>2804.5402199999999</v>
      </c>
      <c r="K27" s="655">
        <v>2706.7248</v>
      </c>
      <c r="L27" s="655">
        <v>2763.9758299999994</v>
      </c>
      <c r="M27" s="655">
        <v>2732.1015000000002</v>
      </c>
      <c r="N27" s="655">
        <v>2732.5295500000002</v>
      </c>
      <c r="O27" s="655">
        <v>2641.5329499999998</v>
      </c>
    </row>
    <row r="28" spans="1:15" ht="13" customHeight="1">
      <c r="A28" s="300"/>
      <c r="B28" s="298" t="s">
        <v>686</v>
      </c>
      <c r="C28" s="655">
        <v>0</v>
      </c>
      <c r="D28" s="655">
        <v>0</v>
      </c>
      <c r="E28" s="655" t="s">
        <v>159</v>
      </c>
      <c r="F28" s="655" t="s">
        <v>159</v>
      </c>
      <c r="G28" s="655" t="s">
        <v>159</v>
      </c>
      <c r="H28" s="655" t="s">
        <v>159</v>
      </c>
      <c r="I28" s="655" t="s">
        <v>159</v>
      </c>
      <c r="J28" s="655" t="s">
        <v>159</v>
      </c>
      <c r="K28" s="655" t="s">
        <v>159</v>
      </c>
      <c r="L28" s="655" t="s">
        <v>159</v>
      </c>
      <c r="M28" s="655" t="s">
        <v>159</v>
      </c>
      <c r="N28" s="655" t="s">
        <v>159</v>
      </c>
      <c r="O28" s="655" t="s">
        <v>159</v>
      </c>
    </row>
    <row r="29" spans="1:15" ht="13" customHeight="1">
      <c r="A29" s="300"/>
      <c r="B29" s="304" t="s">
        <v>534</v>
      </c>
      <c r="C29" s="655">
        <v>0</v>
      </c>
      <c r="D29" s="655">
        <v>0</v>
      </c>
      <c r="E29" s="655" t="s">
        <v>159</v>
      </c>
      <c r="F29" s="655" t="s">
        <v>159</v>
      </c>
      <c r="G29" s="655" t="s">
        <v>159</v>
      </c>
      <c r="H29" s="655" t="s">
        <v>159</v>
      </c>
      <c r="I29" s="655" t="s">
        <v>159</v>
      </c>
      <c r="J29" s="655" t="s">
        <v>159</v>
      </c>
      <c r="K29" s="655" t="s">
        <v>159</v>
      </c>
      <c r="L29" s="655" t="s">
        <v>159</v>
      </c>
      <c r="M29" s="655" t="s">
        <v>159</v>
      </c>
      <c r="N29" s="655" t="s">
        <v>159</v>
      </c>
      <c r="O29" s="655" t="s">
        <v>159</v>
      </c>
    </row>
    <row r="30" spans="1:15" ht="13" customHeight="1">
      <c r="A30" s="300"/>
      <c r="B30" s="302" t="s">
        <v>535</v>
      </c>
      <c r="C30" s="655">
        <v>0</v>
      </c>
      <c r="D30" s="655">
        <v>0</v>
      </c>
      <c r="E30" s="655" t="s">
        <v>159</v>
      </c>
      <c r="F30" s="655" t="s">
        <v>159</v>
      </c>
      <c r="G30" s="655" t="s">
        <v>159</v>
      </c>
      <c r="H30" s="655" t="s">
        <v>159</v>
      </c>
      <c r="I30" s="655" t="s">
        <v>159</v>
      </c>
      <c r="J30" s="655" t="s">
        <v>159</v>
      </c>
      <c r="K30" s="655" t="s">
        <v>159</v>
      </c>
      <c r="L30" s="655" t="s">
        <v>159</v>
      </c>
      <c r="M30" s="655" t="s">
        <v>159</v>
      </c>
      <c r="N30" s="655" t="s">
        <v>159</v>
      </c>
      <c r="O30" s="655" t="s">
        <v>159</v>
      </c>
    </row>
    <row r="31" spans="1:15" ht="13" customHeight="1">
      <c r="A31" s="300"/>
      <c r="B31" s="304" t="s">
        <v>536</v>
      </c>
      <c r="C31" s="655">
        <v>0</v>
      </c>
      <c r="D31" s="655">
        <v>0</v>
      </c>
      <c r="E31" s="655" t="s">
        <v>159</v>
      </c>
      <c r="F31" s="655" t="s">
        <v>159</v>
      </c>
      <c r="G31" s="655" t="s">
        <v>159</v>
      </c>
      <c r="H31" s="655" t="s">
        <v>159</v>
      </c>
      <c r="I31" s="655" t="s">
        <v>159</v>
      </c>
      <c r="J31" s="655" t="s">
        <v>159</v>
      </c>
      <c r="K31" s="655" t="s">
        <v>159</v>
      </c>
      <c r="L31" s="655" t="s">
        <v>159</v>
      </c>
      <c r="M31" s="655" t="s">
        <v>159</v>
      </c>
      <c r="N31" s="655" t="s">
        <v>159</v>
      </c>
      <c r="O31" s="655" t="s">
        <v>159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4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  <row r="37" spans="1:15" ht="12" customHeight="1"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zoomScale="150" workbookViewId="0">
      <selection activeCell="B2" sqref="A2:O37"/>
    </sheetView>
  </sheetViews>
  <sheetFormatPr baseColWidth="10" defaultColWidth="12.83203125" defaultRowHeight="12" customHeight="1"/>
  <cols>
    <col min="1" max="1" width="0.33203125" style="298" customWidth="1"/>
    <col min="2" max="2" width="7.83203125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140</v>
      </c>
      <c r="B2" s="508"/>
      <c r="C2" s="297"/>
      <c r="D2" s="297"/>
      <c r="E2" s="297"/>
      <c r="F2" s="297"/>
    </row>
    <row r="3" spans="1:15" ht="11">
      <c r="A3" s="509" t="s">
        <v>269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744</v>
      </c>
      <c r="B6" s="1333"/>
      <c r="C6" s="637">
        <v>11.501103752759381</v>
      </c>
      <c r="D6" s="637">
        <v>16.955966670740455</v>
      </c>
      <c r="E6" s="637">
        <v>18.388520971302427</v>
      </c>
      <c r="F6" s="637">
        <v>18.698145258472621</v>
      </c>
      <c r="G6" s="637">
        <v>12.169641605334013</v>
      </c>
      <c r="H6" s="637">
        <v>12.859729194361558</v>
      </c>
      <c r="I6" s="637">
        <v>14.689190203280893</v>
      </c>
      <c r="J6" s="637">
        <v>14.803918342592089</v>
      </c>
      <c r="K6" s="637">
        <v>16.066127113733323</v>
      </c>
      <c r="L6" s="637">
        <v>17.102077186357178</v>
      </c>
      <c r="M6" s="637">
        <v>17.854900249710763</v>
      </c>
      <c r="N6" s="637">
        <v>17.203205203082678</v>
      </c>
      <c r="O6" s="637">
        <v>17.385166635735576</v>
      </c>
    </row>
    <row r="7" spans="1:15" ht="5" customHeight="1">
      <c r="A7" s="300"/>
      <c r="B7" s="301"/>
      <c r="C7" s="638"/>
      <c r="D7" s="638"/>
      <c r="E7" s="638"/>
      <c r="F7" s="638"/>
      <c r="G7" s="638"/>
      <c r="H7" s="638"/>
      <c r="I7" s="638"/>
      <c r="J7" s="638"/>
      <c r="K7" s="638"/>
      <c r="L7" s="638"/>
      <c r="M7" s="638"/>
      <c r="N7" s="638"/>
      <c r="O7" s="638"/>
    </row>
    <row r="8" spans="1:15" ht="13" customHeight="1">
      <c r="A8" s="300"/>
      <c r="B8" s="302" t="s">
        <v>488</v>
      </c>
      <c r="C8" s="639" t="s">
        <v>218</v>
      </c>
      <c r="D8" s="639" t="s">
        <v>218</v>
      </c>
      <c r="E8" s="639" t="s">
        <v>218</v>
      </c>
      <c r="F8" s="639" t="s">
        <v>218</v>
      </c>
      <c r="G8" s="639" t="s">
        <v>218</v>
      </c>
      <c r="H8" s="639" t="s">
        <v>218</v>
      </c>
      <c r="I8" s="639" t="s">
        <v>218</v>
      </c>
      <c r="J8" s="639" t="s">
        <v>218</v>
      </c>
      <c r="K8" s="639" t="s">
        <v>218</v>
      </c>
      <c r="L8" s="639" t="s">
        <v>218</v>
      </c>
      <c r="M8" s="639" t="s">
        <v>218</v>
      </c>
      <c r="N8" s="639" t="s">
        <v>218</v>
      </c>
      <c r="O8" s="639" t="s">
        <v>218</v>
      </c>
    </row>
    <row r="9" spans="1:15" ht="13" customHeight="1">
      <c r="A9" s="300"/>
      <c r="B9" s="302" t="s">
        <v>603</v>
      </c>
      <c r="C9" s="639" t="s">
        <v>218</v>
      </c>
      <c r="D9" s="639" t="s">
        <v>218</v>
      </c>
      <c r="E9" s="639" t="s">
        <v>218</v>
      </c>
      <c r="F9" s="639" t="s">
        <v>218</v>
      </c>
      <c r="G9" s="639" t="s">
        <v>218</v>
      </c>
      <c r="H9" s="639" t="s">
        <v>218</v>
      </c>
      <c r="I9" s="639" t="s">
        <v>218</v>
      </c>
      <c r="J9" s="639" t="s">
        <v>218</v>
      </c>
      <c r="K9" s="639" t="s">
        <v>218</v>
      </c>
      <c r="L9" s="639" t="s">
        <v>218</v>
      </c>
      <c r="M9" s="639">
        <v>12.168949081951354</v>
      </c>
      <c r="N9" s="639" t="s">
        <v>218</v>
      </c>
      <c r="O9" s="639">
        <v>12.002648177359866</v>
      </c>
    </row>
    <row r="10" spans="1:15" ht="13" customHeight="1">
      <c r="A10" s="300"/>
      <c r="B10" s="302" t="s">
        <v>604</v>
      </c>
      <c r="C10" s="639" t="s">
        <v>218</v>
      </c>
      <c r="D10" s="639" t="s">
        <v>218</v>
      </c>
      <c r="E10" s="639" t="s">
        <v>218</v>
      </c>
      <c r="F10" s="639" t="s">
        <v>218</v>
      </c>
      <c r="G10" s="639" t="s">
        <v>218</v>
      </c>
      <c r="H10" s="639" t="s">
        <v>218</v>
      </c>
      <c r="I10" s="639" t="s">
        <v>218</v>
      </c>
      <c r="J10" s="639" t="s">
        <v>218</v>
      </c>
      <c r="K10" s="639" t="s">
        <v>218</v>
      </c>
      <c r="L10" s="639" t="s">
        <v>218</v>
      </c>
      <c r="M10" s="639" t="s">
        <v>218</v>
      </c>
      <c r="N10" s="639" t="s">
        <v>218</v>
      </c>
      <c r="O10" s="639" t="s">
        <v>218</v>
      </c>
    </row>
    <row r="11" spans="1:15" ht="13" customHeight="1">
      <c r="A11" s="300"/>
      <c r="B11" s="302" t="s">
        <v>605</v>
      </c>
      <c r="C11" s="639">
        <v>11.350343995587334</v>
      </c>
      <c r="D11" s="639">
        <v>11.117508587919815</v>
      </c>
      <c r="E11" s="639">
        <v>11.547293234238412</v>
      </c>
      <c r="F11" s="639">
        <v>13.389775635691107</v>
      </c>
      <c r="G11" s="639">
        <v>11.585896626207134</v>
      </c>
      <c r="H11" s="639">
        <v>11.730974490932908</v>
      </c>
      <c r="I11" s="639">
        <v>12.318898370954535</v>
      </c>
      <c r="J11" s="639">
        <v>17.939566872951612</v>
      </c>
      <c r="K11" s="639">
        <v>20.819498620148583</v>
      </c>
      <c r="L11" s="639">
        <v>10.362757697155832</v>
      </c>
      <c r="M11" s="639">
        <v>12.374733611593513</v>
      </c>
      <c r="N11" s="639">
        <v>12.111066455248478</v>
      </c>
      <c r="O11" s="639">
        <v>12.515369177083031</v>
      </c>
    </row>
    <row r="12" spans="1:15" ht="13" customHeight="1">
      <c r="A12" s="300"/>
      <c r="B12" s="302" t="s">
        <v>606</v>
      </c>
      <c r="C12" s="639">
        <v>11.037527593818984</v>
      </c>
      <c r="D12" s="639">
        <v>12.141280353200882</v>
      </c>
      <c r="E12" s="639">
        <v>15.452538631346577</v>
      </c>
      <c r="F12" s="639">
        <v>17.660044150110373</v>
      </c>
      <c r="G12" s="639">
        <v>13.245033112582782</v>
      </c>
      <c r="H12" s="639" t="s">
        <v>218</v>
      </c>
      <c r="I12" s="639" t="s">
        <v>218</v>
      </c>
      <c r="J12" s="639" t="s">
        <v>218</v>
      </c>
      <c r="K12" s="639" t="s">
        <v>218</v>
      </c>
      <c r="L12" s="639" t="s">
        <v>218</v>
      </c>
      <c r="M12" s="639" t="s">
        <v>218</v>
      </c>
      <c r="N12" s="639" t="s">
        <v>218</v>
      </c>
      <c r="O12" s="639" t="s">
        <v>218</v>
      </c>
    </row>
    <row r="13" spans="1:15" ht="13" customHeight="1">
      <c r="A13" s="300"/>
      <c r="B13" s="302" t="s">
        <v>595</v>
      </c>
      <c r="C13" s="639" t="s">
        <v>218</v>
      </c>
      <c r="D13" s="639" t="s">
        <v>218</v>
      </c>
      <c r="E13" s="639" t="s">
        <v>218</v>
      </c>
      <c r="F13" s="639" t="s">
        <v>218</v>
      </c>
      <c r="G13" s="639" t="s">
        <v>218</v>
      </c>
      <c r="H13" s="639" t="s">
        <v>218</v>
      </c>
      <c r="I13" s="639" t="s">
        <v>218</v>
      </c>
      <c r="J13" s="639" t="s">
        <v>218</v>
      </c>
      <c r="K13" s="639" t="s">
        <v>218</v>
      </c>
      <c r="L13" s="639" t="s">
        <v>218</v>
      </c>
      <c r="M13" s="639" t="s">
        <v>218</v>
      </c>
      <c r="N13" s="639" t="s">
        <v>218</v>
      </c>
      <c r="O13" s="639" t="s">
        <v>218</v>
      </c>
    </row>
    <row r="14" spans="1:15" ht="13" customHeight="1">
      <c r="A14" s="300"/>
      <c r="B14" s="302" t="s">
        <v>596</v>
      </c>
      <c r="C14" s="639">
        <v>10.596026490066224</v>
      </c>
      <c r="D14" s="639">
        <v>12.582781456953642</v>
      </c>
      <c r="E14" s="639">
        <v>12.759381898454746</v>
      </c>
      <c r="F14" s="639">
        <v>14.218793576962527</v>
      </c>
      <c r="G14" s="639">
        <v>12.362030905077262</v>
      </c>
      <c r="H14" s="639">
        <v>12.141280353200882</v>
      </c>
      <c r="I14" s="639">
        <v>11.037527593818984</v>
      </c>
      <c r="J14" s="639">
        <v>13.245033112582782</v>
      </c>
      <c r="K14" s="639" t="s">
        <v>218</v>
      </c>
      <c r="L14" s="639" t="s">
        <v>218</v>
      </c>
      <c r="M14" s="639" t="s">
        <v>218</v>
      </c>
      <c r="N14" s="639" t="s">
        <v>218</v>
      </c>
      <c r="O14" s="639" t="s">
        <v>218</v>
      </c>
    </row>
    <row r="15" spans="1:15" ht="13" customHeight="1">
      <c r="A15" s="300"/>
      <c r="B15" s="302" t="s">
        <v>597</v>
      </c>
      <c r="C15" s="639">
        <v>10.816777041942606</v>
      </c>
      <c r="D15" s="639">
        <v>10.706401766004413</v>
      </c>
      <c r="E15" s="639">
        <v>11.015452538631347</v>
      </c>
      <c r="F15" s="639">
        <v>11.560591150473863</v>
      </c>
      <c r="G15" s="639">
        <v>10.838852097130243</v>
      </c>
      <c r="H15" s="639">
        <v>12.446870033200881</v>
      </c>
      <c r="I15" s="639">
        <v>11.795983604976287</v>
      </c>
      <c r="J15" s="639">
        <v>13.517205658865949</v>
      </c>
      <c r="K15" s="639">
        <v>11.302618935942188</v>
      </c>
      <c r="L15" s="639">
        <v>14.507889910701268</v>
      </c>
      <c r="M15" s="639">
        <v>14.582927211311368</v>
      </c>
      <c r="N15" s="639">
        <v>14.74260301528922</v>
      </c>
      <c r="O15" s="639">
        <v>12.787563007494938</v>
      </c>
    </row>
    <row r="16" spans="1:15" ht="13" customHeight="1">
      <c r="A16" s="300"/>
      <c r="B16" s="302" t="s">
        <v>598</v>
      </c>
      <c r="C16" s="639" t="s">
        <v>218</v>
      </c>
      <c r="D16" s="639" t="s">
        <v>218</v>
      </c>
      <c r="E16" s="639" t="s">
        <v>218</v>
      </c>
      <c r="F16" s="639" t="s">
        <v>218</v>
      </c>
      <c r="G16" s="639" t="s">
        <v>218</v>
      </c>
      <c r="H16" s="639" t="s">
        <v>218</v>
      </c>
      <c r="I16" s="639" t="s">
        <v>218</v>
      </c>
      <c r="J16" s="639" t="s">
        <v>218</v>
      </c>
      <c r="K16" s="639" t="s">
        <v>218</v>
      </c>
      <c r="L16" s="639" t="s">
        <v>218</v>
      </c>
      <c r="M16" s="639" t="s">
        <v>218</v>
      </c>
      <c r="N16" s="639" t="s">
        <v>218</v>
      </c>
      <c r="O16" s="639" t="s">
        <v>218</v>
      </c>
    </row>
    <row r="17" spans="1:15" ht="13" customHeight="1">
      <c r="A17" s="300"/>
      <c r="B17" s="302" t="s">
        <v>599</v>
      </c>
      <c r="C17" s="639">
        <v>9.8896247240618109</v>
      </c>
      <c r="D17" s="639">
        <v>9.9337748344370862</v>
      </c>
      <c r="E17" s="639">
        <v>10.044150110375275</v>
      </c>
      <c r="F17" s="639">
        <v>10.273270853563506</v>
      </c>
      <c r="G17" s="639">
        <v>11.037527593818984</v>
      </c>
      <c r="H17" s="639">
        <v>9.9337748344370862</v>
      </c>
      <c r="I17" s="639">
        <v>0</v>
      </c>
      <c r="J17" s="639">
        <v>14.464354308757319</v>
      </c>
      <c r="K17" s="639">
        <v>10.521681763974527</v>
      </c>
      <c r="L17" s="639">
        <v>12.442387800530168</v>
      </c>
      <c r="M17" s="639">
        <v>12.785685343924278</v>
      </c>
      <c r="N17" s="639">
        <v>12.102342350249753</v>
      </c>
      <c r="O17" s="639">
        <v>13.208114133283175</v>
      </c>
    </row>
    <row r="18" spans="1:15" ht="13" customHeight="1">
      <c r="A18" s="300"/>
      <c r="B18" s="302" t="s">
        <v>600</v>
      </c>
      <c r="C18" s="639">
        <v>11.258278145695362</v>
      </c>
      <c r="D18" s="639">
        <v>11.434878587196467</v>
      </c>
      <c r="E18" s="639">
        <v>15.452538631346577</v>
      </c>
      <c r="F18" s="639">
        <v>13.245033112582782</v>
      </c>
      <c r="G18" s="639">
        <v>9.7364407573335594</v>
      </c>
      <c r="H18" s="639">
        <v>10.070377261110862</v>
      </c>
      <c r="I18" s="639">
        <v>12.299179228886917</v>
      </c>
      <c r="J18" s="639">
        <v>12.998436990888449</v>
      </c>
      <c r="K18" s="639">
        <v>13.238823922976524</v>
      </c>
      <c r="L18" s="639">
        <v>15.117072135726977</v>
      </c>
      <c r="M18" s="639">
        <v>14.81101657702343</v>
      </c>
      <c r="N18" s="639">
        <v>12.472591362302126</v>
      </c>
      <c r="O18" s="639">
        <v>13.578795397351969</v>
      </c>
    </row>
    <row r="19" spans="1:15" ht="13" customHeight="1">
      <c r="A19" s="300"/>
      <c r="B19" s="302" t="s">
        <v>601</v>
      </c>
      <c r="C19" s="639">
        <v>11.743929359823399</v>
      </c>
      <c r="D19" s="639">
        <v>14.415011037527593</v>
      </c>
      <c r="E19" s="639">
        <v>14.856512141280353</v>
      </c>
      <c r="F19" s="639">
        <v>16.73598566928181</v>
      </c>
      <c r="G19" s="639">
        <v>10.182793341971502</v>
      </c>
      <c r="H19" s="639">
        <v>12.561381829154131</v>
      </c>
      <c r="I19" s="639">
        <v>11.69406972488644</v>
      </c>
      <c r="J19" s="639">
        <v>13.242247556474867</v>
      </c>
      <c r="K19" s="639">
        <v>14.179336671051439</v>
      </c>
      <c r="L19" s="639">
        <v>14.960836851998117</v>
      </c>
      <c r="M19" s="639">
        <v>14.67</v>
      </c>
      <c r="N19" s="639">
        <v>18.654783642883491</v>
      </c>
      <c r="O19" s="639">
        <v>16.823589624058382</v>
      </c>
    </row>
    <row r="20" spans="1:15" ht="13" customHeight="1">
      <c r="A20" s="300"/>
      <c r="B20" s="302" t="s">
        <v>243</v>
      </c>
      <c r="C20" s="639">
        <v>9.85</v>
      </c>
      <c r="D20" s="639">
        <v>10.982449544202344</v>
      </c>
      <c r="E20" s="639">
        <v>12.295178341766919</v>
      </c>
      <c r="F20" s="639">
        <v>15.669233712129801</v>
      </c>
      <c r="G20" s="639">
        <v>7.7610229162126751</v>
      </c>
      <c r="H20" s="639">
        <v>9.4017692895547711</v>
      </c>
      <c r="I20" s="639">
        <v>13.462365575054042</v>
      </c>
      <c r="J20" s="639">
        <v>11.734753337467572</v>
      </c>
      <c r="K20" s="639">
        <v>11.498698311544592</v>
      </c>
      <c r="L20" s="639">
        <v>14.119182726789139</v>
      </c>
      <c r="M20" s="639">
        <v>14.512529953365444</v>
      </c>
      <c r="N20" s="639">
        <v>14.976987026632145</v>
      </c>
      <c r="O20" s="639">
        <v>16.788212377011398</v>
      </c>
    </row>
    <row r="21" spans="1:15" ht="13" customHeight="1">
      <c r="A21" s="300"/>
      <c r="B21" s="302" t="s">
        <v>244</v>
      </c>
      <c r="C21" s="639">
        <v>10.978289300568445</v>
      </c>
      <c r="D21" s="639">
        <v>11.827912380332874</v>
      </c>
      <c r="E21" s="639">
        <v>14.896119677017079</v>
      </c>
      <c r="F21" s="639">
        <v>16.041072776728864</v>
      </c>
      <c r="G21" s="639">
        <v>9.5214189460292484</v>
      </c>
      <c r="H21" s="639">
        <v>11.978390887523634</v>
      </c>
      <c r="I21" s="639">
        <v>13.804099663763209</v>
      </c>
      <c r="J21" s="639">
        <v>13.342387475608113</v>
      </c>
      <c r="K21" s="639">
        <v>11.938692443397871</v>
      </c>
      <c r="L21" s="639">
        <v>16.940137104905958</v>
      </c>
      <c r="M21" s="639">
        <v>16.927482547386131</v>
      </c>
      <c r="N21" s="639">
        <v>16.172539896288121</v>
      </c>
      <c r="O21" s="639">
        <v>16.378905246837835</v>
      </c>
    </row>
    <row r="22" spans="1:15" ht="13" customHeight="1">
      <c r="A22" s="300"/>
      <c r="B22" s="302" t="s">
        <v>245</v>
      </c>
      <c r="C22" s="639">
        <v>11.225276442186541</v>
      </c>
      <c r="D22" s="639">
        <v>12.413290984001017</v>
      </c>
      <c r="E22" s="639">
        <v>13.350095571020431</v>
      </c>
      <c r="F22" s="639">
        <v>14.004518302264296</v>
      </c>
      <c r="G22" s="639">
        <v>9.789692960104281</v>
      </c>
      <c r="H22" s="639">
        <v>12.562628808634953</v>
      </c>
      <c r="I22" s="639">
        <v>14.703912834703843</v>
      </c>
      <c r="J22" s="639">
        <v>13.578088647123975</v>
      </c>
      <c r="K22" s="639">
        <v>10.642389903157392</v>
      </c>
      <c r="L22" s="639">
        <v>13.264239679624657</v>
      </c>
      <c r="M22" s="639">
        <v>13.620580624842225</v>
      </c>
      <c r="N22" s="639">
        <v>13.738227577870227</v>
      </c>
      <c r="O22" s="639">
        <v>14.863970170563851</v>
      </c>
    </row>
    <row r="23" spans="1:15" ht="13" customHeight="1">
      <c r="A23" s="300"/>
      <c r="B23" s="302" t="s">
        <v>246</v>
      </c>
      <c r="C23" s="639">
        <v>10.596026490066224</v>
      </c>
      <c r="D23" s="639">
        <v>11.257829465711875</v>
      </c>
      <c r="E23" s="639">
        <v>16.178430085714851</v>
      </c>
      <c r="F23" s="639">
        <v>15.452538631346577</v>
      </c>
      <c r="G23" s="639">
        <v>11.292711928310872</v>
      </c>
      <c r="H23" s="639">
        <v>10.011541780123485</v>
      </c>
      <c r="I23" s="639">
        <v>13.409185226067716</v>
      </c>
      <c r="J23" s="639">
        <v>11.35216211148181</v>
      </c>
      <c r="K23" s="639">
        <v>11.037527593818984</v>
      </c>
      <c r="L23" s="639">
        <v>12.803532008830022</v>
      </c>
      <c r="M23" s="639">
        <v>14.485393615191049</v>
      </c>
      <c r="N23" s="639">
        <v>13.75242928450815</v>
      </c>
      <c r="O23" s="639">
        <v>14.348785871964679</v>
      </c>
    </row>
    <row r="24" spans="1:15" ht="13" customHeight="1">
      <c r="A24" s="300"/>
      <c r="B24" s="302" t="s">
        <v>258</v>
      </c>
      <c r="C24" s="639">
        <v>10.485651214128035</v>
      </c>
      <c r="D24" s="639">
        <v>10.242825607064017</v>
      </c>
      <c r="E24" s="639">
        <v>10.44150110375276</v>
      </c>
      <c r="F24" s="639">
        <v>11.839308168665097</v>
      </c>
      <c r="G24" s="639">
        <v>9.2871917191752189</v>
      </c>
      <c r="H24" s="639">
        <v>8.6725466085105687</v>
      </c>
      <c r="I24" s="639">
        <v>11.728942996927582</v>
      </c>
      <c r="J24" s="639">
        <v>7.467402622786425</v>
      </c>
      <c r="K24" s="639">
        <v>12.786529793278607</v>
      </c>
      <c r="L24" s="639">
        <v>12.85656807101488</v>
      </c>
      <c r="M24" s="639">
        <v>13.014095984874178</v>
      </c>
      <c r="N24" s="639">
        <v>14.208153358614267</v>
      </c>
      <c r="O24" s="639">
        <v>11.179331488067691</v>
      </c>
    </row>
    <row r="25" spans="1:15" ht="13" customHeight="1">
      <c r="A25" s="300"/>
      <c r="B25" s="298" t="s">
        <v>577</v>
      </c>
      <c r="C25" s="639">
        <v>9.8233995584988971</v>
      </c>
      <c r="D25" s="639">
        <v>9.7174105822944661</v>
      </c>
      <c r="E25" s="639">
        <v>10.110375275938189</v>
      </c>
      <c r="F25" s="639">
        <v>11.280353200883003</v>
      </c>
      <c r="G25" s="639">
        <v>11.19205298013245</v>
      </c>
      <c r="H25" s="639">
        <v>11.324503311258278</v>
      </c>
      <c r="I25" s="639">
        <v>11.844288584250869</v>
      </c>
      <c r="J25" s="639">
        <v>11.884408991715718</v>
      </c>
      <c r="K25" s="639">
        <v>12.247586171650527</v>
      </c>
      <c r="L25" s="639">
        <v>13.407818738094056</v>
      </c>
      <c r="M25" s="639">
        <v>12.817031736582228</v>
      </c>
      <c r="N25" s="639">
        <v>12.741901715178114</v>
      </c>
      <c r="O25" s="639">
        <v>12.464968806934646</v>
      </c>
    </row>
    <row r="26" spans="1:15" ht="13" customHeight="1">
      <c r="A26" s="300"/>
      <c r="B26" s="304" t="s">
        <v>590</v>
      </c>
      <c r="C26" s="639">
        <v>11.93</v>
      </c>
      <c r="D26" s="639">
        <v>12.262725619862495</v>
      </c>
      <c r="E26" s="639">
        <v>13.75</v>
      </c>
      <c r="F26" s="639">
        <v>14.91</v>
      </c>
      <c r="G26" s="639">
        <v>12.270155351587116</v>
      </c>
      <c r="H26" s="639">
        <v>13.19</v>
      </c>
      <c r="I26" s="639">
        <v>14.216428132030535</v>
      </c>
      <c r="J26" s="639">
        <v>15.283896465359039</v>
      </c>
      <c r="K26" s="639">
        <v>17.689201627148449</v>
      </c>
      <c r="L26" s="639">
        <v>17.899398265654643</v>
      </c>
      <c r="M26" s="639">
        <v>16.46442788832541</v>
      </c>
      <c r="N26" s="639">
        <v>14.68112620088438</v>
      </c>
      <c r="O26" s="639">
        <v>13.207157954065096</v>
      </c>
    </row>
    <row r="27" spans="1:15" ht="13" customHeight="1">
      <c r="A27" s="300"/>
      <c r="B27" s="489" t="s">
        <v>591</v>
      </c>
      <c r="C27" s="639">
        <v>13.188773042901678</v>
      </c>
      <c r="D27" s="639">
        <v>13.8</v>
      </c>
      <c r="E27" s="639">
        <v>14.68</v>
      </c>
      <c r="F27" s="639">
        <v>15.76</v>
      </c>
      <c r="G27" s="639">
        <v>13.22169577844331</v>
      </c>
      <c r="H27" s="639">
        <v>13.986136526186952</v>
      </c>
      <c r="I27" s="639">
        <v>15.629016728666677</v>
      </c>
      <c r="J27" s="639">
        <v>15.86302405200661</v>
      </c>
      <c r="K27" s="639">
        <v>17.218517992251812</v>
      </c>
      <c r="L27" s="639">
        <v>17.7796528848497</v>
      </c>
      <c r="M27" s="639">
        <v>17.7</v>
      </c>
      <c r="N27" s="639">
        <v>18.813940848761199</v>
      </c>
      <c r="O27" s="639">
        <v>14.835078772812576</v>
      </c>
    </row>
    <row r="28" spans="1:15" ht="13" customHeight="1">
      <c r="A28" s="490"/>
      <c r="B28" s="304" t="s">
        <v>686</v>
      </c>
      <c r="C28" s="639" t="s">
        <v>218</v>
      </c>
      <c r="D28" s="639" t="s">
        <v>218</v>
      </c>
      <c r="E28" s="639" t="s">
        <v>218</v>
      </c>
      <c r="F28" s="639" t="s">
        <v>218</v>
      </c>
      <c r="G28" s="639" t="s">
        <v>218</v>
      </c>
      <c r="H28" s="639" t="s">
        <v>218</v>
      </c>
      <c r="I28" s="639" t="s">
        <v>218</v>
      </c>
      <c r="J28" s="639" t="s">
        <v>218</v>
      </c>
      <c r="K28" s="639" t="s">
        <v>218</v>
      </c>
      <c r="L28" s="639" t="s">
        <v>218</v>
      </c>
      <c r="M28" s="639" t="s">
        <v>218</v>
      </c>
      <c r="N28" s="639" t="s">
        <v>218</v>
      </c>
      <c r="O28" s="639" t="s">
        <v>218</v>
      </c>
    </row>
    <row r="29" spans="1:15" ht="13" customHeight="1">
      <c r="A29" s="491"/>
      <c r="B29" s="492" t="s">
        <v>534</v>
      </c>
      <c r="C29" s="639" t="s">
        <v>218</v>
      </c>
      <c r="D29" s="639" t="s">
        <v>218</v>
      </c>
      <c r="E29" s="639" t="s">
        <v>218</v>
      </c>
      <c r="F29" s="639" t="s">
        <v>218</v>
      </c>
      <c r="G29" s="639" t="s">
        <v>218</v>
      </c>
      <c r="H29" s="639" t="s">
        <v>218</v>
      </c>
      <c r="I29" s="639" t="s">
        <v>218</v>
      </c>
      <c r="J29" s="639" t="s">
        <v>218</v>
      </c>
      <c r="K29" s="639" t="s">
        <v>218</v>
      </c>
      <c r="L29" s="639" t="s">
        <v>218</v>
      </c>
      <c r="M29" s="639" t="s">
        <v>218</v>
      </c>
      <c r="N29" s="639" t="s">
        <v>218</v>
      </c>
      <c r="O29" s="639" t="s">
        <v>218</v>
      </c>
    </row>
    <row r="30" spans="1:15" ht="13" customHeight="1">
      <c r="A30" s="493"/>
      <c r="B30" s="493" t="s">
        <v>535</v>
      </c>
      <c r="C30" s="639" t="s">
        <v>218</v>
      </c>
      <c r="D30" s="639" t="s">
        <v>218</v>
      </c>
      <c r="E30" s="639" t="s">
        <v>218</v>
      </c>
      <c r="F30" s="639" t="s">
        <v>218</v>
      </c>
      <c r="G30" s="639" t="s">
        <v>218</v>
      </c>
      <c r="H30" s="639" t="s">
        <v>218</v>
      </c>
      <c r="I30" s="639" t="s">
        <v>218</v>
      </c>
      <c r="J30" s="639" t="s">
        <v>218</v>
      </c>
      <c r="K30" s="639" t="s">
        <v>218</v>
      </c>
      <c r="L30" s="639" t="s">
        <v>218</v>
      </c>
      <c r="M30" s="639" t="s">
        <v>218</v>
      </c>
      <c r="N30" s="639" t="s">
        <v>218</v>
      </c>
      <c r="O30" s="639" t="s">
        <v>218</v>
      </c>
    </row>
    <row r="31" spans="1:15" ht="13" customHeight="1">
      <c r="B31" s="493" t="s">
        <v>536</v>
      </c>
      <c r="C31" s="639" t="s">
        <v>218</v>
      </c>
      <c r="D31" s="639" t="s">
        <v>218</v>
      </c>
      <c r="E31" s="639" t="s">
        <v>218</v>
      </c>
      <c r="F31" s="639" t="s">
        <v>218</v>
      </c>
      <c r="G31" s="639" t="s">
        <v>218</v>
      </c>
      <c r="H31" s="639" t="s">
        <v>218</v>
      </c>
      <c r="I31" s="639" t="s">
        <v>218</v>
      </c>
      <c r="J31" s="639" t="s">
        <v>218</v>
      </c>
      <c r="K31" s="639" t="s">
        <v>218</v>
      </c>
      <c r="L31" s="639" t="s">
        <v>218</v>
      </c>
      <c r="M31" s="639" t="s">
        <v>218</v>
      </c>
      <c r="N31" s="639" t="s">
        <v>218</v>
      </c>
      <c r="O31" s="639" t="s">
        <v>218</v>
      </c>
    </row>
    <row r="32" spans="1:15" ht="4" customHeight="1">
      <c r="A32" s="506"/>
      <c r="B32" s="506"/>
      <c r="C32" s="507"/>
      <c r="D32" s="507"/>
      <c r="E32" s="507"/>
      <c r="F32" s="507"/>
      <c r="G32" s="507"/>
      <c r="H32" s="507"/>
      <c r="I32" s="507"/>
      <c r="J32" s="507"/>
      <c r="K32" s="507"/>
      <c r="L32" s="507"/>
      <c r="M32" s="507"/>
      <c r="N32" s="507"/>
      <c r="O32" s="507"/>
    </row>
    <row r="33" spans="1:15" ht="9" customHeight="1">
      <c r="A33" s="76" t="s">
        <v>745</v>
      </c>
      <c r="B33" s="120"/>
      <c r="C33" s="514"/>
      <c r="D33" s="514"/>
      <c r="E33" s="514"/>
      <c r="F33" s="514"/>
      <c r="G33" s="514"/>
      <c r="H33" s="514"/>
      <c r="I33" s="514"/>
      <c r="J33" s="514"/>
      <c r="K33" s="514"/>
      <c r="L33" s="514"/>
      <c r="M33" s="514"/>
      <c r="N33" s="514"/>
      <c r="O33" s="514"/>
    </row>
    <row r="34" spans="1:15" ht="9" customHeight="1">
      <c r="A34" s="76" t="s">
        <v>151</v>
      </c>
      <c r="B34" s="120"/>
      <c r="C34" s="514"/>
      <c r="D34" s="514"/>
      <c r="E34" s="514"/>
      <c r="F34" s="514"/>
      <c r="G34" s="514"/>
      <c r="H34" s="514"/>
      <c r="I34" s="514"/>
      <c r="J34" s="514"/>
      <c r="K34" s="514"/>
      <c r="L34" s="514"/>
      <c r="M34" s="514"/>
      <c r="N34" s="514"/>
      <c r="O34" s="514"/>
    </row>
    <row r="35" spans="1:15" ht="9" customHeight="1">
      <c r="A35" s="77" t="s">
        <v>318</v>
      </c>
      <c r="B35" s="122"/>
      <c r="C35" s="514"/>
      <c r="D35" s="514"/>
      <c r="E35" s="514"/>
      <c r="F35" s="514"/>
      <c r="G35" s="514"/>
      <c r="H35" s="514"/>
      <c r="I35" s="514"/>
      <c r="J35" s="514"/>
      <c r="K35" s="514"/>
      <c r="L35" s="514"/>
      <c r="M35" s="514"/>
      <c r="N35" s="514"/>
      <c r="O35" s="514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zoomScale="150" workbookViewId="0">
      <selection activeCell="B2" sqref="A2:O36"/>
    </sheetView>
  </sheetViews>
  <sheetFormatPr baseColWidth="10" defaultColWidth="12.83203125" defaultRowHeight="12" customHeight="1"/>
  <cols>
    <col min="1" max="1" width="0.33203125" style="298" customWidth="1"/>
    <col min="2" max="2" width="9.6640625" style="298" customWidth="1"/>
    <col min="3" max="4" width="6.5" style="298" hidden="1" customWidth="1"/>
    <col min="5" max="15" width="6.5" style="298" customWidth="1"/>
    <col min="16" max="16384" width="12.83203125" style="298"/>
  </cols>
  <sheetData>
    <row r="2" spans="1:15" ht="12" customHeight="1">
      <c r="A2" s="508" t="s">
        <v>343</v>
      </c>
      <c r="B2" s="508"/>
      <c r="C2" s="297"/>
      <c r="D2" s="297"/>
      <c r="E2" s="297"/>
      <c r="F2" s="297"/>
    </row>
    <row r="3" spans="1:15" ht="11">
      <c r="A3" s="509" t="s">
        <v>270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692</v>
      </c>
      <c r="B6" s="1333"/>
      <c r="C6" s="642">
        <f>(C8+C9+C10+C11+C12+C13+C14+C15+C16+C17+C18+C19+C20+C21+C22+C23+C24+C25+C26+C27+C28+C29+C30+C31)</f>
        <v>1269979</v>
      </c>
      <c r="D6" s="642">
        <f>(D8+D9+D10+D11+D12+D13+D14+D15+D16+D17+D18+D19+D20+D21+D22+D23+D24+D25+D26+D27+D28+D29+D30+D31)</f>
        <v>1256101</v>
      </c>
      <c r="E6" s="642">
        <v>1274425</v>
      </c>
      <c r="F6" s="642">
        <v>1262782.1845582565</v>
      </c>
      <c r="G6" s="642">
        <v>1237593</v>
      </c>
      <c r="H6" s="642">
        <v>1245169.2369116512</v>
      </c>
      <c r="I6" s="642">
        <v>1226612</v>
      </c>
      <c r="J6" s="642">
        <v>1194404</v>
      </c>
      <c r="K6" s="642">
        <v>1234089</v>
      </c>
      <c r="L6" s="642">
        <v>1211917.25</v>
      </c>
      <c r="M6" s="642">
        <v>1194708</v>
      </c>
      <c r="N6" s="642">
        <v>1105017.5</v>
      </c>
      <c r="O6" s="642">
        <v>1106201</v>
      </c>
    </row>
    <row r="7" spans="1:15" ht="5" customHeight="1">
      <c r="A7" s="300"/>
      <c r="B7" s="301"/>
      <c r="C7" s="643"/>
      <c r="D7" s="643"/>
      <c r="E7" s="643"/>
      <c r="F7" s="643"/>
      <c r="G7" s="643"/>
      <c r="H7" s="643"/>
      <c r="I7" s="643"/>
      <c r="J7" s="643"/>
      <c r="K7" s="643"/>
      <c r="L7" s="643"/>
      <c r="M7" s="643"/>
      <c r="N7" s="643"/>
      <c r="O7" s="643"/>
    </row>
    <row r="8" spans="1:15" ht="13" customHeight="1">
      <c r="A8" s="300"/>
      <c r="B8" s="302" t="s">
        <v>488</v>
      </c>
      <c r="C8" s="644">
        <v>0</v>
      </c>
      <c r="D8" s="644">
        <v>0</v>
      </c>
      <c r="E8" s="645" t="s">
        <v>537</v>
      </c>
      <c r="F8" s="645" t="s">
        <v>537</v>
      </c>
      <c r="G8" s="645" t="s">
        <v>537</v>
      </c>
      <c r="H8" s="645" t="s">
        <v>537</v>
      </c>
      <c r="I8" s="645" t="s">
        <v>537</v>
      </c>
      <c r="J8" s="645" t="s">
        <v>537</v>
      </c>
      <c r="K8" s="645" t="s">
        <v>537</v>
      </c>
      <c r="L8" s="645" t="s">
        <v>537</v>
      </c>
      <c r="M8" s="645" t="s">
        <v>537</v>
      </c>
      <c r="N8" s="645" t="s">
        <v>537</v>
      </c>
      <c r="O8" s="645" t="s">
        <v>537</v>
      </c>
    </row>
    <row r="9" spans="1:15" ht="13" customHeight="1">
      <c r="A9" s="300"/>
      <c r="B9" s="302" t="s">
        <v>603</v>
      </c>
      <c r="C9" s="644">
        <v>0</v>
      </c>
      <c r="D9" s="644">
        <v>0</v>
      </c>
      <c r="E9" s="645" t="s">
        <v>537</v>
      </c>
      <c r="F9" s="645" t="s">
        <v>537</v>
      </c>
      <c r="G9" s="645" t="s">
        <v>537</v>
      </c>
      <c r="H9" s="645" t="s">
        <v>537</v>
      </c>
      <c r="I9" s="645" t="s">
        <v>537</v>
      </c>
      <c r="J9" s="645" t="s">
        <v>537</v>
      </c>
      <c r="K9" s="645" t="s">
        <v>537</v>
      </c>
      <c r="L9" s="645" t="s">
        <v>537</v>
      </c>
      <c r="M9" s="645" t="s">
        <v>537</v>
      </c>
      <c r="N9" s="645" t="s">
        <v>537</v>
      </c>
      <c r="O9" s="645" t="s">
        <v>537</v>
      </c>
    </row>
    <row r="10" spans="1:15" ht="13" customHeight="1">
      <c r="A10" s="300"/>
      <c r="B10" s="302" t="s">
        <v>604</v>
      </c>
      <c r="C10" s="644">
        <v>0</v>
      </c>
      <c r="D10" s="644">
        <v>0</v>
      </c>
      <c r="E10" s="645" t="s">
        <v>537</v>
      </c>
      <c r="F10" s="645" t="s">
        <v>537</v>
      </c>
      <c r="G10" s="645" t="s">
        <v>537</v>
      </c>
      <c r="H10" s="645" t="s">
        <v>537</v>
      </c>
      <c r="I10" s="645" t="s">
        <v>537</v>
      </c>
      <c r="J10" s="645" t="s">
        <v>537</v>
      </c>
      <c r="K10" s="645" t="s">
        <v>537</v>
      </c>
      <c r="L10" s="645" t="s">
        <v>537</v>
      </c>
      <c r="M10" s="645" t="s">
        <v>537</v>
      </c>
      <c r="N10" s="645" t="s">
        <v>537</v>
      </c>
      <c r="O10" s="645" t="s">
        <v>537</v>
      </c>
    </row>
    <row r="11" spans="1:15" ht="13" customHeight="1">
      <c r="A11" s="300"/>
      <c r="B11" s="302" t="s">
        <v>605</v>
      </c>
      <c r="C11" s="644">
        <v>0</v>
      </c>
      <c r="D11" s="644">
        <v>0</v>
      </c>
      <c r="E11" s="645" t="s">
        <v>537</v>
      </c>
      <c r="F11" s="645" t="s">
        <v>537</v>
      </c>
      <c r="G11" s="645" t="s">
        <v>537</v>
      </c>
      <c r="H11" s="645" t="s">
        <v>537</v>
      </c>
      <c r="I11" s="645" t="s">
        <v>537</v>
      </c>
      <c r="J11" s="645" t="s">
        <v>537</v>
      </c>
      <c r="K11" s="645" t="s">
        <v>537</v>
      </c>
      <c r="L11" s="645" t="s">
        <v>537</v>
      </c>
      <c r="M11" s="645" t="s">
        <v>537</v>
      </c>
      <c r="N11" s="645" t="s">
        <v>537</v>
      </c>
      <c r="O11" s="645" t="s">
        <v>537</v>
      </c>
    </row>
    <row r="12" spans="1:15" ht="13" customHeight="1">
      <c r="A12" s="300"/>
      <c r="B12" s="302" t="s">
        <v>606</v>
      </c>
      <c r="C12" s="644">
        <v>0</v>
      </c>
      <c r="D12" s="644">
        <v>0</v>
      </c>
      <c r="E12" s="645" t="s">
        <v>537</v>
      </c>
      <c r="F12" s="645" t="s">
        <v>537</v>
      </c>
      <c r="G12" s="645" t="s">
        <v>537</v>
      </c>
      <c r="H12" s="645" t="s">
        <v>537</v>
      </c>
      <c r="I12" s="645" t="s">
        <v>537</v>
      </c>
      <c r="J12" s="645" t="s">
        <v>537</v>
      </c>
      <c r="K12" s="645" t="s">
        <v>537</v>
      </c>
      <c r="L12" s="645" t="s">
        <v>537</v>
      </c>
      <c r="M12" s="645" t="s">
        <v>537</v>
      </c>
      <c r="N12" s="645" t="s">
        <v>537</v>
      </c>
      <c r="O12" s="645" t="s">
        <v>537</v>
      </c>
    </row>
    <row r="13" spans="1:15" ht="13" customHeight="1">
      <c r="A13" s="300"/>
      <c r="B13" s="302" t="s">
        <v>595</v>
      </c>
      <c r="C13" s="644">
        <v>0</v>
      </c>
      <c r="D13" s="644">
        <v>0</v>
      </c>
      <c r="E13" s="645" t="s">
        <v>537</v>
      </c>
      <c r="F13" s="645" t="s">
        <v>537</v>
      </c>
      <c r="G13" s="645" t="s">
        <v>537</v>
      </c>
      <c r="H13" s="645" t="s">
        <v>537</v>
      </c>
      <c r="I13" s="645" t="s">
        <v>537</v>
      </c>
      <c r="J13" s="645" t="s">
        <v>537</v>
      </c>
      <c r="K13" s="645" t="s">
        <v>537</v>
      </c>
      <c r="L13" s="645" t="s">
        <v>537</v>
      </c>
      <c r="M13" s="645" t="s">
        <v>537</v>
      </c>
      <c r="N13" s="645" t="s">
        <v>537</v>
      </c>
      <c r="O13" s="645" t="s">
        <v>537</v>
      </c>
    </row>
    <row r="14" spans="1:15" ht="13" customHeight="1">
      <c r="A14" s="300"/>
      <c r="B14" s="302" t="s">
        <v>596</v>
      </c>
      <c r="C14" s="644">
        <v>1500</v>
      </c>
      <c r="D14" s="644">
        <v>0</v>
      </c>
      <c r="E14" s="645" t="s">
        <v>537</v>
      </c>
      <c r="F14" s="645" t="s">
        <v>537</v>
      </c>
      <c r="G14" s="645" t="s">
        <v>537</v>
      </c>
      <c r="H14" s="645" t="s">
        <v>537</v>
      </c>
      <c r="I14" s="645" t="s">
        <v>537</v>
      </c>
      <c r="J14" s="645" t="s">
        <v>537</v>
      </c>
      <c r="K14" s="645" t="s">
        <v>537</v>
      </c>
      <c r="L14" s="645" t="s">
        <v>537</v>
      </c>
      <c r="M14" s="645" t="s">
        <v>537</v>
      </c>
      <c r="N14" s="645" t="s">
        <v>537</v>
      </c>
      <c r="O14" s="645" t="s">
        <v>537</v>
      </c>
    </row>
    <row r="15" spans="1:15" ht="13" customHeight="1">
      <c r="A15" s="300"/>
      <c r="B15" s="302" t="s">
        <v>597</v>
      </c>
      <c r="C15" s="644">
        <v>21456</v>
      </c>
      <c r="D15" s="644">
        <v>23600</v>
      </c>
      <c r="E15" s="644">
        <v>23748</v>
      </c>
      <c r="F15" s="644">
        <v>21894</v>
      </c>
      <c r="G15" s="644">
        <v>22000</v>
      </c>
      <c r="H15" s="647">
        <v>22539.599999999999</v>
      </c>
      <c r="I15" s="647">
        <v>22202</v>
      </c>
      <c r="J15" s="647">
        <v>23710</v>
      </c>
      <c r="K15" s="647">
        <v>23890</v>
      </c>
      <c r="L15" s="647">
        <v>24487.25</v>
      </c>
      <c r="M15" s="648">
        <v>24111</v>
      </c>
      <c r="N15" s="648">
        <v>20152</v>
      </c>
      <c r="O15" s="648">
        <v>21904</v>
      </c>
    </row>
    <row r="16" spans="1:15" ht="13" customHeight="1">
      <c r="A16" s="300"/>
      <c r="B16" s="302" t="s">
        <v>598</v>
      </c>
      <c r="C16" s="644">
        <v>0</v>
      </c>
      <c r="D16" s="649">
        <v>0</v>
      </c>
      <c r="E16" s="645" t="s">
        <v>537</v>
      </c>
      <c r="F16" s="645" t="s">
        <v>537</v>
      </c>
      <c r="G16" s="645" t="s">
        <v>537</v>
      </c>
      <c r="H16" s="645" t="s">
        <v>537</v>
      </c>
      <c r="I16" s="645" t="s">
        <v>537</v>
      </c>
      <c r="J16" s="645" t="s">
        <v>537</v>
      </c>
      <c r="K16" s="645" t="s">
        <v>537</v>
      </c>
      <c r="L16" s="645" t="s">
        <v>537</v>
      </c>
      <c r="M16" s="645" t="s">
        <v>537</v>
      </c>
      <c r="N16" s="645" t="s">
        <v>537</v>
      </c>
      <c r="O16" s="645" t="s">
        <v>537</v>
      </c>
    </row>
    <row r="17" spans="1:15" ht="13" customHeight="1">
      <c r="A17" s="300"/>
      <c r="B17" s="302" t="s">
        <v>599</v>
      </c>
      <c r="C17" s="644">
        <v>6405</v>
      </c>
      <c r="D17" s="644">
        <v>0</v>
      </c>
      <c r="E17" s="645" t="s">
        <v>537</v>
      </c>
      <c r="F17" s="645" t="s">
        <v>537</v>
      </c>
      <c r="G17" s="645" t="s">
        <v>537</v>
      </c>
      <c r="H17" s="645" t="s">
        <v>537</v>
      </c>
      <c r="I17" s="645" t="s">
        <v>537</v>
      </c>
      <c r="J17" s="647">
        <v>3750</v>
      </c>
      <c r="K17" s="647">
        <v>3800</v>
      </c>
      <c r="L17" s="647">
        <v>4000</v>
      </c>
      <c r="M17" s="648">
        <v>3500</v>
      </c>
      <c r="N17" s="648">
        <v>3450</v>
      </c>
      <c r="O17" s="648">
        <v>3530</v>
      </c>
    </row>
    <row r="18" spans="1:15" ht="13" customHeight="1">
      <c r="A18" s="300"/>
      <c r="B18" s="302" t="s">
        <v>600</v>
      </c>
      <c r="C18" s="644">
        <v>44590</v>
      </c>
      <c r="D18" s="644">
        <v>43194</v>
      </c>
      <c r="E18" s="644">
        <v>44310</v>
      </c>
      <c r="F18" s="644">
        <v>43124</v>
      </c>
      <c r="G18" s="644">
        <v>40880</v>
      </c>
      <c r="H18" s="647">
        <v>38635</v>
      </c>
      <c r="I18" s="647">
        <v>35755</v>
      </c>
      <c r="J18" s="647">
        <v>34591</v>
      </c>
      <c r="K18" s="647">
        <v>33297</v>
      </c>
      <c r="L18" s="647">
        <v>33924</v>
      </c>
      <c r="M18" s="648">
        <v>33584</v>
      </c>
      <c r="N18" s="648">
        <v>33250</v>
      </c>
      <c r="O18" s="648">
        <v>44169</v>
      </c>
    </row>
    <row r="19" spans="1:15" ht="13" customHeight="1">
      <c r="A19" s="300"/>
      <c r="B19" s="302" t="s">
        <v>601</v>
      </c>
      <c r="C19" s="644">
        <v>38340</v>
      </c>
      <c r="D19" s="644">
        <v>36650</v>
      </c>
      <c r="E19" s="644">
        <v>38340</v>
      </c>
      <c r="F19" s="644">
        <v>40385.184558256682</v>
      </c>
      <c r="G19" s="644">
        <v>39200</v>
      </c>
      <c r="H19" s="647">
        <v>37583.036911651303</v>
      </c>
      <c r="I19" s="647">
        <v>40495</v>
      </c>
      <c r="J19" s="647">
        <v>60081</v>
      </c>
      <c r="K19" s="647">
        <v>51560</v>
      </c>
      <c r="L19" s="647">
        <v>52446</v>
      </c>
      <c r="M19" s="648">
        <v>52954</v>
      </c>
      <c r="N19" s="648">
        <v>52868</v>
      </c>
      <c r="O19" s="648">
        <v>59605</v>
      </c>
    </row>
    <row r="20" spans="1:15" ht="13" customHeight="1">
      <c r="A20" s="300"/>
      <c r="B20" s="302" t="s">
        <v>243</v>
      </c>
      <c r="C20" s="644">
        <v>133333</v>
      </c>
      <c r="D20" s="644">
        <v>134065</v>
      </c>
      <c r="E20" s="644">
        <v>133670</v>
      </c>
      <c r="F20" s="644">
        <v>129100</v>
      </c>
      <c r="G20" s="644">
        <v>130864</v>
      </c>
      <c r="H20" s="647">
        <v>132206.39999999999</v>
      </c>
      <c r="I20" s="647">
        <v>130987</v>
      </c>
      <c r="J20" s="647">
        <v>131420</v>
      </c>
      <c r="K20" s="647">
        <v>141096</v>
      </c>
      <c r="L20" s="647">
        <v>143295</v>
      </c>
      <c r="M20" s="648">
        <v>139124</v>
      </c>
      <c r="N20" s="648">
        <v>131758</v>
      </c>
      <c r="O20" s="648">
        <v>127731</v>
      </c>
    </row>
    <row r="21" spans="1:15" ht="13" customHeight="1">
      <c r="A21" s="300"/>
      <c r="B21" s="302" t="s">
        <v>244</v>
      </c>
      <c r="C21" s="644">
        <v>115265</v>
      </c>
      <c r="D21" s="644">
        <v>116940</v>
      </c>
      <c r="E21" s="644">
        <v>114410</v>
      </c>
      <c r="F21" s="644">
        <v>112650</v>
      </c>
      <c r="G21" s="644">
        <v>108990</v>
      </c>
      <c r="H21" s="647">
        <v>105753</v>
      </c>
      <c r="I21" s="647">
        <v>107261</v>
      </c>
      <c r="J21" s="647">
        <v>106033</v>
      </c>
      <c r="K21" s="647">
        <v>101370</v>
      </c>
      <c r="L21" s="647">
        <v>102450</v>
      </c>
      <c r="M21" s="648">
        <v>99937</v>
      </c>
      <c r="N21" s="648">
        <v>91070</v>
      </c>
      <c r="O21" s="648">
        <v>87181</v>
      </c>
    </row>
    <row r="22" spans="1:15" ht="13" customHeight="1">
      <c r="A22" s="300"/>
      <c r="B22" s="302" t="s">
        <v>245</v>
      </c>
      <c r="C22" s="644">
        <v>40508</v>
      </c>
      <c r="D22" s="644">
        <v>36448</v>
      </c>
      <c r="E22" s="644">
        <v>42803</v>
      </c>
      <c r="F22" s="644">
        <v>39301</v>
      </c>
      <c r="G22" s="644">
        <v>39600</v>
      </c>
      <c r="H22" s="647">
        <v>39732</v>
      </c>
      <c r="I22" s="647">
        <v>38737</v>
      </c>
      <c r="J22" s="647">
        <v>37450</v>
      </c>
      <c r="K22" s="647">
        <v>36980</v>
      </c>
      <c r="L22" s="647">
        <v>37027</v>
      </c>
      <c r="M22" s="648">
        <v>37704</v>
      </c>
      <c r="N22" s="648">
        <v>39589.199999999997</v>
      </c>
      <c r="O22" s="648">
        <v>38640</v>
      </c>
    </row>
    <row r="23" spans="1:15" ht="13" customHeight="1">
      <c r="A23" s="300"/>
      <c r="B23" s="302" t="s">
        <v>246</v>
      </c>
      <c r="C23" s="644">
        <v>18555</v>
      </c>
      <c r="D23" s="644">
        <v>18980</v>
      </c>
      <c r="E23" s="644">
        <v>14575</v>
      </c>
      <c r="F23" s="644">
        <v>19865</v>
      </c>
      <c r="G23" s="644">
        <v>18404</v>
      </c>
      <c r="H23" s="647">
        <v>20680</v>
      </c>
      <c r="I23" s="647">
        <v>20968</v>
      </c>
      <c r="J23" s="647">
        <v>21445</v>
      </c>
      <c r="K23" s="647">
        <v>27998</v>
      </c>
      <c r="L23" s="647">
        <v>27046</v>
      </c>
      <c r="M23" s="648">
        <v>28326</v>
      </c>
      <c r="N23" s="648">
        <v>29742.3</v>
      </c>
      <c r="O23" s="648">
        <v>28405</v>
      </c>
    </row>
    <row r="24" spans="1:15" ht="13" customHeight="1">
      <c r="A24" s="300"/>
      <c r="B24" s="302" t="s">
        <v>258</v>
      </c>
      <c r="C24" s="644">
        <v>128288</v>
      </c>
      <c r="D24" s="644">
        <v>119003</v>
      </c>
      <c r="E24" s="644">
        <v>129320</v>
      </c>
      <c r="F24" s="644">
        <v>134210</v>
      </c>
      <c r="G24" s="644">
        <v>121678</v>
      </c>
      <c r="H24" s="647">
        <v>131132</v>
      </c>
      <c r="I24" s="647">
        <v>136942</v>
      </c>
      <c r="J24" s="647">
        <v>127960</v>
      </c>
      <c r="K24" s="647">
        <v>150209</v>
      </c>
      <c r="L24" s="647">
        <v>136915</v>
      </c>
      <c r="M24" s="648">
        <v>129387</v>
      </c>
      <c r="N24" s="648">
        <v>95020</v>
      </c>
      <c r="O24" s="648">
        <v>85162</v>
      </c>
    </row>
    <row r="25" spans="1:15" ht="13" customHeight="1">
      <c r="A25" s="300"/>
      <c r="B25" s="302" t="s">
        <v>577</v>
      </c>
      <c r="C25" s="644">
        <v>51610</v>
      </c>
      <c r="D25" s="644">
        <v>57945</v>
      </c>
      <c r="E25" s="644">
        <v>58370</v>
      </c>
      <c r="F25" s="644">
        <v>66971</v>
      </c>
      <c r="G25" s="644">
        <v>65430</v>
      </c>
      <c r="H25" s="644">
        <v>63065.2</v>
      </c>
      <c r="I25" s="644">
        <v>61554</v>
      </c>
      <c r="J25" s="644">
        <v>63014</v>
      </c>
      <c r="K25" s="644">
        <v>67160</v>
      </c>
      <c r="L25" s="644">
        <v>67839</v>
      </c>
      <c r="M25" s="648">
        <v>69980</v>
      </c>
      <c r="N25" s="648">
        <v>73479</v>
      </c>
      <c r="O25" s="648">
        <v>72980</v>
      </c>
    </row>
    <row r="26" spans="1:15" ht="13" customHeight="1">
      <c r="A26" s="300"/>
      <c r="B26" s="302" t="s">
        <v>590</v>
      </c>
      <c r="C26" s="644">
        <v>233219</v>
      </c>
      <c r="D26" s="644">
        <v>235396</v>
      </c>
      <c r="E26" s="644">
        <v>237789</v>
      </c>
      <c r="F26" s="644">
        <v>209672</v>
      </c>
      <c r="G26" s="644">
        <v>201287</v>
      </c>
      <c r="H26" s="647">
        <v>201473</v>
      </c>
      <c r="I26" s="647">
        <v>184421</v>
      </c>
      <c r="J26" s="647">
        <v>179650</v>
      </c>
      <c r="K26" s="647">
        <v>161609</v>
      </c>
      <c r="L26" s="647">
        <v>158708</v>
      </c>
      <c r="M26" s="648">
        <v>152251</v>
      </c>
      <c r="N26" s="648">
        <v>139859</v>
      </c>
      <c r="O26" s="648">
        <v>142064</v>
      </c>
    </row>
    <row r="27" spans="1:15" ht="13" customHeight="1">
      <c r="A27" s="300"/>
      <c r="B27" s="302" t="s">
        <v>591</v>
      </c>
      <c r="C27" s="644">
        <v>436910</v>
      </c>
      <c r="D27" s="644">
        <v>433880</v>
      </c>
      <c r="E27" s="644">
        <v>437090</v>
      </c>
      <c r="F27" s="644">
        <v>445610</v>
      </c>
      <c r="G27" s="644">
        <v>449260</v>
      </c>
      <c r="H27" s="647">
        <v>452370</v>
      </c>
      <c r="I27" s="647">
        <v>447290</v>
      </c>
      <c r="J27" s="647">
        <v>405300</v>
      </c>
      <c r="K27" s="647">
        <v>435120</v>
      </c>
      <c r="L27" s="647">
        <v>423780</v>
      </c>
      <c r="M27" s="648">
        <v>423850</v>
      </c>
      <c r="N27" s="648">
        <v>394780</v>
      </c>
      <c r="O27" s="648">
        <v>394830</v>
      </c>
    </row>
    <row r="28" spans="1:15" ht="13" customHeight="1">
      <c r="A28" s="300"/>
      <c r="B28" s="298" t="s">
        <v>686</v>
      </c>
      <c r="C28" s="644">
        <v>0</v>
      </c>
      <c r="D28" s="644">
        <v>0</v>
      </c>
      <c r="E28" s="645" t="s">
        <v>537</v>
      </c>
      <c r="F28" s="645" t="s">
        <v>537</v>
      </c>
      <c r="G28" s="645" t="s">
        <v>537</v>
      </c>
      <c r="H28" s="645" t="s">
        <v>537</v>
      </c>
      <c r="I28" s="645" t="s">
        <v>537</v>
      </c>
      <c r="J28" s="645" t="s">
        <v>537</v>
      </c>
      <c r="K28" s="645" t="s">
        <v>537</v>
      </c>
      <c r="L28" s="645" t="s">
        <v>537</v>
      </c>
      <c r="M28" s="645" t="s">
        <v>537</v>
      </c>
      <c r="N28" s="645" t="s">
        <v>537</v>
      </c>
      <c r="O28" s="645" t="s">
        <v>537</v>
      </c>
    </row>
    <row r="29" spans="1:15" ht="13" customHeight="1">
      <c r="A29" s="300"/>
      <c r="B29" s="304" t="s">
        <v>534</v>
      </c>
      <c r="C29" s="644">
        <v>0</v>
      </c>
      <c r="D29" s="644">
        <v>0</v>
      </c>
      <c r="E29" s="645" t="s">
        <v>537</v>
      </c>
      <c r="F29" s="645" t="s">
        <v>537</v>
      </c>
      <c r="G29" s="645" t="s">
        <v>537</v>
      </c>
      <c r="H29" s="645" t="s">
        <v>537</v>
      </c>
      <c r="I29" s="645" t="s">
        <v>537</v>
      </c>
      <c r="J29" s="645" t="s">
        <v>537</v>
      </c>
      <c r="K29" s="645" t="s">
        <v>537</v>
      </c>
      <c r="L29" s="645" t="s">
        <v>537</v>
      </c>
      <c r="M29" s="645" t="s">
        <v>537</v>
      </c>
      <c r="N29" s="645" t="s">
        <v>537</v>
      </c>
      <c r="O29" s="645" t="s">
        <v>537</v>
      </c>
    </row>
    <row r="30" spans="1:15" ht="13" customHeight="1">
      <c r="A30" s="300"/>
      <c r="B30" s="302" t="s">
        <v>535</v>
      </c>
      <c r="C30" s="644">
        <v>0</v>
      </c>
      <c r="D30" s="644">
        <v>0</v>
      </c>
      <c r="E30" s="645" t="s">
        <v>537</v>
      </c>
      <c r="F30" s="645" t="s">
        <v>537</v>
      </c>
      <c r="G30" s="645" t="s">
        <v>537</v>
      </c>
      <c r="H30" s="645" t="s">
        <v>537</v>
      </c>
      <c r="I30" s="645" t="s">
        <v>537</v>
      </c>
      <c r="J30" s="645" t="s">
        <v>537</v>
      </c>
      <c r="K30" s="645" t="s">
        <v>537</v>
      </c>
      <c r="L30" s="645" t="s">
        <v>537</v>
      </c>
      <c r="M30" s="645" t="s">
        <v>537</v>
      </c>
      <c r="N30" s="645" t="s">
        <v>537</v>
      </c>
      <c r="O30" s="645" t="s">
        <v>537</v>
      </c>
    </row>
    <row r="31" spans="1:15" ht="13" customHeight="1">
      <c r="A31" s="300"/>
      <c r="B31" s="304" t="s">
        <v>536</v>
      </c>
      <c r="C31" s="647">
        <v>0</v>
      </c>
      <c r="D31" s="647">
        <v>0</v>
      </c>
      <c r="E31" s="645" t="s">
        <v>537</v>
      </c>
      <c r="F31" s="645" t="s">
        <v>537</v>
      </c>
      <c r="G31" s="645" t="s">
        <v>537</v>
      </c>
      <c r="H31" s="645" t="s">
        <v>537</v>
      </c>
      <c r="I31" s="645" t="s">
        <v>537</v>
      </c>
      <c r="J31" s="645" t="s">
        <v>537</v>
      </c>
      <c r="K31" s="645" t="s">
        <v>537</v>
      </c>
      <c r="L31" s="645" t="s">
        <v>537</v>
      </c>
      <c r="M31" s="645" t="s">
        <v>537</v>
      </c>
      <c r="N31" s="645" t="s">
        <v>537</v>
      </c>
      <c r="O31" s="645" t="s">
        <v>537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7"/>
  <sheetViews>
    <sheetView showGridLines="0" zoomScale="150" workbookViewId="0">
      <selection activeCell="B2" sqref="A2:O35"/>
    </sheetView>
  </sheetViews>
  <sheetFormatPr baseColWidth="10" defaultColWidth="12.83203125" defaultRowHeight="12" customHeight="1"/>
  <cols>
    <col min="1" max="1" width="0.33203125" style="298" customWidth="1"/>
    <col min="2" max="2" width="10.1640625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342</v>
      </c>
      <c r="B2" s="508"/>
      <c r="C2" s="297"/>
      <c r="D2" s="297"/>
      <c r="E2" s="297"/>
      <c r="F2" s="297"/>
    </row>
    <row r="3" spans="1:15" ht="11">
      <c r="A3" s="509" t="s">
        <v>270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692</v>
      </c>
      <c r="B6" s="1333"/>
      <c r="C6" s="642">
        <f>(C8+C9+C10+C11+C12+C13+C14+C15+C16+C17+C18+C19+C20+C21+C22+C23+C24+C25+C26+C27+C28+C29+C30+C31)</f>
        <v>112106</v>
      </c>
      <c r="D6" s="642">
        <f>(D8+D9+D10+D11+D12+D13+D14+D15+D16+D17+D18+D19+D20+D21+D22+D23+D24+D25+D26+D27+D28+D29+D30+D31)</f>
        <v>113801</v>
      </c>
      <c r="E6" s="642">
        <v>118399</v>
      </c>
      <c r="F6" s="642">
        <v>119237</v>
      </c>
      <c r="G6" s="642">
        <v>127316</v>
      </c>
      <c r="H6" s="642">
        <v>123384</v>
      </c>
      <c r="I6" s="642">
        <v>128346</v>
      </c>
      <c r="J6" s="642">
        <v>130530</v>
      </c>
      <c r="K6" s="642">
        <v>125729</v>
      </c>
      <c r="L6" s="642">
        <v>123360</v>
      </c>
      <c r="M6" s="642">
        <v>119806</v>
      </c>
      <c r="N6" s="642">
        <v>119195.306</v>
      </c>
      <c r="O6" s="642">
        <v>120748</v>
      </c>
    </row>
    <row r="7" spans="1:15" ht="5" customHeight="1">
      <c r="A7" s="300"/>
      <c r="B7" s="301"/>
      <c r="C7" s="643"/>
      <c r="D7" s="643"/>
      <c r="E7" s="643"/>
      <c r="F7" s="643"/>
      <c r="G7" s="643"/>
      <c r="H7" s="643"/>
      <c r="I7" s="643"/>
      <c r="J7" s="643"/>
      <c r="K7" s="643"/>
      <c r="L7" s="643"/>
      <c r="M7" s="643"/>
      <c r="N7" s="643"/>
      <c r="O7" s="643"/>
    </row>
    <row r="8" spans="1:15" ht="13" customHeight="1">
      <c r="A8" s="300"/>
      <c r="B8" s="302" t="s">
        <v>488</v>
      </c>
      <c r="C8" s="645">
        <v>0</v>
      </c>
      <c r="D8" s="645">
        <v>0</v>
      </c>
      <c r="E8" s="645" t="s">
        <v>537</v>
      </c>
      <c r="F8" s="645" t="s">
        <v>537</v>
      </c>
      <c r="G8" s="645" t="s">
        <v>537</v>
      </c>
      <c r="H8" s="645" t="s">
        <v>537</v>
      </c>
      <c r="I8" s="645" t="s">
        <v>537</v>
      </c>
      <c r="J8" s="645" t="s">
        <v>537</v>
      </c>
      <c r="K8" s="645" t="s">
        <v>537</v>
      </c>
      <c r="L8" s="645" t="s">
        <v>537</v>
      </c>
      <c r="M8" s="645" t="s">
        <v>537</v>
      </c>
      <c r="N8" s="645" t="s">
        <v>537</v>
      </c>
      <c r="O8" s="645" t="s">
        <v>537</v>
      </c>
    </row>
    <row r="9" spans="1:15" ht="13" customHeight="1">
      <c r="A9" s="300"/>
      <c r="B9" s="302" t="s">
        <v>603</v>
      </c>
      <c r="C9" s="645">
        <v>0</v>
      </c>
      <c r="D9" s="645">
        <v>0</v>
      </c>
      <c r="E9" s="645" t="s">
        <v>537</v>
      </c>
      <c r="F9" s="645" t="s">
        <v>537</v>
      </c>
      <c r="G9" s="645" t="s">
        <v>537</v>
      </c>
      <c r="H9" s="645" t="s">
        <v>537</v>
      </c>
      <c r="I9" s="645" t="s">
        <v>537</v>
      </c>
      <c r="J9" s="645" t="s">
        <v>537</v>
      </c>
      <c r="K9" s="645" t="s">
        <v>537</v>
      </c>
      <c r="L9" s="645" t="s">
        <v>537</v>
      </c>
      <c r="M9" s="645" t="s">
        <v>537</v>
      </c>
      <c r="N9" s="645" t="s">
        <v>537</v>
      </c>
      <c r="O9" s="645" t="s">
        <v>537</v>
      </c>
    </row>
    <row r="10" spans="1:15" ht="13" customHeight="1">
      <c r="A10" s="300"/>
      <c r="B10" s="302" t="s">
        <v>604</v>
      </c>
      <c r="C10" s="645">
        <v>0</v>
      </c>
      <c r="D10" s="645">
        <v>0</v>
      </c>
      <c r="E10" s="645" t="s">
        <v>537</v>
      </c>
      <c r="F10" s="645" t="s">
        <v>537</v>
      </c>
      <c r="G10" s="645" t="s">
        <v>537</v>
      </c>
      <c r="H10" s="645" t="s">
        <v>537</v>
      </c>
      <c r="I10" s="645" t="s">
        <v>537</v>
      </c>
      <c r="J10" s="645" t="s">
        <v>537</v>
      </c>
      <c r="K10" s="645" t="s">
        <v>537</v>
      </c>
      <c r="L10" s="645" t="s">
        <v>537</v>
      </c>
      <c r="M10" s="645" t="s">
        <v>537</v>
      </c>
      <c r="N10" s="645" t="s">
        <v>537</v>
      </c>
      <c r="O10" s="645" t="s">
        <v>537</v>
      </c>
    </row>
    <row r="11" spans="1:15" ht="13" customHeight="1">
      <c r="A11" s="300"/>
      <c r="B11" s="302" t="s">
        <v>605</v>
      </c>
      <c r="C11" s="645">
        <v>0</v>
      </c>
      <c r="D11" s="645">
        <v>0</v>
      </c>
      <c r="E11" s="645" t="s">
        <v>537</v>
      </c>
      <c r="F11" s="645" t="s">
        <v>537</v>
      </c>
      <c r="G11" s="645" t="s">
        <v>537</v>
      </c>
      <c r="H11" s="645" t="s">
        <v>537</v>
      </c>
      <c r="I11" s="645" t="s">
        <v>537</v>
      </c>
      <c r="J11" s="645" t="s">
        <v>537</v>
      </c>
      <c r="K11" s="645" t="s">
        <v>537</v>
      </c>
      <c r="L11" s="645" t="s">
        <v>537</v>
      </c>
      <c r="M11" s="645" t="s">
        <v>537</v>
      </c>
      <c r="N11" s="645" t="s">
        <v>537</v>
      </c>
      <c r="O11" s="645" t="s">
        <v>537</v>
      </c>
    </row>
    <row r="12" spans="1:15" ht="13" customHeight="1">
      <c r="A12" s="300"/>
      <c r="B12" s="302" t="s">
        <v>606</v>
      </c>
      <c r="C12" s="645">
        <v>0</v>
      </c>
      <c r="D12" s="645">
        <v>0</v>
      </c>
      <c r="E12" s="645" t="s">
        <v>537</v>
      </c>
      <c r="F12" s="645" t="s">
        <v>537</v>
      </c>
      <c r="G12" s="645" t="s">
        <v>537</v>
      </c>
      <c r="H12" s="645" t="s">
        <v>537</v>
      </c>
      <c r="I12" s="645" t="s">
        <v>537</v>
      </c>
      <c r="J12" s="645" t="s">
        <v>537</v>
      </c>
      <c r="K12" s="645" t="s">
        <v>537</v>
      </c>
      <c r="L12" s="645" t="s">
        <v>537</v>
      </c>
      <c r="M12" s="645" t="s">
        <v>537</v>
      </c>
      <c r="N12" s="645" t="s">
        <v>537</v>
      </c>
      <c r="O12" s="645" t="s">
        <v>537</v>
      </c>
    </row>
    <row r="13" spans="1:15" ht="13" customHeight="1">
      <c r="A13" s="300"/>
      <c r="B13" s="302" t="s">
        <v>595</v>
      </c>
      <c r="C13" s="645">
        <v>0</v>
      </c>
      <c r="D13" s="645">
        <v>0</v>
      </c>
      <c r="E13" s="645" t="s">
        <v>537</v>
      </c>
      <c r="F13" s="645" t="s">
        <v>537</v>
      </c>
      <c r="G13" s="645" t="s">
        <v>537</v>
      </c>
      <c r="H13" s="645" t="s">
        <v>537</v>
      </c>
      <c r="I13" s="645" t="s">
        <v>537</v>
      </c>
      <c r="J13" s="645" t="s">
        <v>537</v>
      </c>
      <c r="K13" s="645" t="s">
        <v>537</v>
      </c>
      <c r="L13" s="645" t="s">
        <v>537</v>
      </c>
      <c r="M13" s="645" t="s">
        <v>537</v>
      </c>
      <c r="N13" s="645" t="s">
        <v>537</v>
      </c>
      <c r="O13" s="645" t="s">
        <v>537</v>
      </c>
    </row>
    <row r="14" spans="1:15" ht="13" customHeight="1">
      <c r="A14" s="300"/>
      <c r="B14" s="302" t="s">
        <v>596</v>
      </c>
      <c r="C14" s="645">
        <v>0</v>
      </c>
      <c r="D14" s="645">
        <v>0</v>
      </c>
      <c r="E14" s="645" t="s">
        <v>537</v>
      </c>
      <c r="F14" s="645" t="s">
        <v>537</v>
      </c>
      <c r="G14" s="645" t="s">
        <v>537</v>
      </c>
      <c r="H14" s="645" t="s">
        <v>537</v>
      </c>
      <c r="I14" s="645" t="s">
        <v>537</v>
      </c>
      <c r="J14" s="645" t="s">
        <v>537</v>
      </c>
      <c r="K14" s="645" t="s">
        <v>537</v>
      </c>
      <c r="L14" s="645" t="s">
        <v>537</v>
      </c>
      <c r="M14" s="645" t="s">
        <v>537</v>
      </c>
      <c r="N14" s="645" t="s">
        <v>537</v>
      </c>
      <c r="O14" s="645" t="s">
        <v>537</v>
      </c>
    </row>
    <row r="15" spans="1:15" ht="13" customHeight="1">
      <c r="A15" s="300"/>
      <c r="B15" s="302" t="s">
        <v>597</v>
      </c>
      <c r="C15" s="645">
        <v>2867</v>
      </c>
      <c r="D15" s="645">
        <v>2944</v>
      </c>
      <c r="E15" s="645">
        <v>2849</v>
      </c>
      <c r="F15" s="645">
        <v>2439</v>
      </c>
      <c r="G15" s="645">
        <v>2693</v>
      </c>
      <c r="H15" s="645">
        <v>2398</v>
      </c>
      <c r="I15" s="645">
        <v>2046</v>
      </c>
      <c r="J15" s="645">
        <v>2270</v>
      </c>
      <c r="K15" s="645">
        <v>1703</v>
      </c>
      <c r="L15" s="645">
        <v>1724</v>
      </c>
      <c r="M15" s="645">
        <v>1627</v>
      </c>
      <c r="N15" s="645">
        <v>1675</v>
      </c>
      <c r="O15" s="645">
        <v>1597</v>
      </c>
    </row>
    <row r="16" spans="1:15" ht="13" customHeight="1">
      <c r="A16" s="300"/>
      <c r="B16" s="302" t="s">
        <v>598</v>
      </c>
      <c r="C16" s="645">
        <v>0</v>
      </c>
      <c r="D16" s="645">
        <v>0</v>
      </c>
      <c r="E16" s="645" t="s">
        <v>537</v>
      </c>
      <c r="F16" s="645" t="s">
        <v>537</v>
      </c>
      <c r="G16" s="645" t="s">
        <v>537</v>
      </c>
      <c r="H16" s="645" t="s">
        <v>537</v>
      </c>
      <c r="I16" s="645" t="s">
        <v>537</v>
      </c>
      <c r="J16" s="645" t="s">
        <v>537</v>
      </c>
      <c r="K16" s="645" t="s">
        <v>537</v>
      </c>
      <c r="L16" s="645" t="s">
        <v>537</v>
      </c>
      <c r="M16" s="645" t="s">
        <v>537</v>
      </c>
      <c r="N16" s="645" t="s">
        <v>537</v>
      </c>
      <c r="O16" s="645" t="s">
        <v>537</v>
      </c>
    </row>
    <row r="17" spans="1:15" ht="13" customHeight="1">
      <c r="A17" s="300"/>
      <c r="B17" s="302" t="s">
        <v>599</v>
      </c>
      <c r="C17" s="645">
        <v>0</v>
      </c>
      <c r="D17" s="645">
        <v>0</v>
      </c>
      <c r="E17" s="645" t="s">
        <v>537</v>
      </c>
      <c r="F17" s="645" t="s">
        <v>537</v>
      </c>
      <c r="G17" s="645" t="s">
        <v>537</v>
      </c>
      <c r="H17" s="645" t="s">
        <v>537</v>
      </c>
      <c r="I17" s="645" t="s">
        <v>537</v>
      </c>
      <c r="J17" s="645" t="s">
        <v>537</v>
      </c>
      <c r="K17" s="645">
        <v>351</v>
      </c>
      <c r="L17" s="645">
        <v>310</v>
      </c>
      <c r="M17" s="645">
        <v>112</v>
      </c>
      <c r="N17" s="645">
        <v>26</v>
      </c>
      <c r="O17" s="645">
        <v>45</v>
      </c>
    </row>
    <row r="18" spans="1:15" ht="13" customHeight="1">
      <c r="A18" s="300"/>
      <c r="B18" s="302" t="s">
        <v>600</v>
      </c>
      <c r="C18" s="645">
        <v>1843</v>
      </c>
      <c r="D18" s="645">
        <v>3268</v>
      </c>
      <c r="E18" s="645">
        <v>3527</v>
      </c>
      <c r="F18" s="645">
        <v>3142</v>
      </c>
      <c r="G18" s="645">
        <v>3243</v>
      </c>
      <c r="H18" s="645">
        <v>3189</v>
      </c>
      <c r="I18" s="645">
        <v>3300</v>
      </c>
      <c r="J18" s="645">
        <v>3605</v>
      </c>
      <c r="K18" s="645">
        <v>3577</v>
      </c>
      <c r="L18" s="645">
        <v>3224</v>
      </c>
      <c r="M18" s="645">
        <v>3860</v>
      </c>
      <c r="N18" s="645">
        <v>3759</v>
      </c>
      <c r="O18" s="645">
        <v>3896</v>
      </c>
    </row>
    <row r="19" spans="1:15" ht="13" customHeight="1">
      <c r="A19" s="300"/>
      <c r="B19" s="302" t="s">
        <v>601</v>
      </c>
      <c r="C19" s="645">
        <v>2900</v>
      </c>
      <c r="D19" s="645">
        <v>2940</v>
      </c>
      <c r="E19" s="645">
        <v>3097</v>
      </c>
      <c r="F19" s="645">
        <v>2769</v>
      </c>
      <c r="G19" s="645">
        <v>3470</v>
      </c>
      <c r="H19" s="645">
        <v>3896</v>
      </c>
      <c r="I19" s="645">
        <v>5687</v>
      </c>
      <c r="J19" s="645">
        <v>6316</v>
      </c>
      <c r="K19" s="645">
        <v>6675</v>
      </c>
      <c r="L19" s="645">
        <v>6957</v>
      </c>
      <c r="M19" s="645">
        <v>7433</v>
      </c>
      <c r="N19" s="645">
        <v>8230</v>
      </c>
      <c r="O19" s="645">
        <v>9563</v>
      </c>
    </row>
    <row r="20" spans="1:15" ht="13" customHeight="1">
      <c r="A20" s="300"/>
      <c r="B20" s="302" t="s">
        <v>243</v>
      </c>
      <c r="C20" s="645">
        <v>11379</v>
      </c>
      <c r="D20" s="645">
        <v>10991</v>
      </c>
      <c r="E20" s="645">
        <v>10579</v>
      </c>
      <c r="F20" s="645">
        <v>10568</v>
      </c>
      <c r="G20" s="645">
        <v>11106</v>
      </c>
      <c r="H20" s="645">
        <v>10706</v>
      </c>
      <c r="I20" s="645">
        <v>10873</v>
      </c>
      <c r="J20" s="645">
        <v>12370</v>
      </c>
      <c r="K20" s="645">
        <v>12347</v>
      </c>
      <c r="L20" s="645">
        <v>12785</v>
      </c>
      <c r="M20" s="645">
        <v>13393</v>
      </c>
      <c r="N20" s="645">
        <v>12123.306</v>
      </c>
      <c r="O20" s="645">
        <v>11023</v>
      </c>
    </row>
    <row r="21" spans="1:15" ht="13" customHeight="1">
      <c r="A21" s="300"/>
      <c r="B21" s="302" t="s">
        <v>244</v>
      </c>
      <c r="C21" s="645">
        <v>14649</v>
      </c>
      <c r="D21" s="645">
        <v>14501</v>
      </c>
      <c r="E21" s="645">
        <v>14873</v>
      </c>
      <c r="F21" s="645">
        <v>15399</v>
      </c>
      <c r="G21" s="645">
        <v>15610</v>
      </c>
      <c r="H21" s="645">
        <v>10056</v>
      </c>
      <c r="I21" s="645">
        <v>9726</v>
      </c>
      <c r="J21" s="645">
        <v>10478</v>
      </c>
      <c r="K21" s="645">
        <v>11988</v>
      </c>
      <c r="L21" s="645">
        <v>15265</v>
      </c>
      <c r="M21" s="645">
        <v>14037</v>
      </c>
      <c r="N21" s="645">
        <v>10375</v>
      </c>
      <c r="O21" s="645">
        <v>11994</v>
      </c>
    </row>
    <row r="22" spans="1:15" ht="13" customHeight="1">
      <c r="A22" s="300"/>
      <c r="B22" s="302" t="s">
        <v>245</v>
      </c>
      <c r="C22" s="645">
        <v>2087</v>
      </c>
      <c r="D22" s="645">
        <v>2060</v>
      </c>
      <c r="E22" s="645">
        <v>2155</v>
      </c>
      <c r="F22" s="645">
        <v>1848</v>
      </c>
      <c r="G22" s="645">
        <v>2566</v>
      </c>
      <c r="H22" s="645">
        <v>2781</v>
      </c>
      <c r="I22" s="645">
        <v>2996</v>
      </c>
      <c r="J22" s="645">
        <v>2649</v>
      </c>
      <c r="K22" s="645">
        <v>2841</v>
      </c>
      <c r="L22" s="645">
        <v>2216</v>
      </c>
      <c r="M22" s="645">
        <v>2209</v>
      </c>
      <c r="N22" s="645">
        <v>2586</v>
      </c>
      <c r="O22" s="645">
        <v>1788</v>
      </c>
    </row>
    <row r="23" spans="1:15" ht="13" customHeight="1">
      <c r="A23" s="300"/>
      <c r="B23" s="302" t="s">
        <v>246</v>
      </c>
      <c r="C23" s="645">
        <v>4239</v>
      </c>
      <c r="D23" s="645">
        <v>4243</v>
      </c>
      <c r="E23" s="645">
        <v>3798</v>
      </c>
      <c r="F23" s="645">
        <v>3552</v>
      </c>
      <c r="G23" s="645">
        <v>3191</v>
      </c>
      <c r="H23" s="645">
        <v>3491</v>
      </c>
      <c r="I23" s="645">
        <v>3582</v>
      </c>
      <c r="J23" s="645">
        <v>3658</v>
      </c>
      <c r="K23" s="645">
        <v>3872</v>
      </c>
      <c r="L23" s="645">
        <v>4238</v>
      </c>
      <c r="M23" s="645">
        <v>4103</v>
      </c>
      <c r="N23" s="645">
        <v>4326</v>
      </c>
      <c r="O23" s="645">
        <v>4418</v>
      </c>
    </row>
    <row r="24" spans="1:15" ht="13" customHeight="1">
      <c r="A24" s="300"/>
      <c r="B24" s="302" t="s">
        <v>258</v>
      </c>
      <c r="C24" s="645">
        <v>12781</v>
      </c>
      <c r="D24" s="645">
        <v>11464</v>
      </c>
      <c r="E24" s="645">
        <v>13170</v>
      </c>
      <c r="F24" s="645">
        <v>12957</v>
      </c>
      <c r="G24" s="645">
        <v>14449</v>
      </c>
      <c r="H24" s="645">
        <v>14367</v>
      </c>
      <c r="I24" s="645">
        <v>15796</v>
      </c>
      <c r="J24" s="645">
        <v>13982</v>
      </c>
      <c r="K24" s="645">
        <v>13479</v>
      </c>
      <c r="L24" s="645">
        <v>8793</v>
      </c>
      <c r="M24" s="645">
        <v>9682</v>
      </c>
      <c r="N24" s="645">
        <v>8666</v>
      </c>
      <c r="O24" s="645">
        <v>8586</v>
      </c>
    </row>
    <row r="25" spans="1:15" ht="13" customHeight="1">
      <c r="A25" s="300"/>
      <c r="B25" s="302" t="s">
        <v>577</v>
      </c>
      <c r="C25" s="645">
        <v>6157</v>
      </c>
      <c r="D25" s="645">
        <v>6926</v>
      </c>
      <c r="E25" s="645">
        <v>7952</v>
      </c>
      <c r="F25" s="645">
        <v>7975</v>
      </c>
      <c r="G25" s="645">
        <v>8696</v>
      </c>
      <c r="H25" s="645">
        <v>9012</v>
      </c>
      <c r="I25" s="645">
        <v>9372</v>
      </c>
      <c r="J25" s="645">
        <v>9382</v>
      </c>
      <c r="K25" s="645">
        <v>9395</v>
      </c>
      <c r="L25" s="645">
        <v>8866</v>
      </c>
      <c r="M25" s="645">
        <v>9039</v>
      </c>
      <c r="N25" s="645">
        <v>9459</v>
      </c>
      <c r="O25" s="645">
        <v>9871</v>
      </c>
    </row>
    <row r="26" spans="1:15" ht="13" customHeight="1">
      <c r="A26" s="300"/>
      <c r="B26" s="302" t="s">
        <v>590</v>
      </c>
      <c r="C26" s="645">
        <v>14894</v>
      </c>
      <c r="D26" s="645">
        <v>14894</v>
      </c>
      <c r="E26" s="645">
        <v>15559</v>
      </c>
      <c r="F26" s="645">
        <v>17113</v>
      </c>
      <c r="G26" s="645">
        <v>19842</v>
      </c>
      <c r="H26" s="645">
        <v>21448</v>
      </c>
      <c r="I26" s="645">
        <v>21154</v>
      </c>
      <c r="J26" s="645">
        <v>22572</v>
      </c>
      <c r="K26" s="645">
        <v>16076</v>
      </c>
      <c r="L26" s="645">
        <v>15807</v>
      </c>
      <c r="M26" s="645">
        <v>17606</v>
      </c>
      <c r="N26" s="645">
        <v>18183</v>
      </c>
      <c r="O26" s="645">
        <v>17966</v>
      </c>
    </row>
    <row r="27" spans="1:15" ht="13" customHeight="1">
      <c r="A27" s="300"/>
      <c r="B27" s="302" t="s">
        <v>591</v>
      </c>
      <c r="C27" s="645">
        <v>38310</v>
      </c>
      <c r="D27" s="645">
        <v>39570</v>
      </c>
      <c r="E27" s="645">
        <v>40840</v>
      </c>
      <c r="F27" s="645">
        <v>41475</v>
      </c>
      <c r="G27" s="645">
        <v>42450</v>
      </c>
      <c r="H27" s="645">
        <v>42040</v>
      </c>
      <c r="I27" s="645">
        <v>43814</v>
      </c>
      <c r="J27" s="645">
        <v>43248</v>
      </c>
      <c r="K27" s="645">
        <v>43425</v>
      </c>
      <c r="L27" s="645">
        <v>43175</v>
      </c>
      <c r="M27" s="645">
        <v>36705</v>
      </c>
      <c r="N27" s="645">
        <v>39787</v>
      </c>
      <c r="O27" s="645">
        <v>40001</v>
      </c>
    </row>
    <row r="28" spans="1:15" ht="13" customHeight="1">
      <c r="A28" s="300"/>
      <c r="B28" s="298" t="s">
        <v>686</v>
      </c>
      <c r="C28" s="645">
        <v>0</v>
      </c>
      <c r="D28" s="645">
        <v>0</v>
      </c>
      <c r="E28" s="645" t="s">
        <v>537</v>
      </c>
      <c r="F28" s="645" t="s">
        <v>537</v>
      </c>
      <c r="G28" s="645" t="s">
        <v>537</v>
      </c>
      <c r="H28" s="645" t="s">
        <v>537</v>
      </c>
      <c r="I28" s="645" t="s">
        <v>537</v>
      </c>
      <c r="J28" s="645" t="s">
        <v>537</v>
      </c>
      <c r="K28" s="645" t="s">
        <v>537</v>
      </c>
      <c r="L28" s="645" t="s">
        <v>537</v>
      </c>
      <c r="M28" s="645" t="s">
        <v>537</v>
      </c>
      <c r="N28" s="645" t="s">
        <v>537</v>
      </c>
      <c r="O28" s="645" t="s">
        <v>537</v>
      </c>
    </row>
    <row r="29" spans="1:15" ht="13" customHeight="1">
      <c r="A29" s="300"/>
      <c r="B29" s="304" t="s">
        <v>534</v>
      </c>
      <c r="C29" s="645">
        <v>0</v>
      </c>
      <c r="D29" s="645">
        <v>0</v>
      </c>
      <c r="E29" s="645" t="s">
        <v>537</v>
      </c>
      <c r="F29" s="645" t="s">
        <v>537</v>
      </c>
      <c r="G29" s="645" t="s">
        <v>537</v>
      </c>
      <c r="H29" s="645" t="s">
        <v>537</v>
      </c>
      <c r="I29" s="645" t="s">
        <v>537</v>
      </c>
      <c r="J29" s="645" t="s">
        <v>537</v>
      </c>
      <c r="K29" s="645" t="s">
        <v>537</v>
      </c>
      <c r="L29" s="645" t="s">
        <v>537</v>
      </c>
      <c r="M29" s="645" t="s">
        <v>537</v>
      </c>
      <c r="N29" s="645" t="s">
        <v>537</v>
      </c>
      <c r="O29" s="645" t="s">
        <v>537</v>
      </c>
    </row>
    <row r="30" spans="1:15" ht="13" customHeight="1">
      <c r="A30" s="300"/>
      <c r="B30" s="302" t="s">
        <v>535</v>
      </c>
      <c r="C30" s="645">
        <v>0</v>
      </c>
      <c r="D30" s="645">
        <v>0</v>
      </c>
      <c r="E30" s="645" t="s">
        <v>537</v>
      </c>
      <c r="F30" s="645" t="s">
        <v>537</v>
      </c>
      <c r="G30" s="645" t="s">
        <v>537</v>
      </c>
      <c r="H30" s="645" t="s">
        <v>537</v>
      </c>
      <c r="I30" s="645" t="s">
        <v>537</v>
      </c>
      <c r="J30" s="645" t="s">
        <v>537</v>
      </c>
      <c r="K30" s="645" t="s">
        <v>537</v>
      </c>
      <c r="L30" s="645" t="s">
        <v>537</v>
      </c>
      <c r="M30" s="645" t="s">
        <v>537</v>
      </c>
      <c r="N30" s="645" t="s">
        <v>537</v>
      </c>
      <c r="O30" s="645" t="s">
        <v>537</v>
      </c>
    </row>
    <row r="31" spans="1:15" ht="13" customHeight="1">
      <c r="A31" s="300"/>
      <c r="B31" s="304" t="s">
        <v>536</v>
      </c>
      <c r="C31" s="645">
        <v>0</v>
      </c>
      <c r="D31" s="645">
        <v>0</v>
      </c>
      <c r="E31" s="645" t="s">
        <v>537</v>
      </c>
      <c r="F31" s="645" t="s">
        <v>537</v>
      </c>
      <c r="G31" s="645" t="s">
        <v>537</v>
      </c>
      <c r="H31" s="645" t="s">
        <v>537</v>
      </c>
      <c r="I31" s="645" t="s">
        <v>537</v>
      </c>
      <c r="J31" s="645" t="s">
        <v>537</v>
      </c>
      <c r="K31" s="645" t="s">
        <v>537</v>
      </c>
      <c r="L31" s="645" t="s">
        <v>537</v>
      </c>
      <c r="M31" s="645" t="s">
        <v>537</v>
      </c>
      <c r="N31" s="645" t="s">
        <v>537</v>
      </c>
      <c r="O31" s="645" t="s">
        <v>537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4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4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  <row r="37" spans="1:15" ht="12" customHeight="1"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7"/>
  <sheetViews>
    <sheetView showGridLines="0" zoomScale="150" workbookViewId="0">
      <selection activeCell="B2" sqref="A2:O35"/>
    </sheetView>
  </sheetViews>
  <sheetFormatPr baseColWidth="10" defaultColWidth="12.83203125" defaultRowHeight="12" customHeight="1"/>
  <cols>
    <col min="1" max="1" width="0.33203125" style="298" customWidth="1"/>
    <col min="2" max="2" width="9.6640625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341</v>
      </c>
      <c r="B2" s="508"/>
      <c r="C2" s="297"/>
      <c r="D2" s="297"/>
      <c r="E2" s="297"/>
      <c r="F2" s="297"/>
    </row>
    <row r="3" spans="1:15" ht="11">
      <c r="A3" s="509" t="s">
        <v>268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692</v>
      </c>
      <c r="B6" s="1333"/>
      <c r="C6" s="656">
        <f>(C8+C9+C10+C11+C12+C13+C14+C15+C16+C17+C18+C19+C20+C21+C22+C23+C24+C25+C26+C27+C28+C29+C30+C31)</f>
        <v>3862.8935339999998</v>
      </c>
      <c r="D6" s="656">
        <f>(D8+D9+D10+D11+D12+D13+D14+D15+D16+D17+D18+D19+D20+D21+D22+D23+D24+D25+D26+D27+D28+D29+D30+D31)</f>
        <v>3839.0999959999999</v>
      </c>
      <c r="E6" s="656">
        <v>4053.0061076666666</v>
      </c>
      <c r="F6" s="656">
        <v>3971.473938277778</v>
      </c>
      <c r="G6" s="656">
        <v>4175.4554327000005</v>
      </c>
      <c r="H6" s="656">
        <v>4075.1121170000001</v>
      </c>
      <c r="I6" s="656">
        <v>4234.6904565900004</v>
      </c>
      <c r="J6" s="656">
        <v>4350.1081971036047</v>
      </c>
      <c r="K6" s="656">
        <v>4178.7036899999994</v>
      </c>
      <c r="L6" s="656">
        <v>4170.0466744999994</v>
      </c>
      <c r="M6" s="656">
        <v>3980.0155535000004</v>
      </c>
      <c r="N6" s="656">
        <v>3976.7823242000004</v>
      </c>
      <c r="O6" s="656">
        <v>4008.8485710000004</v>
      </c>
    </row>
    <row r="7" spans="1:15" ht="5" customHeight="1">
      <c r="A7" s="300"/>
      <c r="B7" s="301"/>
      <c r="C7" s="657"/>
      <c r="D7" s="657"/>
      <c r="E7" s="657"/>
      <c r="F7" s="657"/>
      <c r="G7" s="657"/>
      <c r="H7" s="657"/>
      <c r="I7" s="657"/>
      <c r="J7" s="657"/>
      <c r="K7" s="657"/>
      <c r="L7" s="657"/>
      <c r="M7" s="657"/>
      <c r="N7" s="657"/>
      <c r="O7" s="657"/>
    </row>
    <row r="8" spans="1:15" ht="13" customHeight="1">
      <c r="A8" s="300"/>
      <c r="B8" s="302" t="s">
        <v>488</v>
      </c>
      <c r="C8" s="658">
        <v>0</v>
      </c>
      <c r="D8" s="658">
        <v>0</v>
      </c>
      <c r="E8" s="658" t="s">
        <v>159</v>
      </c>
      <c r="F8" s="658" t="s">
        <v>159</v>
      </c>
      <c r="G8" s="658" t="s">
        <v>159</v>
      </c>
      <c r="H8" s="658" t="s">
        <v>159</v>
      </c>
      <c r="I8" s="658" t="s">
        <v>159</v>
      </c>
      <c r="J8" s="658" t="s">
        <v>159</v>
      </c>
      <c r="K8" s="658" t="s">
        <v>159</v>
      </c>
      <c r="L8" s="658" t="s">
        <v>159</v>
      </c>
      <c r="M8" s="658" t="s">
        <v>159</v>
      </c>
      <c r="N8" s="658" t="s">
        <v>159</v>
      </c>
      <c r="O8" s="658" t="s">
        <v>159</v>
      </c>
    </row>
    <row r="9" spans="1:15" ht="13" customHeight="1">
      <c r="A9" s="300"/>
      <c r="B9" s="302" t="s">
        <v>603</v>
      </c>
      <c r="C9" s="658">
        <v>0</v>
      </c>
      <c r="D9" s="658">
        <v>0</v>
      </c>
      <c r="E9" s="658" t="s">
        <v>159</v>
      </c>
      <c r="F9" s="658" t="s">
        <v>159</v>
      </c>
      <c r="G9" s="658" t="s">
        <v>159</v>
      </c>
      <c r="H9" s="658" t="s">
        <v>159</v>
      </c>
      <c r="I9" s="658" t="s">
        <v>159</v>
      </c>
      <c r="J9" s="658" t="s">
        <v>159</v>
      </c>
      <c r="K9" s="658" t="s">
        <v>159</v>
      </c>
      <c r="L9" s="658" t="s">
        <v>159</v>
      </c>
      <c r="M9" s="658" t="s">
        <v>159</v>
      </c>
      <c r="N9" s="658" t="s">
        <v>159</v>
      </c>
      <c r="O9" s="658" t="s">
        <v>159</v>
      </c>
    </row>
    <row r="10" spans="1:15" ht="13" customHeight="1">
      <c r="A10" s="300"/>
      <c r="B10" s="302" t="s">
        <v>604</v>
      </c>
      <c r="C10" s="658">
        <v>0</v>
      </c>
      <c r="D10" s="658">
        <v>0</v>
      </c>
      <c r="E10" s="658" t="s">
        <v>159</v>
      </c>
      <c r="F10" s="658" t="s">
        <v>159</v>
      </c>
      <c r="G10" s="658" t="s">
        <v>159</v>
      </c>
      <c r="H10" s="658" t="s">
        <v>159</v>
      </c>
      <c r="I10" s="658" t="s">
        <v>159</v>
      </c>
      <c r="J10" s="658" t="s">
        <v>159</v>
      </c>
      <c r="K10" s="658" t="s">
        <v>159</v>
      </c>
      <c r="L10" s="658" t="s">
        <v>159</v>
      </c>
      <c r="M10" s="658" t="s">
        <v>159</v>
      </c>
      <c r="N10" s="658" t="s">
        <v>159</v>
      </c>
      <c r="O10" s="658" t="s">
        <v>159</v>
      </c>
    </row>
    <row r="11" spans="1:15" ht="13" customHeight="1">
      <c r="A11" s="300"/>
      <c r="B11" s="302" t="s">
        <v>605</v>
      </c>
      <c r="C11" s="658">
        <v>0</v>
      </c>
      <c r="D11" s="658">
        <v>0</v>
      </c>
      <c r="E11" s="658" t="s">
        <v>159</v>
      </c>
      <c r="F11" s="658" t="s">
        <v>159</v>
      </c>
      <c r="G11" s="658" t="s">
        <v>159</v>
      </c>
      <c r="H11" s="658" t="s">
        <v>159</v>
      </c>
      <c r="I11" s="658" t="s">
        <v>159</v>
      </c>
      <c r="J11" s="658" t="s">
        <v>159</v>
      </c>
      <c r="K11" s="658" t="s">
        <v>159</v>
      </c>
      <c r="L11" s="658" t="s">
        <v>159</v>
      </c>
      <c r="M11" s="658" t="s">
        <v>159</v>
      </c>
      <c r="N11" s="658" t="s">
        <v>159</v>
      </c>
      <c r="O11" s="658" t="s">
        <v>159</v>
      </c>
    </row>
    <row r="12" spans="1:15" ht="13" customHeight="1">
      <c r="A12" s="300"/>
      <c r="B12" s="302" t="s">
        <v>606</v>
      </c>
      <c r="C12" s="658">
        <v>0</v>
      </c>
      <c r="D12" s="658">
        <v>0</v>
      </c>
      <c r="E12" s="658" t="s">
        <v>159</v>
      </c>
      <c r="F12" s="658" t="s">
        <v>159</v>
      </c>
      <c r="G12" s="658" t="s">
        <v>159</v>
      </c>
      <c r="H12" s="658" t="s">
        <v>159</v>
      </c>
      <c r="I12" s="658" t="s">
        <v>159</v>
      </c>
      <c r="J12" s="658" t="s">
        <v>159</v>
      </c>
      <c r="K12" s="658" t="s">
        <v>159</v>
      </c>
      <c r="L12" s="658" t="s">
        <v>159</v>
      </c>
      <c r="M12" s="658" t="s">
        <v>159</v>
      </c>
      <c r="N12" s="658" t="s">
        <v>159</v>
      </c>
      <c r="O12" s="658" t="s">
        <v>159</v>
      </c>
    </row>
    <row r="13" spans="1:15" ht="13" customHeight="1">
      <c r="A13" s="300"/>
      <c r="B13" s="302" t="s">
        <v>595</v>
      </c>
      <c r="C13" s="658">
        <v>0</v>
      </c>
      <c r="D13" s="658">
        <v>0</v>
      </c>
      <c r="E13" s="658" t="s">
        <v>159</v>
      </c>
      <c r="F13" s="658" t="s">
        <v>159</v>
      </c>
      <c r="G13" s="658" t="s">
        <v>159</v>
      </c>
      <c r="H13" s="658" t="s">
        <v>159</v>
      </c>
      <c r="I13" s="658" t="s">
        <v>159</v>
      </c>
      <c r="J13" s="658" t="s">
        <v>159</v>
      </c>
      <c r="K13" s="658" t="s">
        <v>159</v>
      </c>
      <c r="L13" s="658" t="s">
        <v>159</v>
      </c>
      <c r="M13" s="658" t="s">
        <v>159</v>
      </c>
      <c r="N13" s="658" t="s">
        <v>159</v>
      </c>
      <c r="O13" s="658" t="s">
        <v>159</v>
      </c>
    </row>
    <row r="14" spans="1:15" ht="13" customHeight="1">
      <c r="A14" s="300"/>
      <c r="B14" s="302" t="s">
        <v>596</v>
      </c>
      <c r="C14" s="658">
        <v>0</v>
      </c>
      <c r="D14" s="658">
        <v>0</v>
      </c>
      <c r="E14" s="658" t="s">
        <v>159</v>
      </c>
      <c r="F14" s="658" t="s">
        <v>159</v>
      </c>
      <c r="G14" s="658" t="s">
        <v>159</v>
      </c>
      <c r="H14" s="658" t="s">
        <v>159</v>
      </c>
      <c r="I14" s="658" t="s">
        <v>159</v>
      </c>
      <c r="J14" s="658" t="s">
        <v>159</v>
      </c>
      <c r="K14" s="658" t="s">
        <v>159</v>
      </c>
      <c r="L14" s="658" t="s">
        <v>159</v>
      </c>
      <c r="M14" s="658" t="s">
        <v>159</v>
      </c>
      <c r="N14" s="658" t="s">
        <v>159</v>
      </c>
      <c r="O14" s="658" t="s">
        <v>159</v>
      </c>
    </row>
    <row r="15" spans="1:15" ht="13" customHeight="1">
      <c r="A15" s="300"/>
      <c r="B15" s="302" t="s">
        <v>597</v>
      </c>
      <c r="C15" s="658">
        <v>107.357</v>
      </c>
      <c r="D15" s="658">
        <v>108.90600000000001</v>
      </c>
      <c r="E15" s="658">
        <v>110.11799999999999</v>
      </c>
      <c r="F15" s="658">
        <v>95.74</v>
      </c>
      <c r="G15" s="658">
        <v>105.595</v>
      </c>
      <c r="H15" s="658">
        <v>88.271945500000001</v>
      </c>
      <c r="I15" s="658">
        <v>69.97496000000001</v>
      </c>
      <c r="J15" s="658">
        <v>71.734010263604091</v>
      </c>
      <c r="K15" s="658">
        <v>55.588889999999999</v>
      </c>
      <c r="L15" s="658">
        <v>57.274941999999996</v>
      </c>
      <c r="M15" s="658">
        <v>53.360909999999997</v>
      </c>
      <c r="N15" s="658">
        <v>54.663952499999994</v>
      </c>
      <c r="O15" s="658">
        <v>50.109621999999995</v>
      </c>
    </row>
    <row r="16" spans="1:15" ht="13" customHeight="1">
      <c r="A16" s="300"/>
      <c r="B16" s="302" t="s">
        <v>598</v>
      </c>
      <c r="C16" s="658">
        <v>0</v>
      </c>
      <c r="D16" s="658">
        <v>0</v>
      </c>
      <c r="E16" s="658" t="s">
        <v>159</v>
      </c>
      <c r="F16" s="658" t="s">
        <v>159</v>
      </c>
      <c r="G16" s="658" t="s">
        <v>159</v>
      </c>
      <c r="H16" s="658" t="s">
        <v>159</v>
      </c>
      <c r="I16" s="658" t="s">
        <v>159</v>
      </c>
      <c r="J16" s="658" t="s">
        <v>159</v>
      </c>
      <c r="K16" s="658" t="s">
        <v>159</v>
      </c>
      <c r="L16" s="658" t="s">
        <v>159</v>
      </c>
      <c r="M16" s="658" t="s">
        <v>159</v>
      </c>
      <c r="N16" s="658" t="s">
        <v>159</v>
      </c>
      <c r="O16" s="658" t="s">
        <v>159</v>
      </c>
    </row>
    <row r="17" spans="1:15" ht="13" customHeight="1">
      <c r="A17" s="300"/>
      <c r="B17" s="302" t="s">
        <v>599</v>
      </c>
      <c r="C17" s="658">
        <v>0</v>
      </c>
      <c r="D17" s="658">
        <v>0</v>
      </c>
      <c r="E17" s="658" t="s">
        <v>159</v>
      </c>
      <c r="F17" s="658" t="s">
        <v>159</v>
      </c>
      <c r="G17" s="658" t="s">
        <v>159</v>
      </c>
      <c r="H17" s="658" t="s">
        <v>159</v>
      </c>
      <c r="I17" s="658" t="s">
        <v>159</v>
      </c>
      <c r="J17" s="658" t="s">
        <v>159</v>
      </c>
      <c r="K17" s="658">
        <v>11.056500000000002</v>
      </c>
      <c r="L17" s="658">
        <v>9.6637500000000003</v>
      </c>
      <c r="M17" s="658">
        <v>3.5279999999999996</v>
      </c>
      <c r="N17" s="658">
        <v>0.76050000000000006</v>
      </c>
      <c r="O17" s="658">
        <v>1.2375</v>
      </c>
    </row>
    <row r="18" spans="1:15" ht="13" customHeight="1">
      <c r="A18" s="300"/>
      <c r="B18" s="302" t="s">
        <v>600</v>
      </c>
      <c r="C18" s="658">
        <v>63.6</v>
      </c>
      <c r="D18" s="658">
        <v>99.531099999999995</v>
      </c>
      <c r="E18" s="658">
        <v>109.25100000000002</v>
      </c>
      <c r="F18" s="658">
        <v>89.700223499999993</v>
      </c>
      <c r="G18" s="658">
        <v>89.751064500000012</v>
      </c>
      <c r="H18" s="658">
        <v>88.682161499999992</v>
      </c>
      <c r="I18" s="658">
        <v>93.943028999999996</v>
      </c>
      <c r="J18" s="658">
        <v>106.102143</v>
      </c>
      <c r="K18" s="658">
        <v>105.60919500000001</v>
      </c>
      <c r="L18" s="658">
        <v>97.506099000000006</v>
      </c>
      <c r="M18" s="658">
        <v>105.910128</v>
      </c>
      <c r="N18" s="658">
        <v>107.294004</v>
      </c>
      <c r="O18" s="658">
        <v>115.24811199999999</v>
      </c>
    </row>
    <row r="19" spans="1:15" ht="13" customHeight="1">
      <c r="A19" s="300"/>
      <c r="B19" s="302" t="s">
        <v>601</v>
      </c>
      <c r="C19" s="658">
        <v>97</v>
      </c>
      <c r="D19" s="658">
        <v>98</v>
      </c>
      <c r="E19" s="658">
        <v>104.69866666666667</v>
      </c>
      <c r="F19" s="658">
        <v>94.9</v>
      </c>
      <c r="G19" s="658">
        <v>103.83901700000001</v>
      </c>
      <c r="H19" s="658">
        <v>109.39275000000001</v>
      </c>
      <c r="I19" s="658">
        <v>157.3605</v>
      </c>
      <c r="J19" s="658">
        <v>175.68810000000002</v>
      </c>
      <c r="K19" s="658">
        <v>181.95389999999998</v>
      </c>
      <c r="L19" s="658">
        <v>193.76054999999999</v>
      </c>
      <c r="M19" s="658">
        <v>202.40460000000004</v>
      </c>
      <c r="N19" s="658">
        <v>232.75215</v>
      </c>
      <c r="O19" s="658">
        <v>272.73230999999998</v>
      </c>
    </row>
    <row r="20" spans="1:15" ht="13" customHeight="1">
      <c r="A20" s="300"/>
      <c r="B20" s="302" t="s">
        <v>243</v>
      </c>
      <c r="C20" s="658">
        <v>384.42551899999995</v>
      </c>
      <c r="D20" s="658">
        <v>370.009591</v>
      </c>
      <c r="E20" s="658">
        <v>356.25244299999997</v>
      </c>
      <c r="F20" s="658">
        <v>354.12405700000005</v>
      </c>
      <c r="G20" s="658">
        <v>359.45567119999998</v>
      </c>
      <c r="H20" s="658">
        <v>343.46357</v>
      </c>
      <c r="I20" s="658">
        <v>386.52035009000002</v>
      </c>
      <c r="J20" s="658">
        <v>445.14197383999999</v>
      </c>
      <c r="K20" s="658">
        <v>406.31074500000011</v>
      </c>
      <c r="L20" s="658">
        <v>426.18583349999989</v>
      </c>
      <c r="M20" s="658">
        <v>432.43195049999997</v>
      </c>
      <c r="N20" s="658">
        <v>356.25059370000002</v>
      </c>
      <c r="O20" s="658">
        <v>375.88187700000009</v>
      </c>
    </row>
    <row r="21" spans="1:15" ht="13" customHeight="1">
      <c r="A21" s="300"/>
      <c r="B21" s="302" t="s">
        <v>244</v>
      </c>
      <c r="C21" s="658">
        <v>522.8942199999999</v>
      </c>
      <c r="D21" s="658">
        <v>497.09220499999992</v>
      </c>
      <c r="E21" s="658">
        <v>510.99299800000006</v>
      </c>
      <c r="F21" s="658">
        <v>505.54065999999995</v>
      </c>
      <c r="G21" s="658">
        <v>513.3684300000001</v>
      </c>
      <c r="H21" s="658">
        <v>334.19808999999992</v>
      </c>
      <c r="I21" s="658">
        <v>330.52787000000001</v>
      </c>
      <c r="J21" s="658">
        <v>364.65730000000002</v>
      </c>
      <c r="K21" s="658">
        <v>414.7863000000001</v>
      </c>
      <c r="L21" s="658">
        <v>526.46029999999996</v>
      </c>
      <c r="M21" s="658">
        <v>478.99459999999993</v>
      </c>
      <c r="N21" s="658">
        <v>357.71400000000006</v>
      </c>
      <c r="O21" s="658">
        <v>380.48219999999992</v>
      </c>
    </row>
    <row r="22" spans="1:15" ht="13" customHeight="1">
      <c r="A22" s="300"/>
      <c r="B22" s="302" t="s">
        <v>245</v>
      </c>
      <c r="C22" s="658">
        <v>89.03</v>
      </c>
      <c r="D22" s="658">
        <v>88.98</v>
      </c>
      <c r="E22" s="658">
        <v>90.76</v>
      </c>
      <c r="F22" s="658">
        <v>77.257499999999993</v>
      </c>
      <c r="G22" s="658">
        <v>92.868850000000009</v>
      </c>
      <c r="H22" s="658">
        <v>111.96360000000001</v>
      </c>
      <c r="I22" s="658">
        <v>117.18932750000002</v>
      </c>
      <c r="J22" s="658">
        <v>110.44349999999999</v>
      </c>
      <c r="K22" s="658">
        <v>122.77751000000001</v>
      </c>
      <c r="L22" s="658">
        <v>100.99414999999999</v>
      </c>
      <c r="M22" s="658">
        <v>98.171115000000029</v>
      </c>
      <c r="N22" s="658">
        <v>100.83769400000001</v>
      </c>
      <c r="O22" s="658">
        <v>77.260400000000004</v>
      </c>
    </row>
    <row r="23" spans="1:15" ht="13" customHeight="1">
      <c r="A23" s="300"/>
      <c r="B23" s="302" t="s">
        <v>246</v>
      </c>
      <c r="C23" s="658">
        <v>134.79339999999999</v>
      </c>
      <c r="D23" s="658">
        <v>134.16900000000001</v>
      </c>
      <c r="E23" s="658">
        <v>118.94499999999999</v>
      </c>
      <c r="F23" s="658">
        <v>115.8839</v>
      </c>
      <c r="G23" s="658">
        <v>101.367</v>
      </c>
      <c r="H23" s="658">
        <v>106.16400000000002</v>
      </c>
      <c r="I23" s="658">
        <v>109.008</v>
      </c>
      <c r="J23" s="658">
        <v>112.74345000000001</v>
      </c>
      <c r="K23" s="658">
        <v>123.04799999999999</v>
      </c>
      <c r="L23" s="658">
        <v>134.87625</v>
      </c>
      <c r="M23" s="658">
        <v>124.93845</v>
      </c>
      <c r="N23" s="658">
        <v>128.25450000000001</v>
      </c>
      <c r="O23" s="658">
        <v>129.12299999999999</v>
      </c>
    </row>
    <row r="24" spans="1:15" ht="13" customHeight="1">
      <c r="A24" s="300"/>
      <c r="B24" s="302" t="s">
        <v>258</v>
      </c>
      <c r="C24" s="658">
        <v>404.33</v>
      </c>
      <c r="D24" s="658">
        <v>377.49299999999999</v>
      </c>
      <c r="E24" s="658">
        <v>446.71</v>
      </c>
      <c r="F24" s="658">
        <v>389.4615</v>
      </c>
      <c r="G24" s="658">
        <v>434.72520000000009</v>
      </c>
      <c r="H24" s="658">
        <v>421.14600000000007</v>
      </c>
      <c r="I24" s="658">
        <v>462.98745000000008</v>
      </c>
      <c r="J24" s="658">
        <v>403.47314999999998</v>
      </c>
      <c r="K24" s="658">
        <v>396.35595000000001</v>
      </c>
      <c r="L24" s="658">
        <v>262.02440000000001</v>
      </c>
      <c r="M24" s="658">
        <v>287.67150000000004</v>
      </c>
      <c r="N24" s="658">
        <v>295.81938000000002</v>
      </c>
      <c r="O24" s="658">
        <v>260.37225000000001</v>
      </c>
    </row>
    <row r="25" spans="1:15" ht="13" customHeight="1">
      <c r="A25" s="300"/>
      <c r="B25" s="302" t="s">
        <v>577</v>
      </c>
      <c r="C25" s="658">
        <v>189.57539499999999</v>
      </c>
      <c r="D25" s="658">
        <v>204.31900000000002</v>
      </c>
      <c r="E25" s="658">
        <v>254.565</v>
      </c>
      <c r="F25" s="658">
        <v>243.7323777777778</v>
      </c>
      <c r="G25" s="658">
        <v>269.27820000000003</v>
      </c>
      <c r="H25" s="658">
        <v>274.96154999999999</v>
      </c>
      <c r="I25" s="658">
        <v>289.52512000000002</v>
      </c>
      <c r="J25" s="658">
        <v>299.42026999999996</v>
      </c>
      <c r="K25" s="658">
        <v>292.24845000000005</v>
      </c>
      <c r="L25" s="658">
        <v>288.6225</v>
      </c>
      <c r="M25" s="658">
        <v>287.52300000000002</v>
      </c>
      <c r="N25" s="658">
        <v>290.74</v>
      </c>
      <c r="O25" s="658">
        <v>291.40949999999998</v>
      </c>
    </row>
    <row r="26" spans="1:15" ht="13" customHeight="1">
      <c r="A26" s="300"/>
      <c r="B26" s="302" t="s">
        <v>590</v>
      </c>
      <c r="C26" s="658">
        <v>484.47199999999998</v>
      </c>
      <c r="D26" s="658">
        <v>457.63249999999999</v>
      </c>
      <c r="E26" s="658">
        <v>499.91500000000002</v>
      </c>
      <c r="F26" s="658">
        <v>507.25008000000003</v>
      </c>
      <c r="G26" s="658">
        <v>581.697</v>
      </c>
      <c r="H26" s="658">
        <v>627.56145000000004</v>
      </c>
      <c r="I26" s="658">
        <v>613.63215000000002</v>
      </c>
      <c r="J26" s="658">
        <v>641.88630000000001</v>
      </c>
      <c r="K26" s="658">
        <v>437.45174999999995</v>
      </c>
      <c r="L26" s="658">
        <v>435.46499999999997</v>
      </c>
      <c r="M26" s="658">
        <v>514.85849999999994</v>
      </c>
      <c r="N26" s="658">
        <v>532.03229999999996</v>
      </c>
      <c r="O26" s="658">
        <v>525.59099999999989</v>
      </c>
    </row>
    <row r="27" spans="1:15" ht="13" customHeight="1">
      <c r="A27" s="300"/>
      <c r="B27" s="302" t="s">
        <v>591</v>
      </c>
      <c r="C27" s="658">
        <v>1385.4159999999999</v>
      </c>
      <c r="D27" s="658">
        <v>1402.9675999999999</v>
      </c>
      <c r="E27" s="658">
        <v>1450.7979999999998</v>
      </c>
      <c r="F27" s="658">
        <v>1497.88364</v>
      </c>
      <c r="G27" s="658">
        <v>1523.51</v>
      </c>
      <c r="H27" s="658">
        <v>1569.3069999999998</v>
      </c>
      <c r="I27" s="658">
        <v>1604.0217</v>
      </c>
      <c r="J27" s="658">
        <v>1618.8180000000002</v>
      </c>
      <c r="K27" s="658">
        <v>1631.5165</v>
      </c>
      <c r="L27" s="658">
        <v>1637.2129</v>
      </c>
      <c r="M27" s="658">
        <v>1390.2228</v>
      </c>
      <c r="N27" s="658">
        <v>1519.6632500000001</v>
      </c>
      <c r="O27" s="658">
        <v>1529.4008000000001</v>
      </c>
    </row>
    <row r="28" spans="1:15" ht="13" customHeight="1">
      <c r="A28" s="300"/>
      <c r="B28" s="298" t="s">
        <v>686</v>
      </c>
      <c r="C28" s="658">
        <v>0</v>
      </c>
      <c r="D28" s="658">
        <v>0</v>
      </c>
      <c r="E28" s="658" t="s">
        <v>159</v>
      </c>
      <c r="F28" s="658" t="s">
        <v>159</v>
      </c>
      <c r="G28" s="658" t="s">
        <v>159</v>
      </c>
      <c r="H28" s="658" t="s">
        <v>159</v>
      </c>
      <c r="I28" s="658" t="s">
        <v>159</v>
      </c>
      <c r="J28" s="658" t="s">
        <v>159</v>
      </c>
      <c r="K28" s="658" t="s">
        <v>159</v>
      </c>
      <c r="L28" s="658" t="s">
        <v>159</v>
      </c>
      <c r="M28" s="658" t="s">
        <v>159</v>
      </c>
      <c r="N28" s="658" t="s">
        <v>159</v>
      </c>
      <c r="O28" s="658" t="s">
        <v>159</v>
      </c>
    </row>
    <row r="29" spans="1:15" ht="13" customHeight="1">
      <c r="A29" s="300"/>
      <c r="B29" s="304" t="s">
        <v>534</v>
      </c>
      <c r="C29" s="658">
        <v>0</v>
      </c>
      <c r="D29" s="658">
        <v>0</v>
      </c>
      <c r="E29" s="658" t="s">
        <v>159</v>
      </c>
      <c r="F29" s="658" t="s">
        <v>159</v>
      </c>
      <c r="G29" s="658" t="s">
        <v>159</v>
      </c>
      <c r="H29" s="658" t="s">
        <v>159</v>
      </c>
      <c r="I29" s="658" t="s">
        <v>159</v>
      </c>
      <c r="J29" s="658" t="s">
        <v>159</v>
      </c>
      <c r="K29" s="658" t="s">
        <v>159</v>
      </c>
      <c r="L29" s="658" t="s">
        <v>159</v>
      </c>
      <c r="M29" s="658" t="s">
        <v>159</v>
      </c>
      <c r="N29" s="658" t="s">
        <v>159</v>
      </c>
      <c r="O29" s="658" t="s">
        <v>159</v>
      </c>
    </row>
    <row r="30" spans="1:15" ht="13" customHeight="1">
      <c r="A30" s="300"/>
      <c r="B30" s="302" t="s">
        <v>535</v>
      </c>
      <c r="C30" s="658">
        <v>0</v>
      </c>
      <c r="D30" s="658">
        <v>0</v>
      </c>
      <c r="E30" s="658" t="s">
        <v>159</v>
      </c>
      <c r="F30" s="658" t="s">
        <v>159</v>
      </c>
      <c r="G30" s="658" t="s">
        <v>159</v>
      </c>
      <c r="H30" s="658" t="s">
        <v>159</v>
      </c>
      <c r="I30" s="658" t="s">
        <v>159</v>
      </c>
      <c r="J30" s="658" t="s">
        <v>159</v>
      </c>
      <c r="K30" s="658" t="s">
        <v>159</v>
      </c>
      <c r="L30" s="658" t="s">
        <v>159</v>
      </c>
      <c r="M30" s="658" t="s">
        <v>159</v>
      </c>
      <c r="N30" s="658" t="s">
        <v>159</v>
      </c>
      <c r="O30" s="658" t="s">
        <v>159</v>
      </c>
    </row>
    <row r="31" spans="1:15" ht="13" customHeight="1">
      <c r="A31" s="300"/>
      <c r="B31" s="304" t="s">
        <v>536</v>
      </c>
      <c r="C31" s="658">
        <v>0</v>
      </c>
      <c r="D31" s="658">
        <v>0</v>
      </c>
      <c r="E31" s="658" t="s">
        <v>159</v>
      </c>
      <c r="F31" s="658" t="s">
        <v>159</v>
      </c>
      <c r="G31" s="658" t="s">
        <v>159</v>
      </c>
      <c r="H31" s="658" t="s">
        <v>159</v>
      </c>
      <c r="I31" s="658" t="s">
        <v>159</v>
      </c>
      <c r="J31" s="658" t="s">
        <v>159</v>
      </c>
      <c r="K31" s="658" t="s">
        <v>159</v>
      </c>
      <c r="L31" s="658" t="s">
        <v>159</v>
      </c>
      <c r="M31" s="658" t="s">
        <v>159</v>
      </c>
      <c r="N31" s="658" t="s">
        <v>159</v>
      </c>
      <c r="O31" s="658" t="s">
        <v>159</v>
      </c>
    </row>
    <row r="32" spans="1:15" ht="4" customHeight="1">
      <c r="A32" s="299"/>
      <c r="B32" s="506"/>
      <c r="C32" s="659"/>
      <c r="D32" s="659"/>
      <c r="E32" s="659"/>
      <c r="F32" s="659"/>
      <c r="G32" s="659"/>
      <c r="H32" s="659"/>
      <c r="I32" s="659"/>
      <c r="J32" s="659"/>
      <c r="K32" s="659"/>
      <c r="L32" s="659"/>
      <c r="M32" s="659"/>
      <c r="N32" s="659"/>
      <c r="O32" s="659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4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4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  <row r="37" spans="1:15" ht="12" customHeight="1"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zoomScale="150" workbookViewId="0">
      <selection activeCell="B2" sqref="A2:O36"/>
    </sheetView>
  </sheetViews>
  <sheetFormatPr baseColWidth="10" defaultColWidth="12.83203125" defaultRowHeight="12" customHeight="1"/>
  <cols>
    <col min="1" max="1" width="0.33203125" style="298" customWidth="1"/>
    <col min="2" max="2" width="7.83203125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340</v>
      </c>
      <c r="B2" s="508"/>
      <c r="C2" s="297"/>
      <c r="D2" s="297"/>
      <c r="E2" s="297"/>
      <c r="F2" s="297"/>
    </row>
    <row r="3" spans="1:15" ht="11">
      <c r="A3" s="509" t="s">
        <v>269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619</v>
      </c>
      <c r="B6" s="1333"/>
      <c r="C6" s="637"/>
      <c r="D6" s="637"/>
      <c r="E6" s="637">
        <v>2.31</v>
      </c>
      <c r="F6" s="637">
        <v>2.7041353001378541</v>
      </c>
      <c r="G6" s="637">
        <v>2.8765650558034004</v>
      </c>
      <c r="H6" s="637">
        <v>3.024742637426737</v>
      </c>
      <c r="I6" s="637">
        <v>3.3952692231575252</v>
      </c>
      <c r="J6" s="637">
        <v>3.6145208537722304</v>
      </c>
      <c r="K6" s="637">
        <v>3.8749733078241224</v>
      </c>
      <c r="L6" s="637">
        <v>4.2574832585060589</v>
      </c>
      <c r="M6" s="637">
        <v>4.09235578392137</v>
      </c>
      <c r="N6" s="637">
        <v>4.3234780995149382</v>
      </c>
      <c r="O6" s="637">
        <v>4.2540549254982629</v>
      </c>
    </row>
    <row r="7" spans="1:15" ht="5" customHeight="1">
      <c r="A7" s="300"/>
      <c r="B7" s="301"/>
      <c r="C7" s="638"/>
      <c r="D7" s="638"/>
      <c r="E7" s="638"/>
      <c r="F7" s="638"/>
      <c r="G7" s="638"/>
      <c r="H7" s="638"/>
      <c r="I7" s="638"/>
      <c r="J7" s="638"/>
      <c r="K7" s="638"/>
      <c r="L7" s="638"/>
      <c r="M7" s="638"/>
      <c r="N7" s="638"/>
      <c r="O7" s="638"/>
    </row>
    <row r="8" spans="1:15" ht="13" customHeight="1">
      <c r="A8" s="300"/>
      <c r="B8" s="302" t="s">
        <v>488</v>
      </c>
      <c r="C8" s="639" t="s">
        <v>218</v>
      </c>
      <c r="D8" s="639" t="s">
        <v>218</v>
      </c>
      <c r="E8" s="639" t="s">
        <v>218</v>
      </c>
      <c r="F8" s="639" t="s">
        <v>218</v>
      </c>
      <c r="G8" s="639" t="s">
        <v>218</v>
      </c>
      <c r="H8" s="639" t="s">
        <v>218</v>
      </c>
      <c r="I8" s="639" t="s">
        <v>218</v>
      </c>
      <c r="J8" s="639" t="s">
        <v>218</v>
      </c>
      <c r="K8" s="639" t="s">
        <v>218</v>
      </c>
      <c r="L8" s="639" t="s">
        <v>218</v>
      </c>
      <c r="M8" s="639" t="s">
        <v>218</v>
      </c>
      <c r="N8" s="639" t="s">
        <v>218</v>
      </c>
      <c r="O8" s="639" t="s">
        <v>218</v>
      </c>
    </row>
    <row r="9" spans="1:15" ht="13" customHeight="1">
      <c r="A9" s="300"/>
      <c r="B9" s="302" t="s">
        <v>603</v>
      </c>
      <c r="C9" s="639" t="s">
        <v>218</v>
      </c>
      <c r="D9" s="639" t="s">
        <v>218</v>
      </c>
      <c r="E9" s="639" t="s">
        <v>218</v>
      </c>
      <c r="F9" s="639" t="s">
        <v>218</v>
      </c>
      <c r="G9" s="639" t="s">
        <v>218</v>
      </c>
      <c r="H9" s="639" t="s">
        <v>218</v>
      </c>
      <c r="I9" s="639" t="s">
        <v>218</v>
      </c>
      <c r="J9" s="639" t="s">
        <v>218</v>
      </c>
      <c r="K9" s="639" t="s">
        <v>218</v>
      </c>
      <c r="L9" s="639" t="s">
        <v>218</v>
      </c>
      <c r="M9" s="639" t="s">
        <v>218</v>
      </c>
      <c r="N9" s="639" t="s">
        <v>218</v>
      </c>
      <c r="O9" s="639" t="s">
        <v>218</v>
      </c>
    </row>
    <row r="10" spans="1:15" ht="13" customHeight="1">
      <c r="A10" s="300"/>
      <c r="B10" s="302" t="s">
        <v>604</v>
      </c>
      <c r="C10" s="639" t="s">
        <v>218</v>
      </c>
      <c r="D10" s="639" t="s">
        <v>218</v>
      </c>
      <c r="E10" s="639" t="s">
        <v>218</v>
      </c>
      <c r="F10" s="639" t="s">
        <v>218</v>
      </c>
      <c r="G10" s="639" t="s">
        <v>218</v>
      </c>
      <c r="H10" s="639" t="s">
        <v>218</v>
      </c>
      <c r="I10" s="639" t="s">
        <v>218</v>
      </c>
      <c r="J10" s="639" t="s">
        <v>218</v>
      </c>
      <c r="K10" s="639" t="s">
        <v>218</v>
      </c>
      <c r="L10" s="639" t="s">
        <v>218</v>
      </c>
      <c r="M10" s="639" t="s">
        <v>218</v>
      </c>
      <c r="N10" s="639" t="s">
        <v>218</v>
      </c>
      <c r="O10" s="639" t="s">
        <v>218</v>
      </c>
    </row>
    <row r="11" spans="1:15" ht="13" customHeight="1">
      <c r="A11" s="300"/>
      <c r="B11" s="302" t="s">
        <v>605</v>
      </c>
      <c r="C11" s="639" t="s">
        <v>218</v>
      </c>
      <c r="D11" s="639" t="s">
        <v>218</v>
      </c>
      <c r="E11" s="639" t="s">
        <v>218</v>
      </c>
      <c r="F11" s="639" t="s">
        <v>218</v>
      </c>
      <c r="G11" s="639" t="s">
        <v>218</v>
      </c>
      <c r="H11" s="639" t="s">
        <v>218</v>
      </c>
      <c r="I11" s="639" t="s">
        <v>218</v>
      </c>
      <c r="J11" s="639" t="s">
        <v>218</v>
      </c>
      <c r="K11" s="639" t="s">
        <v>218</v>
      </c>
      <c r="L11" s="639" t="s">
        <v>218</v>
      </c>
      <c r="M11" s="639" t="s">
        <v>218</v>
      </c>
      <c r="N11" s="639" t="s">
        <v>218</v>
      </c>
      <c r="O11" s="639" t="s">
        <v>218</v>
      </c>
    </row>
    <row r="12" spans="1:15" ht="13" customHeight="1">
      <c r="A12" s="300"/>
      <c r="B12" s="302" t="s">
        <v>606</v>
      </c>
      <c r="C12" s="639" t="s">
        <v>218</v>
      </c>
      <c r="D12" s="639" t="s">
        <v>218</v>
      </c>
      <c r="E12" s="639" t="s">
        <v>218</v>
      </c>
      <c r="F12" s="639" t="s">
        <v>218</v>
      </c>
      <c r="G12" s="639" t="s">
        <v>218</v>
      </c>
      <c r="H12" s="639" t="s">
        <v>218</v>
      </c>
      <c r="I12" s="639" t="s">
        <v>218</v>
      </c>
      <c r="J12" s="639" t="s">
        <v>218</v>
      </c>
      <c r="K12" s="639" t="s">
        <v>218</v>
      </c>
      <c r="L12" s="639" t="s">
        <v>218</v>
      </c>
      <c r="M12" s="639" t="s">
        <v>218</v>
      </c>
      <c r="N12" s="639" t="s">
        <v>218</v>
      </c>
      <c r="O12" s="639" t="s">
        <v>218</v>
      </c>
    </row>
    <row r="13" spans="1:15" ht="13" customHeight="1">
      <c r="A13" s="300"/>
      <c r="B13" s="302" t="s">
        <v>595</v>
      </c>
      <c r="C13" s="639" t="s">
        <v>218</v>
      </c>
      <c r="D13" s="639" t="s">
        <v>218</v>
      </c>
      <c r="E13" s="639" t="s">
        <v>218</v>
      </c>
      <c r="F13" s="639" t="s">
        <v>218</v>
      </c>
      <c r="G13" s="639" t="s">
        <v>218</v>
      </c>
      <c r="H13" s="639" t="s">
        <v>218</v>
      </c>
      <c r="I13" s="639" t="s">
        <v>218</v>
      </c>
      <c r="J13" s="639" t="s">
        <v>218</v>
      </c>
      <c r="K13" s="639" t="s">
        <v>218</v>
      </c>
      <c r="L13" s="639" t="s">
        <v>218</v>
      </c>
      <c r="M13" s="639" t="s">
        <v>218</v>
      </c>
      <c r="N13" s="639" t="s">
        <v>218</v>
      </c>
      <c r="O13" s="639" t="s">
        <v>218</v>
      </c>
    </row>
    <row r="14" spans="1:15" ht="13" customHeight="1">
      <c r="A14" s="300"/>
      <c r="B14" s="302" t="s">
        <v>596</v>
      </c>
      <c r="C14" s="639" t="s">
        <v>218</v>
      </c>
      <c r="D14" s="639" t="s">
        <v>218</v>
      </c>
      <c r="E14" s="639" t="s">
        <v>218</v>
      </c>
      <c r="F14" s="639" t="s">
        <v>218</v>
      </c>
      <c r="G14" s="639" t="s">
        <v>218</v>
      </c>
      <c r="H14" s="639" t="s">
        <v>218</v>
      </c>
      <c r="I14" s="639" t="s">
        <v>218</v>
      </c>
      <c r="J14" s="639" t="s">
        <v>218</v>
      </c>
      <c r="K14" s="639" t="s">
        <v>218</v>
      </c>
      <c r="L14" s="639" t="s">
        <v>218</v>
      </c>
      <c r="M14" s="639" t="s">
        <v>218</v>
      </c>
      <c r="N14" s="639" t="s">
        <v>218</v>
      </c>
      <c r="O14" s="639" t="s">
        <v>218</v>
      </c>
    </row>
    <row r="15" spans="1:15" ht="13" customHeight="1">
      <c r="A15" s="300"/>
      <c r="B15" s="302" t="s">
        <v>597</v>
      </c>
      <c r="C15" s="639"/>
      <c r="D15" s="639"/>
      <c r="E15" s="639">
        <v>2.4918025857975739</v>
      </c>
      <c r="F15" s="639">
        <v>2.5767771046584507</v>
      </c>
      <c r="G15" s="639">
        <v>2.6533030920024632</v>
      </c>
      <c r="H15" s="639">
        <v>2.9055646170698117</v>
      </c>
      <c r="I15" s="639">
        <v>3.0465938419817413</v>
      </c>
      <c r="J15" s="639">
        <v>3.2783861974557396</v>
      </c>
      <c r="K15" s="639">
        <v>3.3621178530458158</v>
      </c>
      <c r="L15" s="639">
        <v>3.6614096932651634</v>
      </c>
      <c r="M15" s="639">
        <v>4.0319913700872041</v>
      </c>
      <c r="N15" s="639">
        <v>4.810917355448642</v>
      </c>
      <c r="O15" s="639">
        <v>3.7192551537307539</v>
      </c>
    </row>
    <row r="16" spans="1:15" ht="13" customHeight="1">
      <c r="A16" s="300"/>
      <c r="B16" s="302" t="s">
        <v>598</v>
      </c>
      <c r="C16" s="639" t="s">
        <v>218</v>
      </c>
      <c r="D16" s="639" t="s">
        <v>218</v>
      </c>
      <c r="E16" s="639" t="s">
        <v>218</v>
      </c>
      <c r="F16" s="639" t="s">
        <v>218</v>
      </c>
      <c r="G16" s="639" t="s">
        <v>218</v>
      </c>
      <c r="H16" s="639" t="s">
        <v>218</v>
      </c>
      <c r="I16" s="639" t="s">
        <v>218</v>
      </c>
      <c r="J16" s="639" t="s">
        <v>218</v>
      </c>
      <c r="K16" s="639" t="s">
        <v>218</v>
      </c>
      <c r="L16" s="639" t="s">
        <v>218</v>
      </c>
      <c r="M16" s="639" t="s">
        <v>218</v>
      </c>
      <c r="N16" s="639" t="s">
        <v>218</v>
      </c>
      <c r="O16" s="639" t="s">
        <v>218</v>
      </c>
    </row>
    <row r="17" spans="1:15" ht="13" customHeight="1">
      <c r="A17" s="300"/>
      <c r="B17" s="302" t="s">
        <v>599</v>
      </c>
      <c r="C17" s="639" t="s">
        <v>218</v>
      </c>
      <c r="D17" s="639" t="s">
        <v>218</v>
      </c>
      <c r="E17" s="639" t="s">
        <v>218</v>
      </c>
      <c r="F17" s="639" t="s">
        <v>218</v>
      </c>
      <c r="G17" s="639" t="s">
        <v>218</v>
      </c>
      <c r="H17" s="639" t="s">
        <v>218</v>
      </c>
      <c r="I17" s="639" t="s">
        <v>218</v>
      </c>
      <c r="J17" s="639" t="s">
        <v>218</v>
      </c>
      <c r="K17" s="639">
        <v>3.4015669515669509</v>
      </c>
      <c r="L17" s="639">
        <v>3.6757857974388819</v>
      </c>
      <c r="M17" s="639">
        <v>3.9544642857142858</v>
      </c>
      <c r="N17" s="639">
        <v>3.9</v>
      </c>
      <c r="O17" s="639">
        <v>3.9</v>
      </c>
    </row>
    <row r="18" spans="1:15" ht="13" customHeight="1">
      <c r="A18" s="300"/>
      <c r="B18" s="302" t="s">
        <v>600</v>
      </c>
      <c r="C18" s="639"/>
      <c r="D18" s="639"/>
      <c r="E18" s="639">
        <v>2.6254903845273723</v>
      </c>
      <c r="F18" s="639">
        <v>3.0085953267440853</v>
      </c>
      <c r="G18" s="639">
        <v>2.9080966063082183</v>
      </c>
      <c r="H18" s="639">
        <v>3.193274314643312</v>
      </c>
      <c r="I18" s="639">
        <v>3.6378016725966971</v>
      </c>
      <c r="J18" s="639">
        <v>3.6601365974766416</v>
      </c>
      <c r="K18" s="639">
        <v>3.5347807612774624</v>
      </c>
      <c r="L18" s="639">
        <v>3.9128534725043203</v>
      </c>
      <c r="M18" s="639">
        <v>4.2496636083779595</v>
      </c>
      <c r="N18" s="639">
        <v>4.1350442249317121</v>
      </c>
      <c r="O18" s="639">
        <v>3.9095732569571298</v>
      </c>
    </row>
    <row r="19" spans="1:15" ht="13" customHeight="1">
      <c r="A19" s="300"/>
      <c r="B19" s="302" t="s">
        <v>601</v>
      </c>
      <c r="C19" s="639"/>
      <c r="D19" s="639"/>
      <c r="E19" s="639">
        <v>2.1623659008710709</v>
      </c>
      <c r="F19" s="639">
        <v>2.4466454162276081</v>
      </c>
      <c r="G19" s="639">
        <v>2.9214576082157078</v>
      </c>
      <c r="H19" s="639">
        <v>3.1569633401174477</v>
      </c>
      <c r="I19" s="639">
        <v>3.2780848751751552</v>
      </c>
      <c r="J19" s="639">
        <v>3.1672004776350406</v>
      </c>
      <c r="K19" s="639">
        <v>3.3465013280836522</v>
      </c>
      <c r="L19" s="639">
        <v>3.4144986634276178</v>
      </c>
      <c r="M19" s="639">
        <v>3.7517497369515262</v>
      </c>
      <c r="N19" s="639">
        <v>3.8370477952620412</v>
      </c>
      <c r="O19" s="639">
        <v>3.9651430507078542</v>
      </c>
    </row>
    <row r="20" spans="1:15" ht="13" customHeight="1">
      <c r="A20" s="300"/>
      <c r="B20" s="302" t="s">
        <v>243</v>
      </c>
      <c r="C20" s="639"/>
      <c r="D20" s="639"/>
      <c r="E20" s="639">
        <v>2.2594201321729606</v>
      </c>
      <c r="F20" s="639">
        <v>2.6597685958680857</v>
      </c>
      <c r="G20" s="639">
        <v>2.8660191007719455</v>
      </c>
      <c r="H20" s="639">
        <v>3.1037759701851346</v>
      </c>
      <c r="I20" s="639">
        <v>3.2865649436936741</v>
      </c>
      <c r="J20" s="639">
        <v>3.5093823934761632</v>
      </c>
      <c r="K20" s="639">
        <v>3.4883037928888632</v>
      </c>
      <c r="L20" s="639">
        <v>3.7042195670846958</v>
      </c>
      <c r="M20" s="639">
        <v>4.3698479285817715</v>
      </c>
      <c r="N20" s="639">
        <v>4.2438201167073588</v>
      </c>
      <c r="O20" s="639">
        <v>4.0391624337989063</v>
      </c>
    </row>
    <row r="21" spans="1:15" ht="13" customHeight="1">
      <c r="A21" s="300"/>
      <c r="B21" s="302" t="s">
        <v>244</v>
      </c>
      <c r="C21" s="639"/>
      <c r="D21" s="639"/>
      <c r="E21" s="639">
        <v>1.5521894176948947</v>
      </c>
      <c r="F21" s="639">
        <v>2.7203788838666307</v>
      </c>
      <c r="G21" s="639">
        <v>2.6579611428384871</v>
      </c>
      <c r="H21" s="639">
        <v>2.9429495638350298</v>
      </c>
      <c r="I21" s="639">
        <v>3.3168450851058346</v>
      </c>
      <c r="J21" s="639">
        <v>3.579704311417871</v>
      </c>
      <c r="K21" s="639">
        <v>3.8736967976039702</v>
      </c>
      <c r="L21" s="639">
        <v>4.2515415236438532</v>
      </c>
      <c r="M21" s="639">
        <v>4.2544319693791959</v>
      </c>
      <c r="N21" s="639">
        <v>4.5389961198052076</v>
      </c>
      <c r="O21" s="639">
        <v>4.4089034966681764</v>
      </c>
    </row>
    <row r="22" spans="1:15" ht="13" customHeight="1">
      <c r="A22" s="300"/>
      <c r="B22" s="302" t="s">
        <v>245</v>
      </c>
      <c r="C22" s="639"/>
      <c r="D22" s="639"/>
      <c r="E22" s="639">
        <v>2.1867419568091671</v>
      </c>
      <c r="F22" s="639">
        <v>2.4108834223214575</v>
      </c>
      <c r="G22" s="639">
        <v>2.453429782968132</v>
      </c>
      <c r="H22" s="639">
        <v>2.6870508307475922</v>
      </c>
      <c r="I22" s="639">
        <v>3.0098584990599928</v>
      </c>
      <c r="J22" s="639">
        <v>3.2041290795746247</v>
      </c>
      <c r="K22" s="639">
        <v>3.4044181910840181</v>
      </c>
      <c r="L22" s="639">
        <v>3.5941381703791757</v>
      </c>
      <c r="M22" s="639">
        <v>3.6859435354279091</v>
      </c>
      <c r="N22" s="639">
        <v>3.888917053180529</v>
      </c>
      <c r="O22" s="639">
        <v>3.9146312017540681</v>
      </c>
    </row>
    <row r="23" spans="1:15" ht="13" customHeight="1">
      <c r="A23" s="300"/>
      <c r="B23" s="302" t="s">
        <v>246</v>
      </c>
      <c r="C23" s="639"/>
      <c r="D23" s="639"/>
      <c r="E23" s="639">
        <v>2.2445647147841443</v>
      </c>
      <c r="F23" s="639">
        <v>2.4914820781834237</v>
      </c>
      <c r="G23" s="639">
        <v>2.5103649116576405</v>
      </c>
      <c r="H23" s="639">
        <v>2.8734645218718207</v>
      </c>
      <c r="I23" s="639">
        <v>3.0085468956406873</v>
      </c>
      <c r="J23" s="639">
        <v>3.3777559361541623</v>
      </c>
      <c r="K23" s="639">
        <v>3.5161735664131077</v>
      </c>
      <c r="L23" s="639">
        <v>3.7466802902660761</v>
      </c>
      <c r="M23" s="639">
        <v>3.8207460753675107</v>
      </c>
      <c r="N23" s="639">
        <v>3.9786912739903859</v>
      </c>
      <c r="O23" s="639">
        <v>4.0309622220673313</v>
      </c>
    </row>
    <row r="24" spans="1:15" ht="13" customHeight="1">
      <c r="A24" s="300"/>
      <c r="B24" s="302" t="s">
        <v>258</v>
      </c>
      <c r="C24" s="639"/>
      <c r="D24" s="639"/>
      <c r="E24" s="639">
        <v>2.3032871049518948</v>
      </c>
      <c r="F24" s="639">
        <v>2.6286682380671773</v>
      </c>
      <c r="G24" s="639">
        <v>2.917395875601414</v>
      </c>
      <c r="H24" s="639">
        <v>3.2109118690430396</v>
      </c>
      <c r="I24" s="639">
        <v>3.3174604246832171</v>
      </c>
      <c r="J24" s="639">
        <v>3.5390254520506219</v>
      </c>
      <c r="K24" s="639">
        <v>3.7734578577664846</v>
      </c>
      <c r="L24" s="639">
        <v>3.7632702900356532</v>
      </c>
      <c r="M24" s="639">
        <v>4.2853566582006701</v>
      </c>
      <c r="N24" s="639">
        <v>4.2021826557615887</v>
      </c>
      <c r="O24" s="639">
        <v>4.0750744981464049</v>
      </c>
    </row>
    <row r="25" spans="1:15" ht="13" customHeight="1">
      <c r="A25" s="300"/>
      <c r="B25" s="298" t="s">
        <v>577</v>
      </c>
      <c r="C25" s="639"/>
      <c r="D25" s="639"/>
      <c r="E25" s="639">
        <v>2.2451191247814903</v>
      </c>
      <c r="F25" s="639">
        <v>2.2320030412227179</v>
      </c>
      <c r="G25" s="639">
        <v>2.3093126402360094</v>
      </c>
      <c r="H25" s="639">
        <v>2.6945646218534915</v>
      </c>
      <c r="I25" s="639">
        <v>3.5374657456320193</v>
      </c>
      <c r="J25" s="639">
        <v>3.8325778692270891</v>
      </c>
      <c r="K25" s="639">
        <v>3.5915992129299577</v>
      </c>
      <c r="L25" s="639">
        <v>3.4798960579996363</v>
      </c>
      <c r="M25" s="639">
        <v>3.5353816564240086</v>
      </c>
      <c r="N25" s="639">
        <v>3.7145463300543438</v>
      </c>
      <c r="O25" s="639">
        <v>3.6042993965536465</v>
      </c>
    </row>
    <row r="26" spans="1:15" ht="13" customHeight="1">
      <c r="A26" s="300"/>
      <c r="B26" s="304" t="s">
        <v>590</v>
      </c>
      <c r="C26" s="639"/>
      <c r="D26" s="639"/>
      <c r="E26" s="639">
        <v>2.772245641759099</v>
      </c>
      <c r="F26" s="639">
        <v>2.8092416500949593</v>
      </c>
      <c r="G26" s="639">
        <v>2.8706106787554346</v>
      </c>
      <c r="H26" s="639">
        <v>2.5704663118749465</v>
      </c>
      <c r="I26" s="639">
        <v>3.102378619666522</v>
      </c>
      <c r="J26" s="639">
        <v>3.2777919313747623</v>
      </c>
      <c r="K26" s="639">
        <v>3.5036951880548446</v>
      </c>
      <c r="L26" s="639">
        <v>3.5978092970518798</v>
      </c>
      <c r="M26" s="639">
        <v>3.8168887853072877</v>
      </c>
      <c r="N26" s="639">
        <v>3.9200698810955661</v>
      </c>
      <c r="O26" s="639">
        <v>4.0348223086011741</v>
      </c>
    </row>
    <row r="27" spans="1:15" ht="13" customHeight="1">
      <c r="A27" s="300"/>
      <c r="B27" s="489" t="s">
        <v>591</v>
      </c>
      <c r="C27" s="639"/>
      <c r="D27" s="639"/>
      <c r="E27" s="639">
        <v>2.4194418726797253</v>
      </c>
      <c r="F27" s="639">
        <v>2.8077933366039036</v>
      </c>
      <c r="G27" s="639">
        <v>3.1043139854677686</v>
      </c>
      <c r="H27" s="639">
        <v>3.2367075212179643</v>
      </c>
      <c r="I27" s="639">
        <v>3.6134060811022688</v>
      </c>
      <c r="J27" s="639">
        <v>3.8682177057581519</v>
      </c>
      <c r="K27" s="639">
        <v>4.3106765760566921</v>
      </c>
      <c r="L27" s="639">
        <v>5.0226265453930869</v>
      </c>
      <c r="M27" s="639">
        <v>4.2208518922290725</v>
      </c>
      <c r="N27" s="639">
        <v>4.7011840004685244</v>
      </c>
      <c r="O27" s="639">
        <v>4.6292305256084605</v>
      </c>
    </row>
    <row r="28" spans="1:15" ht="13" customHeight="1">
      <c r="A28" s="490"/>
      <c r="B28" s="304" t="s">
        <v>686</v>
      </c>
      <c r="C28" s="639" t="s">
        <v>218</v>
      </c>
      <c r="D28" s="639" t="s">
        <v>218</v>
      </c>
      <c r="E28" s="639" t="s">
        <v>218</v>
      </c>
      <c r="F28" s="639" t="s">
        <v>218</v>
      </c>
      <c r="G28" s="639" t="s">
        <v>218</v>
      </c>
      <c r="H28" s="639" t="s">
        <v>218</v>
      </c>
      <c r="I28" s="639" t="s">
        <v>218</v>
      </c>
      <c r="J28" s="639" t="s">
        <v>218</v>
      </c>
      <c r="K28" s="639" t="s">
        <v>218</v>
      </c>
      <c r="L28" s="639" t="s">
        <v>218</v>
      </c>
      <c r="M28" s="639" t="s">
        <v>218</v>
      </c>
      <c r="N28" s="639" t="s">
        <v>218</v>
      </c>
      <c r="O28" s="639" t="s">
        <v>218</v>
      </c>
    </row>
    <row r="29" spans="1:15" ht="13" customHeight="1">
      <c r="A29" s="491"/>
      <c r="B29" s="491" t="s">
        <v>534</v>
      </c>
      <c r="C29" s="639" t="s">
        <v>218</v>
      </c>
      <c r="D29" s="639" t="s">
        <v>218</v>
      </c>
      <c r="E29" s="639" t="s">
        <v>218</v>
      </c>
      <c r="F29" s="639" t="s">
        <v>218</v>
      </c>
      <c r="G29" s="639" t="s">
        <v>218</v>
      </c>
      <c r="H29" s="639" t="s">
        <v>218</v>
      </c>
      <c r="I29" s="639" t="s">
        <v>218</v>
      </c>
      <c r="J29" s="639" t="s">
        <v>218</v>
      </c>
      <c r="K29" s="639" t="s">
        <v>218</v>
      </c>
      <c r="L29" s="639" t="s">
        <v>218</v>
      </c>
      <c r="M29" s="639" t="s">
        <v>218</v>
      </c>
      <c r="N29" s="639" t="s">
        <v>218</v>
      </c>
      <c r="O29" s="639" t="s">
        <v>218</v>
      </c>
    </row>
    <row r="30" spans="1:15" ht="13" customHeight="1">
      <c r="A30" s="493"/>
      <c r="B30" s="493" t="s">
        <v>535</v>
      </c>
      <c r="C30" s="639" t="s">
        <v>218</v>
      </c>
      <c r="D30" s="639" t="s">
        <v>218</v>
      </c>
      <c r="E30" s="639" t="s">
        <v>218</v>
      </c>
      <c r="F30" s="639" t="s">
        <v>218</v>
      </c>
      <c r="G30" s="639" t="s">
        <v>218</v>
      </c>
      <c r="H30" s="639" t="s">
        <v>218</v>
      </c>
      <c r="I30" s="639" t="s">
        <v>218</v>
      </c>
      <c r="J30" s="639" t="s">
        <v>218</v>
      </c>
      <c r="K30" s="639" t="s">
        <v>218</v>
      </c>
      <c r="L30" s="639" t="s">
        <v>218</v>
      </c>
      <c r="M30" s="639" t="s">
        <v>218</v>
      </c>
      <c r="N30" s="639" t="s">
        <v>218</v>
      </c>
      <c r="O30" s="639" t="s">
        <v>218</v>
      </c>
    </row>
    <row r="31" spans="1:15" ht="13" customHeight="1">
      <c r="B31" s="493" t="s">
        <v>536</v>
      </c>
      <c r="C31" s="639" t="s">
        <v>218</v>
      </c>
      <c r="D31" s="639" t="s">
        <v>218</v>
      </c>
      <c r="E31" s="639" t="s">
        <v>218</v>
      </c>
      <c r="F31" s="639" t="s">
        <v>218</v>
      </c>
      <c r="G31" s="639" t="s">
        <v>218</v>
      </c>
      <c r="H31" s="639" t="s">
        <v>218</v>
      </c>
      <c r="I31" s="639" t="s">
        <v>218</v>
      </c>
      <c r="J31" s="639" t="s">
        <v>218</v>
      </c>
      <c r="K31" s="639" t="s">
        <v>218</v>
      </c>
      <c r="L31" s="639" t="s">
        <v>218</v>
      </c>
      <c r="M31" s="639" t="s">
        <v>218</v>
      </c>
      <c r="N31" s="639" t="s">
        <v>218</v>
      </c>
      <c r="O31" s="639" t="s">
        <v>218</v>
      </c>
    </row>
    <row r="32" spans="1:15" ht="4" customHeight="1">
      <c r="A32" s="506"/>
      <c r="B32" s="506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0"/>
    </row>
    <row r="33" spans="1:15" ht="9" customHeight="1">
      <c r="A33" s="76" t="s">
        <v>745</v>
      </c>
      <c r="B33" s="120"/>
      <c r="C33" s="514"/>
      <c r="D33" s="514"/>
      <c r="E33" s="514"/>
      <c r="F33" s="514"/>
      <c r="G33" s="514"/>
      <c r="H33" s="514"/>
      <c r="I33" s="514"/>
      <c r="J33" s="514"/>
      <c r="K33" s="514"/>
      <c r="L33" s="514"/>
      <c r="M33" s="514"/>
      <c r="N33" s="514"/>
      <c r="O33" s="514"/>
    </row>
    <row r="34" spans="1:15" ht="9" customHeight="1">
      <c r="A34" s="76" t="s">
        <v>151</v>
      </c>
      <c r="B34" s="120"/>
      <c r="C34" s="514"/>
      <c r="D34" s="514"/>
      <c r="E34" s="514"/>
      <c r="F34" s="514"/>
      <c r="G34" s="514"/>
      <c r="H34" s="514"/>
      <c r="I34" s="514"/>
      <c r="J34" s="514"/>
      <c r="K34" s="514"/>
      <c r="L34" s="514"/>
      <c r="M34" s="514"/>
      <c r="N34" s="514"/>
      <c r="O34" s="514"/>
    </row>
    <row r="35" spans="1:15" ht="9" customHeight="1">
      <c r="A35" s="77" t="s">
        <v>318</v>
      </c>
      <c r="B35" s="122"/>
      <c r="C35" s="514"/>
      <c r="D35" s="514"/>
      <c r="E35" s="514"/>
      <c r="F35" s="514"/>
      <c r="G35" s="514"/>
      <c r="H35" s="514"/>
      <c r="I35" s="514"/>
      <c r="J35" s="514"/>
      <c r="K35" s="514"/>
      <c r="L35" s="514"/>
      <c r="M35" s="514"/>
      <c r="N35" s="514"/>
      <c r="O35" s="514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7"/>
  <sheetViews>
    <sheetView showGridLines="0" zoomScale="150" workbookViewId="0">
      <selection activeCell="Q45" sqref="Q45"/>
    </sheetView>
  </sheetViews>
  <sheetFormatPr baseColWidth="10" defaultColWidth="12.83203125" defaultRowHeight="12" customHeight="1"/>
  <cols>
    <col min="1" max="1" width="0.33203125" style="298" customWidth="1"/>
    <col min="2" max="2" width="9.83203125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481</v>
      </c>
      <c r="B2" s="508"/>
      <c r="C2" s="297"/>
      <c r="D2" s="297"/>
      <c r="E2" s="297"/>
      <c r="F2" s="297"/>
    </row>
    <row r="3" spans="1:15" ht="11">
      <c r="A3" s="509" t="s">
        <v>270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692</v>
      </c>
      <c r="B6" s="1333"/>
      <c r="C6" s="642">
        <f>(C8+C9+C10+C11+C12+C13+C14+C15+C16+C17+C18+C19+C20+C21+C22+C23+C24+C25+C26+C27+C28+C29+C30+C31)</f>
        <v>388716</v>
      </c>
      <c r="D6" s="642">
        <f>(D8+D9+D10+D11+D12+D13+D14+D15+D16+D17+D18+D19+D20+D21+D22+D23+D24+D25+D26+D27+D28+D29+D30+D31)</f>
        <v>400609.02399999998</v>
      </c>
      <c r="E6" s="642">
        <v>452090.261</v>
      </c>
      <c r="F6" s="642">
        <v>444255.42</v>
      </c>
      <c r="G6" s="642">
        <v>447983.43858800002</v>
      </c>
      <c r="H6" s="642">
        <v>403510.24144000001</v>
      </c>
      <c r="I6" s="642">
        <v>434702.10675699997</v>
      </c>
      <c r="J6" s="642">
        <v>449117.07654500002</v>
      </c>
      <c r="K6" s="642">
        <v>415601.68973500002</v>
      </c>
      <c r="L6" s="642">
        <v>485140.8</v>
      </c>
      <c r="M6" s="642">
        <v>365636</v>
      </c>
      <c r="N6" s="642">
        <v>374407.76</v>
      </c>
      <c r="O6" s="642">
        <v>373971</v>
      </c>
    </row>
    <row r="7" spans="1:15" ht="5" customHeight="1">
      <c r="A7" s="300"/>
      <c r="B7" s="301"/>
      <c r="C7" s="643"/>
      <c r="D7" s="643"/>
      <c r="E7" s="643"/>
      <c r="F7" s="643"/>
      <c r="G7" s="643"/>
      <c r="H7" s="643"/>
      <c r="I7" s="643"/>
      <c r="J7" s="643"/>
      <c r="K7" s="643"/>
      <c r="L7" s="643"/>
      <c r="M7" s="643"/>
      <c r="N7" s="643"/>
      <c r="O7" s="643"/>
    </row>
    <row r="8" spans="1:15" ht="13" customHeight="1">
      <c r="A8" s="300"/>
      <c r="B8" s="302" t="s">
        <v>488</v>
      </c>
      <c r="C8" s="645">
        <v>0</v>
      </c>
      <c r="D8" s="645">
        <v>0</v>
      </c>
      <c r="E8" s="645" t="s">
        <v>537</v>
      </c>
      <c r="F8" s="645" t="s">
        <v>537</v>
      </c>
      <c r="G8" s="645" t="s">
        <v>537</v>
      </c>
      <c r="H8" s="645" t="s">
        <v>537</v>
      </c>
      <c r="I8" s="645" t="s">
        <v>537</v>
      </c>
      <c r="J8" s="645" t="s">
        <v>537</v>
      </c>
      <c r="K8" s="645" t="s">
        <v>537</v>
      </c>
      <c r="L8" s="645" t="s">
        <v>537</v>
      </c>
      <c r="M8" s="645" t="s">
        <v>537</v>
      </c>
      <c r="N8" s="645" t="s">
        <v>537</v>
      </c>
      <c r="O8" s="645" t="s">
        <v>537</v>
      </c>
    </row>
    <row r="9" spans="1:15" ht="13" customHeight="1">
      <c r="A9" s="300"/>
      <c r="B9" s="302" t="s">
        <v>603</v>
      </c>
      <c r="C9" s="645">
        <v>0</v>
      </c>
      <c r="D9" s="645">
        <v>0</v>
      </c>
      <c r="E9" s="645" t="s">
        <v>537</v>
      </c>
      <c r="F9" s="645" t="s">
        <v>537</v>
      </c>
      <c r="G9" s="645" t="s">
        <v>537</v>
      </c>
      <c r="H9" s="645" t="s">
        <v>537</v>
      </c>
      <c r="I9" s="645" t="s">
        <v>537</v>
      </c>
      <c r="J9" s="645" t="s">
        <v>537</v>
      </c>
      <c r="K9" s="645" t="s">
        <v>537</v>
      </c>
      <c r="L9" s="645" t="s">
        <v>537</v>
      </c>
      <c r="M9" s="645" t="s">
        <v>537</v>
      </c>
      <c r="N9" s="645" t="s">
        <v>537</v>
      </c>
      <c r="O9" s="645" t="s">
        <v>537</v>
      </c>
    </row>
    <row r="10" spans="1:15" ht="13" customHeight="1">
      <c r="A10" s="300"/>
      <c r="B10" s="302" t="s">
        <v>604</v>
      </c>
      <c r="C10" s="645">
        <v>0</v>
      </c>
      <c r="D10" s="645">
        <v>0</v>
      </c>
      <c r="E10" s="645" t="s">
        <v>537</v>
      </c>
      <c r="F10" s="645" t="s">
        <v>537</v>
      </c>
      <c r="G10" s="645" t="s">
        <v>537</v>
      </c>
      <c r="H10" s="645" t="s">
        <v>537</v>
      </c>
      <c r="I10" s="645" t="s">
        <v>537</v>
      </c>
      <c r="J10" s="645" t="s">
        <v>537</v>
      </c>
      <c r="K10" s="645" t="s">
        <v>537</v>
      </c>
      <c r="L10" s="645" t="s">
        <v>537</v>
      </c>
      <c r="M10" s="645" t="s">
        <v>537</v>
      </c>
      <c r="N10" s="645" t="s">
        <v>537</v>
      </c>
      <c r="O10" s="645" t="s">
        <v>537</v>
      </c>
    </row>
    <row r="11" spans="1:15" ht="13" customHeight="1">
      <c r="A11" s="300"/>
      <c r="B11" s="302" t="s">
        <v>605</v>
      </c>
      <c r="C11" s="645">
        <v>0</v>
      </c>
      <c r="D11" s="645">
        <v>0</v>
      </c>
      <c r="E11" s="645" t="s">
        <v>537</v>
      </c>
      <c r="F11" s="645" t="s">
        <v>537</v>
      </c>
      <c r="G11" s="645" t="s">
        <v>537</v>
      </c>
      <c r="H11" s="645" t="s">
        <v>537</v>
      </c>
      <c r="I11" s="645" t="s">
        <v>537</v>
      </c>
      <c r="J11" s="645" t="s">
        <v>537</v>
      </c>
      <c r="K11" s="645" t="s">
        <v>537</v>
      </c>
      <c r="L11" s="645" t="s">
        <v>537</v>
      </c>
      <c r="M11" s="645" t="s">
        <v>537</v>
      </c>
      <c r="N11" s="645" t="s">
        <v>537</v>
      </c>
      <c r="O11" s="645" t="s">
        <v>537</v>
      </c>
    </row>
    <row r="12" spans="1:15" ht="13" customHeight="1">
      <c r="A12" s="300"/>
      <c r="B12" s="302" t="s">
        <v>606</v>
      </c>
      <c r="C12" s="645">
        <v>0</v>
      </c>
      <c r="D12" s="645">
        <v>0</v>
      </c>
      <c r="E12" s="645" t="s">
        <v>537</v>
      </c>
      <c r="F12" s="645" t="s">
        <v>537</v>
      </c>
      <c r="G12" s="645" t="s">
        <v>537</v>
      </c>
      <c r="H12" s="645" t="s">
        <v>537</v>
      </c>
      <c r="I12" s="645" t="s">
        <v>537</v>
      </c>
      <c r="J12" s="645" t="s">
        <v>537</v>
      </c>
      <c r="K12" s="645" t="s">
        <v>537</v>
      </c>
      <c r="L12" s="645" t="s">
        <v>537</v>
      </c>
      <c r="M12" s="645" t="s">
        <v>537</v>
      </c>
      <c r="N12" s="645" t="s">
        <v>537</v>
      </c>
      <c r="O12" s="645" t="s">
        <v>537</v>
      </c>
    </row>
    <row r="13" spans="1:15" ht="13" customHeight="1">
      <c r="A13" s="300"/>
      <c r="B13" s="302" t="s">
        <v>595</v>
      </c>
      <c r="C13" s="645">
        <v>0</v>
      </c>
      <c r="D13" s="645">
        <v>0</v>
      </c>
      <c r="E13" s="645" t="s">
        <v>537</v>
      </c>
      <c r="F13" s="645" t="s">
        <v>537</v>
      </c>
      <c r="G13" s="645" t="s">
        <v>537</v>
      </c>
      <c r="H13" s="645" t="s">
        <v>537</v>
      </c>
      <c r="I13" s="645" t="s">
        <v>537</v>
      </c>
      <c r="J13" s="645" t="s">
        <v>537</v>
      </c>
      <c r="K13" s="645" t="s">
        <v>537</v>
      </c>
      <c r="L13" s="645" t="s">
        <v>537</v>
      </c>
      <c r="M13" s="645" t="s">
        <v>537</v>
      </c>
      <c r="N13" s="645" t="s">
        <v>537</v>
      </c>
      <c r="O13" s="645" t="s">
        <v>537</v>
      </c>
    </row>
    <row r="14" spans="1:15" ht="13" customHeight="1">
      <c r="A14" s="300"/>
      <c r="B14" s="302" t="s">
        <v>596</v>
      </c>
      <c r="C14" s="645">
        <v>0</v>
      </c>
      <c r="D14" s="645">
        <v>0</v>
      </c>
      <c r="E14" s="645" t="s">
        <v>537</v>
      </c>
      <c r="F14" s="645" t="s">
        <v>537</v>
      </c>
      <c r="G14" s="645" t="s">
        <v>537</v>
      </c>
      <c r="H14" s="645" t="s">
        <v>537</v>
      </c>
      <c r="I14" s="645" t="s">
        <v>537</v>
      </c>
      <c r="J14" s="645" t="s">
        <v>537</v>
      </c>
      <c r="K14" s="645" t="s">
        <v>537</v>
      </c>
      <c r="L14" s="645" t="s">
        <v>537</v>
      </c>
      <c r="M14" s="645" t="s">
        <v>537</v>
      </c>
      <c r="N14" s="645" t="s">
        <v>537</v>
      </c>
      <c r="O14" s="645" t="s">
        <v>537</v>
      </c>
    </row>
    <row r="15" spans="1:15" ht="13" customHeight="1">
      <c r="A15" s="300"/>
      <c r="B15" s="302" t="s">
        <v>597</v>
      </c>
      <c r="C15" s="645">
        <v>0</v>
      </c>
      <c r="D15" s="645">
        <v>200</v>
      </c>
      <c r="E15" s="645">
        <v>1610</v>
      </c>
      <c r="F15" s="645">
        <v>1690</v>
      </c>
      <c r="G15" s="645">
        <v>1170</v>
      </c>
      <c r="H15" s="645">
        <v>905</v>
      </c>
      <c r="I15" s="645">
        <v>343</v>
      </c>
      <c r="J15" s="645">
        <v>844</v>
      </c>
      <c r="K15" s="645">
        <v>599</v>
      </c>
      <c r="L15" s="645">
        <v>587.79999999999995</v>
      </c>
      <c r="M15" s="645">
        <v>720</v>
      </c>
      <c r="N15" s="645">
        <v>594.76</v>
      </c>
      <c r="O15" s="645">
        <v>634</v>
      </c>
    </row>
    <row r="16" spans="1:15" ht="13" customHeight="1">
      <c r="A16" s="300"/>
      <c r="B16" s="302" t="s">
        <v>598</v>
      </c>
      <c r="C16" s="645">
        <v>0</v>
      </c>
      <c r="D16" s="645">
        <v>0</v>
      </c>
      <c r="E16" s="645" t="s">
        <v>537</v>
      </c>
      <c r="F16" s="645" t="s">
        <v>537</v>
      </c>
      <c r="G16" s="645" t="s">
        <v>537</v>
      </c>
      <c r="H16" s="645" t="s">
        <v>537</v>
      </c>
      <c r="I16" s="645" t="s">
        <v>537</v>
      </c>
      <c r="J16" s="645" t="s">
        <v>537</v>
      </c>
      <c r="K16" s="645" t="s">
        <v>537</v>
      </c>
      <c r="L16" s="645" t="s">
        <v>537</v>
      </c>
      <c r="M16" s="645" t="s">
        <v>537</v>
      </c>
      <c r="N16" s="645" t="s">
        <v>537</v>
      </c>
      <c r="O16" s="645" t="s">
        <v>537</v>
      </c>
    </row>
    <row r="17" spans="1:15" ht="13" customHeight="1">
      <c r="A17" s="300"/>
      <c r="B17" s="302" t="s">
        <v>599</v>
      </c>
      <c r="C17" s="645">
        <v>0</v>
      </c>
      <c r="D17" s="645">
        <v>0</v>
      </c>
      <c r="E17" s="645" t="s">
        <v>537</v>
      </c>
      <c r="F17" s="645" t="s">
        <v>537</v>
      </c>
      <c r="G17" s="645" t="s">
        <v>537</v>
      </c>
      <c r="H17" s="645" t="s">
        <v>537</v>
      </c>
      <c r="I17" s="645" t="s">
        <v>537</v>
      </c>
      <c r="J17" s="645" t="s">
        <v>537</v>
      </c>
      <c r="K17" s="645" t="s">
        <v>537</v>
      </c>
      <c r="L17" s="645" t="s">
        <v>537</v>
      </c>
      <c r="M17" s="645" t="s">
        <v>537</v>
      </c>
      <c r="N17" s="645" t="s">
        <v>537</v>
      </c>
      <c r="O17" s="645" t="s">
        <v>537</v>
      </c>
    </row>
    <row r="18" spans="1:15" ht="13" customHeight="1">
      <c r="A18" s="300"/>
      <c r="B18" s="302" t="s">
        <v>600</v>
      </c>
      <c r="C18" s="645">
        <v>17916</v>
      </c>
      <c r="D18" s="645">
        <v>13460</v>
      </c>
      <c r="E18" s="645">
        <v>12107</v>
      </c>
      <c r="F18" s="645">
        <v>15221</v>
      </c>
      <c r="G18" s="645">
        <v>15365</v>
      </c>
      <c r="H18" s="645">
        <v>5856</v>
      </c>
      <c r="I18" s="645">
        <v>5265</v>
      </c>
      <c r="J18" s="645">
        <v>5276</v>
      </c>
      <c r="K18" s="645">
        <v>8656</v>
      </c>
      <c r="L18" s="645">
        <v>13090</v>
      </c>
      <c r="M18" s="645">
        <v>8960</v>
      </c>
      <c r="N18" s="645">
        <v>6062</v>
      </c>
      <c r="O18" s="645">
        <v>8906</v>
      </c>
    </row>
    <row r="19" spans="1:15" ht="13" customHeight="1">
      <c r="A19" s="300"/>
      <c r="B19" s="302" t="s">
        <v>601</v>
      </c>
      <c r="C19" s="645">
        <v>17850</v>
      </c>
      <c r="D19" s="645">
        <v>18080</v>
      </c>
      <c r="E19" s="645">
        <v>12500.24</v>
      </c>
      <c r="F19" s="645">
        <v>17032.419999999998</v>
      </c>
      <c r="G19" s="645">
        <v>22068</v>
      </c>
      <c r="H19" s="645">
        <v>20841</v>
      </c>
      <c r="I19" s="645">
        <v>22674</v>
      </c>
      <c r="J19" s="645">
        <v>27743</v>
      </c>
      <c r="K19" s="645">
        <v>20143</v>
      </c>
      <c r="L19" s="645">
        <v>25753</v>
      </c>
      <c r="M19" s="645">
        <v>24674</v>
      </c>
      <c r="N19" s="645">
        <v>28350</v>
      </c>
      <c r="O19" s="645">
        <v>27988</v>
      </c>
    </row>
    <row r="20" spans="1:15" ht="13" customHeight="1">
      <c r="A20" s="300"/>
      <c r="B20" s="302" t="s">
        <v>243</v>
      </c>
      <c r="C20" s="645">
        <v>15297</v>
      </c>
      <c r="D20" s="645">
        <v>8283.0239999999994</v>
      </c>
      <c r="E20" s="645">
        <v>6866.0209999999997</v>
      </c>
      <c r="F20" s="645">
        <v>2620</v>
      </c>
      <c r="G20" s="645">
        <v>6302.4385880000009</v>
      </c>
      <c r="H20" s="645">
        <v>3733.2414399999993</v>
      </c>
      <c r="I20" s="645">
        <v>2439.106757</v>
      </c>
      <c r="J20" s="645">
        <v>3886.0765449999999</v>
      </c>
      <c r="K20" s="645">
        <v>4673.6897349999999</v>
      </c>
      <c r="L20" s="645">
        <v>4571</v>
      </c>
      <c r="M20" s="645">
        <v>8747</v>
      </c>
      <c r="N20" s="645">
        <v>6607</v>
      </c>
      <c r="O20" s="645">
        <v>20829</v>
      </c>
    </row>
    <row r="21" spans="1:15" ht="13" customHeight="1">
      <c r="A21" s="300"/>
      <c r="B21" s="302" t="s">
        <v>244</v>
      </c>
      <c r="C21" s="645">
        <v>26002</v>
      </c>
      <c r="D21" s="645">
        <v>36924</v>
      </c>
      <c r="E21" s="645">
        <v>52223</v>
      </c>
      <c r="F21" s="645">
        <v>45751</v>
      </c>
      <c r="G21" s="645">
        <v>38845</v>
      </c>
      <c r="H21" s="645">
        <v>33428</v>
      </c>
      <c r="I21" s="645">
        <v>32798</v>
      </c>
      <c r="J21" s="645">
        <v>30313</v>
      </c>
      <c r="K21" s="645">
        <v>31756</v>
      </c>
      <c r="L21" s="645">
        <v>53646</v>
      </c>
      <c r="M21" s="645">
        <v>27406</v>
      </c>
      <c r="N21" s="645">
        <v>24133</v>
      </c>
      <c r="O21" s="645">
        <v>21926</v>
      </c>
    </row>
    <row r="22" spans="1:15" ht="13" customHeight="1">
      <c r="A22" s="300"/>
      <c r="B22" s="302" t="s">
        <v>245</v>
      </c>
      <c r="C22" s="645">
        <v>3607</v>
      </c>
      <c r="D22" s="645">
        <v>1330</v>
      </c>
      <c r="E22" s="645">
        <v>180</v>
      </c>
      <c r="F22" s="645">
        <v>3870</v>
      </c>
      <c r="G22" s="645">
        <v>3108</v>
      </c>
      <c r="H22" s="645">
        <v>3130</v>
      </c>
      <c r="I22" s="645">
        <v>1498</v>
      </c>
      <c r="J22" s="645">
        <v>6495</v>
      </c>
      <c r="K22" s="645">
        <v>5685</v>
      </c>
      <c r="L22" s="645">
        <v>2163</v>
      </c>
      <c r="M22" s="645">
        <v>3084</v>
      </c>
      <c r="N22" s="645">
        <v>3078</v>
      </c>
      <c r="O22" s="645">
        <v>1290</v>
      </c>
    </row>
    <row r="23" spans="1:15" ht="13" customHeight="1">
      <c r="A23" s="300"/>
      <c r="B23" s="302" t="s">
        <v>246</v>
      </c>
      <c r="C23" s="645">
        <v>0</v>
      </c>
      <c r="D23" s="645">
        <v>0</v>
      </c>
      <c r="E23" s="645">
        <v>5426</v>
      </c>
      <c r="F23" s="645" t="s">
        <v>537</v>
      </c>
      <c r="G23" s="645">
        <v>160</v>
      </c>
      <c r="H23" s="645" t="s">
        <v>537</v>
      </c>
      <c r="I23" s="645" t="s">
        <v>537</v>
      </c>
      <c r="J23" s="645">
        <v>8400</v>
      </c>
      <c r="K23" s="645">
        <v>5280</v>
      </c>
      <c r="L23" s="645">
        <v>5010</v>
      </c>
      <c r="M23" s="645">
        <v>3027</v>
      </c>
      <c r="N23" s="645">
        <v>3080</v>
      </c>
      <c r="O23" s="645">
        <v>2780</v>
      </c>
    </row>
    <row r="24" spans="1:15" ht="13" customHeight="1">
      <c r="A24" s="300"/>
      <c r="B24" s="302" t="s">
        <v>258</v>
      </c>
      <c r="C24" s="645">
        <v>48675</v>
      </c>
      <c r="D24" s="645">
        <v>38154</v>
      </c>
      <c r="E24" s="645">
        <v>41799</v>
      </c>
      <c r="F24" s="645">
        <v>44786</v>
      </c>
      <c r="G24" s="645">
        <v>39394</v>
      </c>
      <c r="H24" s="645">
        <v>28010</v>
      </c>
      <c r="I24" s="645">
        <v>43207</v>
      </c>
      <c r="J24" s="645">
        <v>35828</v>
      </c>
      <c r="K24" s="645">
        <v>36426</v>
      </c>
      <c r="L24" s="645">
        <v>20279</v>
      </c>
      <c r="M24" s="645">
        <v>15614</v>
      </c>
      <c r="N24" s="645">
        <v>13458</v>
      </c>
      <c r="O24" s="645">
        <v>13057</v>
      </c>
    </row>
    <row r="25" spans="1:15" ht="13" customHeight="1">
      <c r="A25" s="300"/>
      <c r="B25" s="302" t="s">
        <v>577</v>
      </c>
      <c r="C25" s="645">
        <v>16125</v>
      </c>
      <c r="D25" s="645">
        <v>20636</v>
      </c>
      <c r="E25" s="645">
        <v>22555</v>
      </c>
      <c r="F25" s="645">
        <v>20698</v>
      </c>
      <c r="G25" s="645">
        <v>13830</v>
      </c>
      <c r="H25" s="645">
        <v>17214</v>
      </c>
      <c r="I25" s="645">
        <v>33921</v>
      </c>
      <c r="J25" s="645">
        <v>32014</v>
      </c>
      <c r="K25" s="645">
        <v>29615</v>
      </c>
      <c r="L25" s="645">
        <v>27138</v>
      </c>
      <c r="M25" s="645">
        <v>26058</v>
      </c>
      <c r="N25" s="645">
        <v>24685</v>
      </c>
      <c r="O25" s="645">
        <v>20245</v>
      </c>
    </row>
    <row r="26" spans="1:15" ht="13" customHeight="1">
      <c r="A26" s="300"/>
      <c r="B26" s="302" t="s">
        <v>590</v>
      </c>
      <c r="C26" s="645">
        <v>12654</v>
      </c>
      <c r="D26" s="645">
        <v>30502</v>
      </c>
      <c r="E26" s="645">
        <v>59654</v>
      </c>
      <c r="F26" s="645">
        <v>52397</v>
      </c>
      <c r="G26" s="645">
        <v>64641</v>
      </c>
      <c r="H26" s="645">
        <v>46483</v>
      </c>
      <c r="I26" s="645">
        <v>47587</v>
      </c>
      <c r="J26" s="645">
        <v>59798</v>
      </c>
      <c r="K26" s="645">
        <v>28768</v>
      </c>
      <c r="L26" s="645">
        <v>17271</v>
      </c>
      <c r="M26" s="645">
        <v>25545</v>
      </c>
      <c r="N26" s="645">
        <v>19529</v>
      </c>
      <c r="O26" s="645">
        <v>19835</v>
      </c>
    </row>
    <row r="27" spans="1:15" ht="13" customHeight="1">
      <c r="A27" s="300"/>
      <c r="B27" s="302" t="s">
        <v>591</v>
      </c>
      <c r="C27" s="645">
        <v>230590</v>
      </c>
      <c r="D27" s="645">
        <v>233040</v>
      </c>
      <c r="E27" s="645">
        <v>237170</v>
      </c>
      <c r="F27" s="645">
        <v>240190</v>
      </c>
      <c r="G27" s="645">
        <v>243100</v>
      </c>
      <c r="H27" s="645">
        <v>243910</v>
      </c>
      <c r="I27" s="645">
        <v>244970</v>
      </c>
      <c r="J27" s="645">
        <v>238520</v>
      </c>
      <c r="K27" s="645">
        <v>244000</v>
      </c>
      <c r="L27" s="645">
        <v>315632</v>
      </c>
      <c r="M27" s="645">
        <v>221801</v>
      </c>
      <c r="N27" s="645">
        <v>244831</v>
      </c>
      <c r="O27" s="645">
        <v>236481</v>
      </c>
    </row>
    <row r="28" spans="1:15" ht="13" customHeight="1">
      <c r="A28" s="300"/>
      <c r="B28" s="298" t="s">
        <v>686</v>
      </c>
      <c r="C28" s="645">
        <v>0</v>
      </c>
      <c r="D28" s="645">
        <v>0</v>
      </c>
      <c r="E28" s="645" t="s">
        <v>537</v>
      </c>
      <c r="F28" s="645" t="s">
        <v>537</v>
      </c>
      <c r="G28" s="645" t="s">
        <v>537</v>
      </c>
      <c r="H28" s="645" t="s">
        <v>537</v>
      </c>
      <c r="I28" s="645" t="s">
        <v>537</v>
      </c>
      <c r="J28" s="645" t="s">
        <v>537</v>
      </c>
      <c r="K28" s="645" t="s">
        <v>537</v>
      </c>
      <c r="L28" s="645" t="s">
        <v>537</v>
      </c>
      <c r="M28" s="645" t="s">
        <v>537</v>
      </c>
      <c r="N28" s="645" t="s">
        <v>537</v>
      </c>
      <c r="O28" s="645" t="s">
        <v>537</v>
      </c>
    </row>
    <row r="29" spans="1:15" ht="13" customHeight="1">
      <c r="A29" s="300"/>
      <c r="B29" s="304" t="s">
        <v>534</v>
      </c>
      <c r="C29" s="645">
        <v>0</v>
      </c>
      <c r="D29" s="645">
        <v>0</v>
      </c>
      <c r="E29" s="645" t="s">
        <v>537</v>
      </c>
      <c r="F29" s="645" t="s">
        <v>537</v>
      </c>
      <c r="G29" s="645" t="s">
        <v>537</v>
      </c>
      <c r="H29" s="645" t="s">
        <v>537</v>
      </c>
      <c r="I29" s="645" t="s">
        <v>537</v>
      </c>
      <c r="J29" s="645" t="s">
        <v>537</v>
      </c>
      <c r="K29" s="645" t="s">
        <v>537</v>
      </c>
      <c r="L29" s="645" t="s">
        <v>537</v>
      </c>
      <c r="M29" s="645" t="s">
        <v>537</v>
      </c>
      <c r="N29" s="645" t="s">
        <v>537</v>
      </c>
      <c r="O29" s="645" t="s">
        <v>537</v>
      </c>
    </row>
    <row r="30" spans="1:15" ht="13" customHeight="1">
      <c r="A30" s="300"/>
      <c r="B30" s="302" t="s">
        <v>535</v>
      </c>
      <c r="C30" s="645">
        <v>0</v>
      </c>
      <c r="D30" s="645">
        <v>0</v>
      </c>
      <c r="E30" s="645" t="s">
        <v>537</v>
      </c>
      <c r="F30" s="645" t="s">
        <v>537</v>
      </c>
      <c r="G30" s="645" t="s">
        <v>537</v>
      </c>
      <c r="H30" s="645" t="s">
        <v>537</v>
      </c>
      <c r="I30" s="645" t="s">
        <v>537</v>
      </c>
      <c r="J30" s="645" t="s">
        <v>537</v>
      </c>
      <c r="K30" s="645" t="s">
        <v>537</v>
      </c>
      <c r="L30" s="645" t="s">
        <v>537</v>
      </c>
      <c r="M30" s="645" t="s">
        <v>537</v>
      </c>
      <c r="N30" s="645" t="s">
        <v>537</v>
      </c>
      <c r="O30" s="645" t="s">
        <v>537</v>
      </c>
    </row>
    <row r="31" spans="1:15" ht="13" customHeight="1">
      <c r="A31" s="300"/>
      <c r="B31" s="304" t="s">
        <v>536</v>
      </c>
      <c r="C31" s="645">
        <v>0</v>
      </c>
      <c r="D31" s="645">
        <v>0</v>
      </c>
      <c r="E31" s="645" t="s">
        <v>537</v>
      </c>
      <c r="F31" s="645" t="s">
        <v>537</v>
      </c>
      <c r="G31" s="645" t="s">
        <v>537</v>
      </c>
      <c r="H31" s="645" t="s">
        <v>537</v>
      </c>
      <c r="I31" s="645" t="s">
        <v>537</v>
      </c>
      <c r="J31" s="645" t="s">
        <v>537</v>
      </c>
      <c r="K31" s="645" t="s">
        <v>537</v>
      </c>
      <c r="L31" s="645" t="s">
        <v>537</v>
      </c>
      <c r="M31" s="645" t="s">
        <v>537</v>
      </c>
      <c r="N31" s="645" t="s">
        <v>537</v>
      </c>
      <c r="O31" s="645" t="s">
        <v>537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4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4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  <row r="37" spans="1:15" ht="12" customHeight="1"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Q37"/>
  <sheetViews>
    <sheetView showGridLines="0" zoomScale="150" workbookViewId="0">
      <selection activeCell="B2" sqref="A2:O35"/>
    </sheetView>
  </sheetViews>
  <sheetFormatPr baseColWidth="10" defaultColWidth="12.83203125" defaultRowHeight="12" customHeight="1"/>
  <cols>
    <col min="1" max="1" width="0.33203125" style="298" customWidth="1"/>
    <col min="2" max="2" width="10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7" ht="12" customHeight="1">
      <c r="A2" s="508" t="s">
        <v>477</v>
      </c>
      <c r="B2" s="508"/>
      <c r="C2" s="297"/>
      <c r="D2" s="297"/>
      <c r="E2" s="297"/>
      <c r="F2" s="297"/>
    </row>
    <row r="3" spans="1:17" ht="11">
      <c r="A3" s="509" t="s">
        <v>268</v>
      </c>
      <c r="B3" s="509"/>
    </row>
    <row r="4" spans="1:17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7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7" ht="18" customHeight="1">
      <c r="A6" s="1332" t="s">
        <v>692</v>
      </c>
      <c r="B6" s="1333"/>
      <c r="C6" s="660">
        <f>(C8+C9+C10+C11+C12+C13+C14+C15+C16+C17+C18+C19+C20+C21+C22+C23+C24+C25+C26+C27+C28+C29+C30+C31)</f>
        <v>603.799305</v>
      </c>
      <c r="D6" s="660">
        <f>(D8+D9+D10+D11+D12+D13+D14+D15+D16+D17+D18+D19+D20+D21+D22+D23+D24+D25+D26+D27+D28+D29+D30+D31)</f>
        <v>623.30949720000001</v>
      </c>
      <c r="E6" s="660">
        <v>740.07281593983748</v>
      </c>
      <c r="F6" s="660">
        <v>703.87043717612005</v>
      </c>
      <c r="G6" s="660">
        <v>695.81126594</v>
      </c>
      <c r="H6" s="660">
        <v>632.04508984990002</v>
      </c>
      <c r="I6" s="660">
        <v>677.35958049999999</v>
      </c>
      <c r="J6" s="660">
        <v>745.39273636000007</v>
      </c>
      <c r="K6" s="660">
        <v>725.85134915899994</v>
      </c>
      <c r="L6" s="660">
        <v>744.82293857599984</v>
      </c>
      <c r="M6" s="660">
        <v>655.99278945600008</v>
      </c>
      <c r="N6" s="660">
        <v>669.55003707360004</v>
      </c>
      <c r="O6" s="660">
        <v>680.54649144799998</v>
      </c>
    </row>
    <row r="7" spans="1:17" ht="5" customHeight="1">
      <c r="A7" s="300"/>
      <c r="B7" s="301"/>
      <c r="C7" s="661"/>
      <c r="D7" s="661"/>
      <c r="E7" s="661"/>
      <c r="F7" s="661"/>
      <c r="G7" s="661"/>
      <c r="H7" s="661"/>
      <c r="I7" s="661"/>
      <c r="J7" s="661"/>
      <c r="K7" s="661"/>
      <c r="L7" s="661"/>
      <c r="M7" s="661"/>
      <c r="N7" s="661"/>
      <c r="O7" s="661"/>
    </row>
    <row r="8" spans="1:17" ht="13" customHeight="1">
      <c r="A8" s="300"/>
      <c r="B8" s="302" t="s">
        <v>488</v>
      </c>
      <c r="C8" s="662">
        <v>0</v>
      </c>
      <c r="D8" s="662">
        <v>0</v>
      </c>
      <c r="E8" s="662" t="s">
        <v>159</v>
      </c>
      <c r="F8" s="662" t="s">
        <v>159</v>
      </c>
      <c r="G8" s="662" t="s">
        <v>159</v>
      </c>
      <c r="H8" s="662" t="s">
        <v>159</v>
      </c>
      <c r="I8" s="662" t="s">
        <v>159</v>
      </c>
      <c r="J8" s="662" t="s">
        <v>159</v>
      </c>
      <c r="K8" s="662" t="s">
        <v>159</v>
      </c>
      <c r="L8" s="662" t="s">
        <v>159</v>
      </c>
      <c r="M8" s="662" t="s">
        <v>159</v>
      </c>
      <c r="N8" s="662" t="s">
        <v>159</v>
      </c>
      <c r="O8" s="662" t="s">
        <v>159</v>
      </c>
      <c r="Q8" s="494" t="s">
        <v>537</v>
      </c>
    </row>
    <row r="9" spans="1:17" ht="13" customHeight="1">
      <c r="A9" s="300"/>
      <c r="B9" s="302" t="s">
        <v>603</v>
      </c>
      <c r="C9" s="662">
        <v>0</v>
      </c>
      <c r="D9" s="662">
        <v>0</v>
      </c>
      <c r="E9" s="662" t="s">
        <v>159</v>
      </c>
      <c r="F9" s="662" t="s">
        <v>159</v>
      </c>
      <c r="G9" s="662" t="s">
        <v>159</v>
      </c>
      <c r="H9" s="662" t="s">
        <v>159</v>
      </c>
      <c r="I9" s="662" t="s">
        <v>159</v>
      </c>
      <c r="J9" s="662" t="s">
        <v>159</v>
      </c>
      <c r="K9" s="662" t="s">
        <v>159</v>
      </c>
      <c r="L9" s="662" t="s">
        <v>159</v>
      </c>
      <c r="M9" s="662" t="s">
        <v>159</v>
      </c>
      <c r="N9" s="662" t="s">
        <v>159</v>
      </c>
      <c r="O9" s="662" t="s">
        <v>159</v>
      </c>
    </row>
    <row r="10" spans="1:17" ht="13" customHeight="1">
      <c r="A10" s="300"/>
      <c r="B10" s="302" t="s">
        <v>604</v>
      </c>
      <c r="C10" s="662">
        <v>0</v>
      </c>
      <c r="D10" s="662">
        <v>0</v>
      </c>
      <c r="E10" s="662" t="s">
        <v>159</v>
      </c>
      <c r="F10" s="662" t="s">
        <v>159</v>
      </c>
      <c r="G10" s="662" t="s">
        <v>159</v>
      </c>
      <c r="H10" s="662" t="s">
        <v>159</v>
      </c>
      <c r="I10" s="662" t="s">
        <v>159</v>
      </c>
      <c r="J10" s="662" t="s">
        <v>159</v>
      </c>
      <c r="K10" s="662" t="s">
        <v>159</v>
      </c>
      <c r="L10" s="662" t="s">
        <v>159</v>
      </c>
      <c r="M10" s="662" t="s">
        <v>159</v>
      </c>
      <c r="N10" s="662" t="s">
        <v>159</v>
      </c>
      <c r="O10" s="662" t="s">
        <v>159</v>
      </c>
    </row>
    <row r="11" spans="1:17" ht="13" customHeight="1">
      <c r="A11" s="300"/>
      <c r="B11" s="302" t="s">
        <v>605</v>
      </c>
      <c r="C11" s="662">
        <v>0</v>
      </c>
      <c r="D11" s="662">
        <v>0</v>
      </c>
      <c r="E11" s="662" t="s">
        <v>159</v>
      </c>
      <c r="F11" s="662" t="s">
        <v>159</v>
      </c>
      <c r="G11" s="662" t="s">
        <v>159</v>
      </c>
      <c r="H11" s="662" t="s">
        <v>159</v>
      </c>
      <c r="I11" s="662" t="s">
        <v>159</v>
      </c>
      <c r="J11" s="662" t="s">
        <v>159</v>
      </c>
      <c r="K11" s="662" t="s">
        <v>159</v>
      </c>
      <c r="L11" s="662" t="s">
        <v>159</v>
      </c>
      <c r="M11" s="662" t="s">
        <v>159</v>
      </c>
      <c r="N11" s="662" t="s">
        <v>159</v>
      </c>
      <c r="O11" s="662" t="s">
        <v>159</v>
      </c>
    </row>
    <row r="12" spans="1:17" ht="13" customHeight="1">
      <c r="A12" s="300"/>
      <c r="B12" s="302" t="s">
        <v>606</v>
      </c>
      <c r="C12" s="662">
        <v>0</v>
      </c>
      <c r="D12" s="662">
        <v>0</v>
      </c>
      <c r="E12" s="662" t="s">
        <v>159</v>
      </c>
      <c r="F12" s="662" t="s">
        <v>159</v>
      </c>
      <c r="G12" s="662" t="s">
        <v>159</v>
      </c>
      <c r="H12" s="662" t="s">
        <v>159</v>
      </c>
      <c r="I12" s="662" t="s">
        <v>159</v>
      </c>
      <c r="J12" s="662" t="s">
        <v>159</v>
      </c>
      <c r="K12" s="662" t="s">
        <v>159</v>
      </c>
      <c r="L12" s="662" t="s">
        <v>159</v>
      </c>
      <c r="M12" s="662" t="s">
        <v>159</v>
      </c>
      <c r="N12" s="662" t="s">
        <v>159</v>
      </c>
      <c r="O12" s="662" t="s">
        <v>159</v>
      </c>
    </row>
    <row r="13" spans="1:17" ht="13" customHeight="1">
      <c r="A13" s="300"/>
      <c r="B13" s="302" t="s">
        <v>595</v>
      </c>
      <c r="C13" s="662">
        <v>0</v>
      </c>
      <c r="D13" s="662">
        <v>0</v>
      </c>
      <c r="E13" s="662" t="s">
        <v>159</v>
      </c>
      <c r="F13" s="662" t="s">
        <v>159</v>
      </c>
      <c r="G13" s="662" t="s">
        <v>159</v>
      </c>
      <c r="H13" s="662" t="s">
        <v>159</v>
      </c>
      <c r="I13" s="662" t="s">
        <v>159</v>
      </c>
      <c r="J13" s="662" t="s">
        <v>159</v>
      </c>
      <c r="K13" s="662" t="s">
        <v>159</v>
      </c>
      <c r="L13" s="662" t="s">
        <v>159</v>
      </c>
      <c r="M13" s="662" t="s">
        <v>159</v>
      </c>
      <c r="N13" s="662" t="s">
        <v>159</v>
      </c>
      <c r="O13" s="662" t="s">
        <v>159</v>
      </c>
    </row>
    <row r="14" spans="1:17" ht="13" customHeight="1">
      <c r="A14" s="300"/>
      <c r="B14" s="302" t="s">
        <v>596</v>
      </c>
      <c r="C14" s="662">
        <v>0</v>
      </c>
      <c r="D14" s="662">
        <v>0</v>
      </c>
      <c r="E14" s="662" t="s">
        <v>159</v>
      </c>
      <c r="F14" s="662" t="s">
        <v>159</v>
      </c>
      <c r="G14" s="662" t="s">
        <v>159</v>
      </c>
      <c r="H14" s="662" t="s">
        <v>159</v>
      </c>
      <c r="I14" s="662" t="s">
        <v>159</v>
      </c>
      <c r="J14" s="662" t="s">
        <v>159</v>
      </c>
      <c r="K14" s="662" t="s">
        <v>159</v>
      </c>
      <c r="L14" s="662" t="s">
        <v>159</v>
      </c>
      <c r="M14" s="662" t="s">
        <v>159</v>
      </c>
      <c r="N14" s="662" t="s">
        <v>159</v>
      </c>
      <c r="O14" s="662" t="s">
        <v>159</v>
      </c>
    </row>
    <row r="15" spans="1:17" ht="13" customHeight="1">
      <c r="A15" s="300"/>
      <c r="B15" s="302" t="s">
        <v>597</v>
      </c>
      <c r="C15" s="662">
        <v>0</v>
      </c>
      <c r="D15" s="662">
        <v>0.3</v>
      </c>
      <c r="E15" s="662">
        <v>2.52</v>
      </c>
      <c r="F15" s="662">
        <v>2.61</v>
      </c>
      <c r="G15" s="662">
        <v>1.77</v>
      </c>
      <c r="H15" s="662">
        <v>1.508</v>
      </c>
      <c r="I15" s="662">
        <v>0.52500000000000002</v>
      </c>
      <c r="J15" s="662">
        <v>1.472</v>
      </c>
      <c r="K15" s="662">
        <v>1.0836000000000001</v>
      </c>
      <c r="L15" s="662">
        <v>0.77180040000000005</v>
      </c>
      <c r="M15" s="662">
        <v>0.97235680000000002</v>
      </c>
      <c r="N15" s="662">
        <v>0.76105623360000008</v>
      </c>
      <c r="O15" s="662">
        <v>0.97669151999999992</v>
      </c>
    </row>
    <row r="16" spans="1:17" ht="13" customHeight="1">
      <c r="A16" s="300"/>
      <c r="B16" s="302" t="s">
        <v>598</v>
      </c>
      <c r="C16" s="662">
        <v>0</v>
      </c>
      <c r="D16" s="662">
        <v>0</v>
      </c>
      <c r="E16" s="662" t="s">
        <v>159</v>
      </c>
      <c r="F16" s="662" t="s">
        <v>159</v>
      </c>
      <c r="G16" s="662" t="s">
        <v>159</v>
      </c>
      <c r="H16" s="662" t="s">
        <v>159</v>
      </c>
      <c r="I16" s="662" t="s">
        <v>159</v>
      </c>
      <c r="J16" s="662" t="s">
        <v>159</v>
      </c>
      <c r="K16" s="662" t="s">
        <v>159</v>
      </c>
      <c r="L16" s="662" t="s">
        <v>159</v>
      </c>
      <c r="M16" s="662" t="s">
        <v>159</v>
      </c>
      <c r="N16" s="662" t="s">
        <v>159</v>
      </c>
      <c r="O16" s="662" t="s">
        <v>159</v>
      </c>
    </row>
    <row r="17" spans="1:15" ht="13" customHeight="1">
      <c r="A17" s="300"/>
      <c r="B17" s="302" t="s">
        <v>599</v>
      </c>
      <c r="C17" s="662">
        <v>0</v>
      </c>
      <c r="D17" s="662">
        <v>0</v>
      </c>
      <c r="E17" s="662" t="s">
        <v>159</v>
      </c>
      <c r="F17" s="662" t="s">
        <v>159</v>
      </c>
      <c r="G17" s="662" t="s">
        <v>159</v>
      </c>
      <c r="H17" s="662" t="s">
        <v>159</v>
      </c>
      <c r="I17" s="662" t="s">
        <v>159</v>
      </c>
      <c r="J17" s="662" t="s">
        <v>159</v>
      </c>
      <c r="K17" s="662" t="s">
        <v>159</v>
      </c>
      <c r="L17" s="662" t="s">
        <v>159</v>
      </c>
      <c r="M17" s="662" t="s">
        <v>159</v>
      </c>
      <c r="N17" s="662" t="s">
        <v>159</v>
      </c>
      <c r="O17" s="662" t="s">
        <v>159</v>
      </c>
    </row>
    <row r="18" spans="1:15" ht="13" customHeight="1">
      <c r="A18" s="300"/>
      <c r="B18" s="302" t="s">
        <v>600</v>
      </c>
      <c r="C18" s="662">
        <v>23.74</v>
      </c>
      <c r="D18" s="662">
        <v>37.450000000000003</v>
      </c>
      <c r="E18" s="662">
        <v>28.571999999999996</v>
      </c>
      <c r="F18" s="662">
        <v>28.384872768000001</v>
      </c>
      <c r="G18" s="662">
        <v>25.916549400000001</v>
      </c>
      <c r="H18" s="662">
        <v>11.673396</v>
      </c>
      <c r="I18" s="662">
        <v>12.53</v>
      </c>
      <c r="J18" s="662">
        <v>8.8003389600000013</v>
      </c>
      <c r="K18" s="662">
        <v>13.916125943999997</v>
      </c>
      <c r="L18" s="662">
        <v>21.578731776000005</v>
      </c>
      <c r="M18" s="662">
        <v>13.567271256</v>
      </c>
      <c r="N18" s="662">
        <v>9.065590632000001</v>
      </c>
      <c r="O18" s="662">
        <v>12.479409928000001</v>
      </c>
    </row>
    <row r="19" spans="1:15" ht="13" customHeight="1">
      <c r="A19" s="300"/>
      <c r="B19" s="302" t="s">
        <v>601</v>
      </c>
      <c r="C19" s="662">
        <v>32.299999999999997</v>
      </c>
      <c r="D19" s="662">
        <v>33.5</v>
      </c>
      <c r="E19" s="662">
        <v>26.050666666666665</v>
      </c>
      <c r="F19" s="662">
        <v>37.371000000000002</v>
      </c>
      <c r="G19" s="662">
        <v>47.361309839999997</v>
      </c>
      <c r="H19" s="662">
        <v>40.398066399999998</v>
      </c>
      <c r="I19" s="662">
        <v>45.010728000000007</v>
      </c>
      <c r="J19" s="662">
        <v>57.967812000000002</v>
      </c>
      <c r="K19" s="662">
        <v>41.424566399999996</v>
      </c>
      <c r="L19" s="662">
        <v>51.922231200000006</v>
      </c>
      <c r="M19" s="662">
        <v>50.557348800000007</v>
      </c>
      <c r="N19" s="662">
        <v>56.75760720000001</v>
      </c>
      <c r="O19" s="662">
        <v>63.046771200000002</v>
      </c>
    </row>
    <row r="20" spans="1:15" ht="13" customHeight="1">
      <c r="A20" s="300"/>
      <c r="B20" s="302" t="s">
        <v>243</v>
      </c>
      <c r="C20" s="662">
        <v>45.854579999999999</v>
      </c>
      <c r="D20" s="662">
        <v>13.3132372</v>
      </c>
      <c r="E20" s="662">
        <v>11.614722199999999</v>
      </c>
      <c r="F20" s="662">
        <v>4.6596589999999996</v>
      </c>
      <c r="G20" s="662">
        <v>9.9141022999999961</v>
      </c>
      <c r="H20" s="662">
        <v>7.5142942498999998</v>
      </c>
      <c r="I20" s="662">
        <v>5.8527865000000006</v>
      </c>
      <c r="J20" s="662">
        <v>10.315533</v>
      </c>
      <c r="K20" s="662">
        <v>10.714587314999999</v>
      </c>
      <c r="L20" s="662">
        <v>7.5439999999999996</v>
      </c>
      <c r="M20" s="662">
        <v>13.195076599999998</v>
      </c>
      <c r="N20" s="662">
        <v>7.9632989680000001</v>
      </c>
      <c r="O20" s="662">
        <v>37.503970056</v>
      </c>
    </row>
    <row r="21" spans="1:15" ht="13" customHeight="1">
      <c r="A21" s="300"/>
      <c r="B21" s="302" t="s">
        <v>244</v>
      </c>
      <c r="C21" s="662">
        <v>52.043399999999991</v>
      </c>
      <c r="D21" s="662">
        <v>74.298289999999994</v>
      </c>
      <c r="E21" s="662">
        <v>118.73561000000001</v>
      </c>
      <c r="F21" s="662">
        <v>95.404329999999987</v>
      </c>
      <c r="G21" s="662">
        <v>79.94471999999999</v>
      </c>
      <c r="H21" s="662">
        <v>69.471649999999997</v>
      </c>
      <c r="I21" s="662">
        <v>66.308599999999984</v>
      </c>
      <c r="J21" s="662">
        <v>62.603980000000007</v>
      </c>
      <c r="K21" s="662">
        <v>66.204290000000015</v>
      </c>
      <c r="L21" s="662">
        <v>113.29176999999999</v>
      </c>
      <c r="M21" s="662">
        <v>57.568100000000001</v>
      </c>
      <c r="N21" s="662">
        <v>50.800710000000002</v>
      </c>
      <c r="O21" s="662">
        <v>46.220039999999997</v>
      </c>
    </row>
    <row r="22" spans="1:15" ht="13" customHeight="1">
      <c r="A22" s="300"/>
      <c r="B22" s="302" t="s">
        <v>245</v>
      </c>
      <c r="C22" s="662">
        <v>8.1199999999999992</v>
      </c>
      <c r="D22" s="662">
        <v>2.6</v>
      </c>
      <c r="E22" s="662">
        <v>0.45</v>
      </c>
      <c r="F22" s="662">
        <v>10.855</v>
      </c>
      <c r="G22" s="662">
        <v>8.26</v>
      </c>
      <c r="H22" s="662">
        <v>7.0771040000000003</v>
      </c>
      <c r="I22" s="662">
        <v>1.5685488000000001</v>
      </c>
      <c r="J22" s="662">
        <v>8.2777463999999998</v>
      </c>
      <c r="K22" s="662">
        <v>10.6815303</v>
      </c>
      <c r="L22" s="662">
        <v>5.4885863999999991</v>
      </c>
      <c r="M22" s="662">
        <v>7.343502</v>
      </c>
      <c r="N22" s="662">
        <v>7.167745</v>
      </c>
      <c r="O22" s="662">
        <v>3.0553999999999997</v>
      </c>
    </row>
    <row r="23" spans="1:15" ht="13" customHeight="1">
      <c r="A23" s="300"/>
      <c r="B23" s="302" t="s">
        <v>246</v>
      </c>
      <c r="C23" s="662">
        <v>0</v>
      </c>
      <c r="D23" s="662">
        <v>0</v>
      </c>
      <c r="E23" s="662">
        <v>11.43</v>
      </c>
      <c r="F23" s="662" t="s">
        <v>159</v>
      </c>
      <c r="G23" s="662" t="s">
        <v>159</v>
      </c>
      <c r="H23" s="662" t="s">
        <v>159</v>
      </c>
      <c r="I23" s="662" t="s">
        <v>159</v>
      </c>
      <c r="J23" s="662">
        <v>16.765056000000001</v>
      </c>
      <c r="K23" s="662">
        <v>10.1</v>
      </c>
      <c r="L23" s="662">
        <v>8.5399999999999991</v>
      </c>
      <c r="M23" s="662">
        <v>5.72</v>
      </c>
      <c r="N23" s="662">
        <v>5.7300566399999999</v>
      </c>
      <c r="O23" s="662">
        <v>5.0199999999999996</v>
      </c>
    </row>
    <row r="24" spans="1:15" ht="13" customHeight="1">
      <c r="A24" s="300"/>
      <c r="B24" s="302" t="s">
        <v>258</v>
      </c>
      <c r="C24" s="662">
        <v>77.16</v>
      </c>
      <c r="D24" s="662">
        <v>58.900999999999996</v>
      </c>
      <c r="E24" s="662">
        <v>63.183317073170741</v>
      </c>
      <c r="F24" s="662">
        <v>65.290000000000006</v>
      </c>
      <c r="G24" s="662">
        <v>43.765142400000009</v>
      </c>
      <c r="H24" s="662">
        <v>32.185641600000004</v>
      </c>
      <c r="I24" s="662">
        <v>55.5015888</v>
      </c>
      <c r="J24" s="662">
        <v>37.388887199999999</v>
      </c>
      <c r="K24" s="662">
        <v>46.303941600000009</v>
      </c>
      <c r="L24" s="662">
        <v>22.772065600000005</v>
      </c>
      <c r="M24" s="662">
        <v>17.762976000000002</v>
      </c>
      <c r="N24" s="662">
        <v>15.84198</v>
      </c>
      <c r="O24" s="662">
        <v>15.234060743999997</v>
      </c>
    </row>
    <row r="25" spans="1:15" ht="13" customHeight="1">
      <c r="A25" s="300"/>
      <c r="B25" s="302" t="s">
        <v>577</v>
      </c>
      <c r="C25" s="662">
        <v>32.853825000000001</v>
      </c>
      <c r="D25" s="662">
        <v>37.602999999999994</v>
      </c>
      <c r="E25" s="662">
        <v>40.075000000000003</v>
      </c>
      <c r="F25" s="662">
        <v>38.644021408120004</v>
      </c>
      <c r="G25" s="662">
        <v>22.595592800000002</v>
      </c>
      <c r="H25" s="662">
        <v>27.387488000000001</v>
      </c>
      <c r="I25" s="662">
        <v>52.876854400000013</v>
      </c>
      <c r="J25" s="662">
        <v>62.862629999999996</v>
      </c>
      <c r="K25" s="662">
        <v>54.221582399999988</v>
      </c>
      <c r="L25" s="662">
        <v>49.703749999999999</v>
      </c>
      <c r="M25" s="662">
        <v>50.458750000000002</v>
      </c>
      <c r="N25" s="662">
        <v>46.34</v>
      </c>
      <c r="O25" s="662">
        <v>37.256</v>
      </c>
    </row>
    <row r="26" spans="1:15" ht="13" customHeight="1">
      <c r="A26" s="300"/>
      <c r="B26" s="302" t="s">
        <v>590</v>
      </c>
      <c r="C26" s="662">
        <v>18.95</v>
      </c>
      <c r="D26" s="662">
        <v>51.300570000000008</v>
      </c>
      <c r="E26" s="662">
        <v>107.41</v>
      </c>
      <c r="F26" s="662">
        <v>73.745154000000014</v>
      </c>
      <c r="G26" s="662">
        <v>102.8410992</v>
      </c>
      <c r="H26" s="662">
        <v>69.564549599999992</v>
      </c>
      <c r="I26" s="662">
        <v>70.235424000000009</v>
      </c>
      <c r="J26" s="662">
        <v>94.563352800000004</v>
      </c>
      <c r="K26" s="662">
        <v>49.105375200000005</v>
      </c>
      <c r="L26" s="662">
        <v>29.988403200000008</v>
      </c>
      <c r="M26" s="662">
        <v>43.502507999999999</v>
      </c>
      <c r="N26" s="662">
        <v>31.971542400000001</v>
      </c>
      <c r="O26" s="662">
        <v>31.856327999999998</v>
      </c>
    </row>
    <row r="27" spans="1:15" ht="13" customHeight="1">
      <c r="A27" s="300"/>
      <c r="B27" s="302" t="s">
        <v>591</v>
      </c>
      <c r="C27" s="662">
        <v>312.77749999999997</v>
      </c>
      <c r="D27" s="662">
        <v>314.04340000000002</v>
      </c>
      <c r="E27" s="662">
        <v>330.03149999999999</v>
      </c>
      <c r="F27" s="662">
        <v>346.90640000000002</v>
      </c>
      <c r="G27" s="662">
        <v>353.19275000000005</v>
      </c>
      <c r="H27" s="662">
        <v>365.26490000000001</v>
      </c>
      <c r="I27" s="662">
        <v>366.95005000000003</v>
      </c>
      <c r="J27" s="662">
        <v>384.37540000000001</v>
      </c>
      <c r="K27" s="662">
        <v>422.09574999999995</v>
      </c>
      <c r="L27" s="662">
        <v>433.22159999999991</v>
      </c>
      <c r="M27" s="662">
        <v>395.3449</v>
      </c>
      <c r="N27" s="662">
        <v>437.15045000000003</v>
      </c>
      <c r="O27" s="662">
        <v>427.89782000000002</v>
      </c>
    </row>
    <row r="28" spans="1:15" ht="13" customHeight="1">
      <c r="A28" s="300"/>
      <c r="B28" s="298" t="s">
        <v>686</v>
      </c>
      <c r="C28" s="662">
        <v>0</v>
      </c>
      <c r="D28" s="662">
        <v>0</v>
      </c>
      <c r="E28" s="662" t="s">
        <v>159</v>
      </c>
      <c r="F28" s="662" t="s">
        <v>159</v>
      </c>
      <c r="G28" s="662" t="s">
        <v>159</v>
      </c>
      <c r="H28" s="662" t="s">
        <v>159</v>
      </c>
      <c r="I28" s="662" t="s">
        <v>159</v>
      </c>
      <c r="J28" s="662" t="s">
        <v>159</v>
      </c>
      <c r="K28" s="662" t="s">
        <v>159</v>
      </c>
      <c r="L28" s="662" t="s">
        <v>159</v>
      </c>
      <c r="M28" s="662" t="s">
        <v>159</v>
      </c>
      <c r="N28" s="662" t="s">
        <v>159</v>
      </c>
      <c r="O28" s="662" t="s">
        <v>159</v>
      </c>
    </row>
    <row r="29" spans="1:15" ht="13" customHeight="1">
      <c r="A29" s="300"/>
      <c r="B29" s="304" t="s">
        <v>534</v>
      </c>
      <c r="C29" s="662">
        <v>0</v>
      </c>
      <c r="D29" s="662">
        <v>0</v>
      </c>
      <c r="E29" s="662" t="s">
        <v>159</v>
      </c>
      <c r="F29" s="662" t="s">
        <v>159</v>
      </c>
      <c r="G29" s="662" t="s">
        <v>159</v>
      </c>
      <c r="H29" s="662" t="s">
        <v>159</v>
      </c>
      <c r="I29" s="662" t="s">
        <v>159</v>
      </c>
      <c r="J29" s="662" t="s">
        <v>159</v>
      </c>
      <c r="K29" s="662" t="s">
        <v>159</v>
      </c>
      <c r="L29" s="662" t="s">
        <v>159</v>
      </c>
      <c r="M29" s="662" t="s">
        <v>159</v>
      </c>
      <c r="N29" s="662" t="s">
        <v>159</v>
      </c>
      <c r="O29" s="662" t="s">
        <v>159</v>
      </c>
    </row>
    <row r="30" spans="1:15" ht="13" customHeight="1">
      <c r="A30" s="300"/>
      <c r="B30" s="302" t="s">
        <v>535</v>
      </c>
      <c r="C30" s="662">
        <v>0</v>
      </c>
      <c r="D30" s="662">
        <v>0</v>
      </c>
      <c r="E30" s="662" t="s">
        <v>159</v>
      </c>
      <c r="F30" s="662" t="s">
        <v>159</v>
      </c>
      <c r="G30" s="662" t="s">
        <v>159</v>
      </c>
      <c r="H30" s="662" t="s">
        <v>159</v>
      </c>
      <c r="I30" s="662" t="s">
        <v>159</v>
      </c>
      <c r="J30" s="662" t="s">
        <v>159</v>
      </c>
      <c r="K30" s="662" t="s">
        <v>159</v>
      </c>
      <c r="L30" s="662" t="s">
        <v>159</v>
      </c>
      <c r="M30" s="662" t="s">
        <v>159</v>
      </c>
      <c r="N30" s="662" t="s">
        <v>159</v>
      </c>
      <c r="O30" s="662" t="s">
        <v>159</v>
      </c>
    </row>
    <row r="31" spans="1:15" ht="13" customHeight="1">
      <c r="A31" s="300"/>
      <c r="B31" s="304" t="s">
        <v>536</v>
      </c>
      <c r="C31" s="662">
        <v>0</v>
      </c>
      <c r="D31" s="662">
        <v>0</v>
      </c>
      <c r="E31" s="662" t="s">
        <v>159</v>
      </c>
      <c r="F31" s="662" t="s">
        <v>159</v>
      </c>
      <c r="G31" s="662" t="s">
        <v>159</v>
      </c>
      <c r="H31" s="662" t="s">
        <v>159</v>
      </c>
      <c r="I31" s="662" t="s">
        <v>159</v>
      </c>
      <c r="J31" s="662" t="s">
        <v>159</v>
      </c>
      <c r="K31" s="662" t="s">
        <v>159</v>
      </c>
      <c r="L31" s="662" t="s">
        <v>159</v>
      </c>
      <c r="M31" s="662" t="s">
        <v>159</v>
      </c>
      <c r="N31" s="662" t="s">
        <v>159</v>
      </c>
      <c r="O31" s="662" t="s">
        <v>159</v>
      </c>
    </row>
    <row r="32" spans="1:15" ht="4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4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4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  <row r="37" spans="1:15" ht="12" customHeight="1"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6"/>
  <sheetViews>
    <sheetView showGridLines="0" topLeftCell="A2" zoomScale="150" workbookViewId="0">
      <selection activeCell="B2" sqref="A2:O35"/>
    </sheetView>
  </sheetViews>
  <sheetFormatPr baseColWidth="10" defaultColWidth="12.83203125" defaultRowHeight="12" customHeight="1"/>
  <cols>
    <col min="1" max="1" width="0.33203125" style="298" customWidth="1"/>
    <col min="2" max="2" width="8.5" style="298" customWidth="1"/>
    <col min="3" max="4" width="5.5" style="298" hidden="1" customWidth="1"/>
    <col min="5" max="15" width="6" style="298" customWidth="1"/>
    <col min="16" max="16384" width="12.83203125" style="298"/>
  </cols>
  <sheetData>
    <row r="2" spans="1:15" ht="12" customHeight="1">
      <c r="A2" s="508" t="s">
        <v>437</v>
      </c>
      <c r="B2" s="508"/>
      <c r="C2" s="297"/>
      <c r="D2" s="297"/>
      <c r="E2" s="297"/>
      <c r="F2" s="297"/>
    </row>
    <row r="3" spans="1:15" ht="11">
      <c r="A3" s="509" t="s">
        <v>269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8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520" t="s">
        <v>648</v>
      </c>
    </row>
    <row r="6" spans="1:15" ht="18" customHeight="1">
      <c r="A6" s="1332" t="s">
        <v>744</v>
      </c>
      <c r="B6" s="1333"/>
      <c r="C6" s="637">
        <v>4.9147684818608992</v>
      </c>
      <c r="D6" s="637">
        <v>5.2562481766376177</v>
      </c>
      <c r="E6" s="637">
        <v>6.1589403973509933</v>
      </c>
      <c r="F6" s="637">
        <v>6.4507013835866269</v>
      </c>
      <c r="G6" s="637">
        <v>5.0860595310164198</v>
      </c>
      <c r="H6" s="637">
        <v>5.7265714989249714</v>
      </c>
      <c r="I6" s="637">
        <v>6.2260545223521913</v>
      </c>
      <c r="J6" s="637">
        <v>6.2704290678155141</v>
      </c>
      <c r="K6" s="637">
        <v>6.0723721995470807</v>
      </c>
      <c r="L6" s="637">
        <v>6.2663436236524594</v>
      </c>
      <c r="M6" s="637">
        <v>6.6346221982322202</v>
      </c>
      <c r="N6" s="637">
        <v>6.9139079103922265</v>
      </c>
      <c r="O6" s="637">
        <v>6.8352126584118569</v>
      </c>
    </row>
    <row r="7" spans="1:15" ht="5" customHeight="1">
      <c r="A7" s="300"/>
      <c r="B7" s="301"/>
      <c r="C7" s="638"/>
      <c r="D7" s="638"/>
      <c r="E7" s="638"/>
      <c r="F7" s="638"/>
      <c r="G7" s="638"/>
      <c r="H7" s="638"/>
      <c r="I7" s="638"/>
      <c r="J7" s="638"/>
      <c r="K7" s="638"/>
      <c r="L7" s="638"/>
      <c r="M7" s="638"/>
      <c r="N7" s="638"/>
      <c r="O7" s="641"/>
    </row>
    <row r="8" spans="1:15" ht="13" customHeight="1">
      <c r="A8" s="300"/>
      <c r="B8" s="302" t="s">
        <v>488</v>
      </c>
      <c r="C8" s="639" t="s">
        <v>159</v>
      </c>
      <c r="D8" s="639" t="s">
        <v>159</v>
      </c>
      <c r="E8" s="639" t="s">
        <v>159</v>
      </c>
      <c r="F8" s="639" t="s">
        <v>159</v>
      </c>
      <c r="G8" s="639" t="s">
        <v>159</v>
      </c>
      <c r="H8" s="639" t="s">
        <v>159</v>
      </c>
      <c r="I8" s="639" t="s">
        <v>159</v>
      </c>
      <c r="J8" s="639" t="s">
        <v>159</v>
      </c>
      <c r="K8" s="639" t="s">
        <v>159</v>
      </c>
      <c r="L8" s="639" t="s">
        <v>159</v>
      </c>
      <c r="M8" s="639" t="s">
        <v>159</v>
      </c>
      <c r="N8" s="639" t="s">
        <v>159</v>
      </c>
      <c r="O8" s="639" t="s">
        <v>159</v>
      </c>
    </row>
    <row r="9" spans="1:15" ht="13" customHeight="1">
      <c r="A9" s="300"/>
      <c r="B9" s="302" t="s">
        <v>603</v>
      </c>
      <c r="C9" s="639" t="s">
        <v>159</v>
      </c>
      <c r="D9" s="639" t="s">
        <v>159</v>
      </c>
      <c r="E9" s="639" t="s">
        <v>159</v>
      </c>
      <c r="F9" s="639" t="s">
        <v>159</v>
      </c>
      <c r="G9" s="639" t="s">
        <v>159</v>
      </c>
      <c r="H9" s="639" t="s">
        <v>159</v>
      </c>
      <c r="I9" s="639" t="s">
        <v>159</v>
      </c>
      <c r="J9" s="639" t="s">
        <v>159</v>
      </c>
      <c r="K9" s="639" t="s">
        <v>159</v>
      </c>
      <c r="L9" s="639" t="s">
        <v>159</v>
      </c>
      <c r="M9" s="639" t="s">
        <v>159</v>
      </c>
      <c r="N9" s="639" t="s">
        <v>159</v>
      </c>
      <c r="O9" s="639" t="s">
        <v>159</v>
      </c>
    </row>
    <row r="10" spans="1:15" ht="13" customHeight="1">
      <c r="A10" s="300"/>
      <c r="B10" s="302" t="s">
        <v>604</v>
      </c>
      <c r="C10" s="639" t="s">
        <v>159</v>
      </c>
      <c r="D10" s="639" t="s">
        <v>159</v>
      </c>
      <c r="E10" s="639" t="s">
        <v>159</v>
      </c>
      <c r="F10" s="639" t="s">
        <v>159</v>
      </c>
      <c r="G10" s="639" t="s">
        <v>159</v>
      </c>
      <c r="H10" s="639" t="s">
        <v>159</v>
      </c>
      <c r="I10" s="639" t="s">
        <v>159</v>
      </c>
      <c r="J10" s="639" t="s">
        <v>159</v>
      </c>
      <c r="K10" s="639" t="s">
        <v>159</v>
      </c>
      <c r="L10" s="639" t="s">
        <v>159</v>
      </c>
      <c r="M10" s="639" t="s">
        <v>159</v>
      </c>
      <c r="N10" s="639" t="s">
        <v>159</v>
      </c>
      <c r="O10" s="639" t="s">
        <v>159</v>
      </c>
    </row>
    <row r="11" spans="1:15" ht="13" customHeight="1">
      <c r="A11" s="300"/>
      <c r="B11" s="302" t="s">
        <v>605</v>
      </c>
      <c r="C11" s="639" t="s">
        <v>159</v>
      </c>
      <c r="D11" s="639" t="s">
        <v>159</v>
      </c>
      <c r="E11" s="639" t="s">
        <v>159</v>
      </c>
      <c r="F11" s="639" t="s">
        <v>159</v>
      </c>
      <c r="G11" s="639" t="s">
        <v>159</v>
      </c>
      <c r="H11" s="639" t="s">
        <v>159</v>
      </c>
      <c r="I11" s="639" t="s">
        <v>159</v>
      </c>
      <c r="J11" s="639" t="s">
        <v>159</v>
      </c>
      <c r="K11" s="639" t="s">
        <v>159</v>
      </c>
      <c r="L11" s="639" t="s">
        <v>159</v>
      </c>
      <c r="M11" s="639" t="s">
        <v>159</v>
      </c>
      <c r="N11" s="639" t="s">
        <v>159</v>
      </c>
      <c r="O11" s="639" t="s">
        <v>159</v>
      </c>
    </row>
    <row r="12" spans="1:15" ht="13" customHeight="1">
      <c r="A12" s="300"/>
      <c r="B12" s="302" t="s">
        <v>606</v>
      </c>
      <c r="C12" s="639" t="s">
        <v>159</v>
      </c>
      <c r="D12" s="639" t="s">
        <v>159</v>
      </c>
      <c r="E12" s="639" t="s">
        <v>159</v>
      </c>
      <c r="F12" s="639" t="s">
        <v>159</v>
      </c>
      <c r="G12" s="639" t="s">
        <v>159</v>
      </c>
      <c r="H12" s="639" t="s">
        <v>159</v>
      </c>
      <c r="I12" s="639" t="s">
        <v>159</v>
      </c>
      <c r="J12" s="639" t="s">
        <v>159</v>
      </c>
      <c r="K12" s="639" t="s">
        <v>159</v>
      </c>
      <c r="L12" s="639" t="s">
        <v>159</v>
      </c>
      <c r="M12" s="639" t="s">
        <v>159</v>
      </c>
      <c r="N12" s="639" t="s">
        <v>159</v>
      </c>
      <c r="O12" s="639" t="s">
        <v>159</v>
      </c>
    </row>
    <row r="13" spans="1:15" ht="13" customHeight="1">
      <c r="A13" s="300"/>
      <c r="B13" s="302" t="s">
        <v>595</v>
      </c>
      <c r="C13" s="639" t="s">
        <v>159</v>
      </c>
      <c r="D13" s="639" t="s">
        <v>159</v>
      </c>
      <c r="E13" s="639" t="s">
        <v>159</v>
      </c>
      <c r="F13" s="639" t="s">
        <v>159</v>
      </c>
      <c r="G13" s="639" t="s">
        <v>159</v>
      </c>
      <c r="H13" s="639" t="s">
        <v>159</v>
      </c>
      <c r="I13" s="639" t="s">
        <v>159</v>
      </c>
      <c r="J13" s="639" t="s">
        <v>159</v>
      </c>
      <c r="K13" s="639" t="s">
        <v>159</v>
      </c>
      <c r="L13" s="639" t="s">
        <v>159</v>
      </c>
      <c r="M13" s="639" t="s">
        <v>159</v>
      </c>
      <c r="N13" s="639" t="s">
        <v>159</v>
      </c>
      <c r="O13" s="639" t="s">
        <v>159</v>
      </c>
    </row>
    <row r="14" spans="1:15" ht="13" customHeight="1">
      <c r="A14" s="300"/>
      <c r="B14" s="302" t="s">
        <v>596</v>
      </c>
      <c r="C14" s="639" t="s">
        <v>159</v>
      </c>
      <c r="D14" s="639" t="s">
        <v>159</v>
      </c>
      <c r="E14" s="639" t="s">
        <v>159</v>
      </c>
      <c r="F14" s="639" t="s">
        <v>159</v>
      </c>
      <c r="G14" s="639" t="s">
        <v>159</v>
      </c>
      <c r="H14" s="639" t="s">
        <v>159</v>
      </c>
      <c r="I14" s="639" t="s">
        <v>159</v>
      </c>
      <c r="J14" s="639" t="s">
        <v>159</v>
      </c>
      <c r="K14" s="639" t="s">
        <v>159</v>
      </c>
      <c r="L14" s="639" t="s">
        <v>159</v>
      </c>
      <c r="M14" s="639" t="s">
        <v>159</v>
      </c>
      <c r="N14" s="639" t="s">
        <v>159</v>
      </c>
      <c r="O14" s="639" t="s">
        <v>159</v>
      </c>
    </row>
    <row r="15" spans="1:15" ht="13" customHeight="1">
      <c r="A15" s="300"/>
      <c r="B15" s="302" t="s">
        <v>597</v>
      </c>
      <c r="C15" s="639">
        <v>0</v>
      </c>
      <c r="D15" s="639">
        <v>3.5320088300220753</v>
      </c>
      <c r="E15" s="639">
        <v>3.5083569851781777</v>
      </c>
      <c r="F15" s="639">
        <v>5.1965187384232818</v>
      </c>
      <c r="G15" s="639">
        <v>5.1022062583405035</v>
      </c>
      <c r="H15" s="639">
        <v>6.2050716024225947</v>
      </c>
      <c r="I15" s="639">
        <v>6.0632818248712272</v>
      </c>
      <c r="J15" s="639">
        <v>6.1709677032344743</v>
      </c>
      <c r="K15" s="639">
        <v>6.4738012527940132</v>
      </c>
      <c r="L15" s="639">
        <v>7.6950282149434441</v>
      </c>
      <c r="M15" s="639">
        <v>7.0221785319520746</v>
      </c>
      <c r="N15" s="639">
        <v>7.7066240674969375</v>
      </c>
      <c r="O15" s="639">
        <v>6.0126516352887567</v>
      </c>
    </row>
    <row r="16" spans="1:15" ht="13" customHeight="1">
      <c r="A16" s="300"/>
      <c r="B16" s="302" t="s">
        <v>598</v>
      </c>
      <c r="C16" s="639" t="s">
        <v>159</v>
      </c>
      <c r="D16" s="639" t="s">
        <v>159</v>
      </c>
      <c r="E16" s="639" t="s">
        <v>159</v>
      </c>
      <c r="F16" s="639" t="s">
        <v>159</v>
      </c>
      <c r="G16" s="639" t="s">
        <v>159</v>
      </c>
      <c r="H16" s="639" t="s">
        <v>159</v>
      </c>
      <c r="I16" s="639" t="s">
        <v>159</v>
      </c>
      <c r="J16" s="639" t="s">
        <v>159</v>
      </c>
      <c r="K16" s="639" t="s">
        <v>159</v>
      </c>
      <c r="L16" s="639" t="s">
        <v>159</v>
      </c>
      <c r="M16" s="639" t="s">
        <v>159</v>
      </c>
      <c r="N16" s="639" t="s">
        <v>159</v>
      </c>
      <c r="O16" s="639" t="s">
        <v>159</v>
      </c>
    </row>
    <row r="17" spans="1:15" ht="13" customHeight="1">
      <c r="A17" s="300"/>
      <c r="B17" s="302" t="s">
        <v>599</v>
      </c>
      <c r="C17" s="639" t="s">
        <v>159</v>
      </c>
      <c r="D17" s="639" t="s">
        <v>159</v>
      </c>
      <c r="E17" s="639" t="s">
        <v>159</v>
      </c>
      <c r="F17" s="639" t="s">
        <v>159</v>
      </c>
      <c r="G17" s="639" t="s">
        <v>159</v>
      </c>
      <c r="H17" s="639" t="s">
        <v>159</v>
      </c>
      <c r="I17" s="639" t="s">
        <v>159</v>
      </c>
      <c r="J17" s="639" t="s">
        <v>159</v>
      </c>
      <c r="K17" s="639" t="s">
        <v>159</v>
      </c>
      <c r="L17" s="639" t="s">
        <v>159</v>
      </c>
      <c r="M17" s="639" t="s">
        <v>159</v>
      </c>
      <c r="N17" s="639" t="s">
        <v>159</v>
      </c>
      <c r="O17" s="639" t="s">
        <v>159</v>
      </c>
    </row>
    <row r="18" spans="1:15" ht="13" customHeight="1">
      <c r="A18" s="300"/>
      <c r="B18" s="302" t="s">
        <v>600</v>
      </c>
      <c r="C18" s="639">
        <v>3.3112582781456954</v>
      </c>
      <c r="D18" s="639">
        <v>3.9366101085479683</v>
      </c>
      <c r="E18" s="639">
        <v>6.1810154525386309</v>
      </c>
      <c r="F18" s="639">
        <v>6.7823736764194571</v>
      </c>
      <c r="G18" s="639">
        <v>4.4828327594510577</v>
      </c>
      <c r="H18" s="639">
        <v>5.4656369835018239</v>
      </c>
      <c r="I18" s="639">
        <v>5.6815012909995168</v>
      </c>
      <c r="J18" s="639">
        <v>5.6825380424463221</v>
      </c>
      <c r="K18" s="639">
        <v>6.9244109671794991</v>
      </c>
      <c r="L18" s="639">
        <v>7.7846796168717303</v>
      </c>
      <c r="M18" s="639">
        <v>7.8639998655047405</v>
      </c>
      <c r="N18" s="639">
        <v>7.7025225606659316</v>
      </c>
      <c r="O18" s="641">
        <v>7.420816213488906</v>
      </c>
    </row>
    <row r="19" spans="1:15" ht="13" customHeight="1">
      <c r="A19" s="300"/>
      <c r="B19" s="302" t="s">
        <v>601</v>
      </c>
      <c r="C19" s="639">
        <v>2.5623124816325964</v>
      </c>
      <c r="D19" s="639">
        <v>2.5629468551283319</v>
      </c>
      <c r="E19" s="639">
        <v>5.245511831022899</v>
      </c>
      <c r="F19" s="639">
        <v>6.1443436060223764</v>
      </c>
      <c r="G19" s="639">
        <v>4.9946910630750683</v>
      </c>
      <c r="H19" s="639">
        <v>5.6617349330247357</v>
      </c>
      <c r="I19" s="639">
        <v>5.5899229934185328</v>
      </c>
      <c r="J19" s="639">
        <v>6.0014896926791987</v>
      </c>
      <c r="K19" s="639">
        <v>5.7277448858069606</v>
      </c>
      <c r="L19" s="639">
        <v>7.5857292782127876</v>
      </c>
      <c r="M19" s="639">
        <v>8.879682927912306</v>
      </c>
      <c r="N19" s="639">
        <v>9.0892772798317303</v>
      </c>
      <c r="O19" s="641">
        <v>7.9223853879753854</v>
      </c>
    </row>
    <row r="20" spans="1:15" ht="13" customHeight="1">
      <c r="A20" s="300"/>
      <c r="B20" s="302" t="s">
        <v>243</v>
      </c>
      <c r="C20" s="639">
        <v>4.4311175583668287</v>
      </c>
      <c r="D20" s="639">
        <v>4.7380453501931932</v>
      </c>
      <c r="E20" s="639">
        <v>5.159255093408448</v>
      </c>
      <c r="F20" s="639">
        <v>7.0029696632525145</v>
      </c>
      <c r="G20" s="639">
        <v>4.5732245296495053</v>
      </c>
      <c r="H20" s="639">
        <v>5.0222183060608705</v>
      </c>
      <c r="I20" s="639">
        <v>6.7260872094375124</v>
      </c>
      <c r="J20" s="639">
        <v>6.0012452697125713</v>
      </c>
      <c r="K20" s="639">
        <v>6.7870238255918816</v>
      </c>
      <c r="L20" s="639">
        <v>6.3070252751188596</v>
      </c>
      <c r="M20" s="639">
        <v>6.521418352106326</v>
      </c>
      <c r="N20" s="639">
        <v>6.775395863400302</v>
      </c>
      <c r="O20" s="641">
        <v>5.480174184399627</v>
      </c>
    </row>
    <row r="21" spans="1:15" ht="13" customHeight="1">
      <c r="A21" s="300"/>
      <c r="B21" s="302" t="s">
        <v>244</v>
      </c>
      <c r="C21" s="639">
        <v>5.5610201745272869</v>
      </c>
      <c r="D21" s="639">
        <v>4.8999826184502222</v>
      </c>
      <c r="E21" s="639">
        <v>5.672717363151655</v>
      </c>
      <c r="F21" s="639">
        <v>6.0183070665831799</v>
      </c>
      <c r="G21" s="639">
        <v>4.387891525317726</v>
      </c>
      <c r="H21" s="639">
        <v>4.5137164365150557</v>
      </c>
      <c r="I21" s="639">
        <v>4.8675986072187101</v>
      </c>
      <c r="J21" s="639">
        <v>5.4027113575659964</v>
      </c>
      <c r="K21" s="639">
        <v>6.2378324957971563</v>
      </c>
      <c r="L21" s="639">
        <v>6.2756106074967661</v>
      </c>
      <c r="M21" s="639">
        <v>7.3614177911176304</v>
      </c>
      <c r="N21" s="639">
        <v>7.5472166259224203</v>
      </c>
      <c r="O21" s="641">
        <v>5.8088061294544344</v>
      </c>
    </row>
    <row r="22" spans="1:15" ht="13" customHeight="1">
      <c r="A22" s="300"/>
      <c r="B22" s="302" t="s">
        <v>245</v>
      </c>
      <c r="C22" s="639">
        <v>6.3321697713111273</v>
      </c>
      <c r="D22" s="639">
        <v>5.6588554932925783</v>
      </c>
      <c r="E22" s="639">
        <v>6.6225165562913908</v>
      </c>
      <c r="F22" s="639">
        <v>7.5066372603748182</v>
      </c>
      <c r="G22" s="639">
        <v>4.1958640005558845</v>
      </c>
      <c r="H22" s="639">
        <v>6.2132746911699916</v>
      </c>
      <c r="I22" s="639">
        <v>6.4017660044150109</v>
      </c>
      <c r="J22" s="639">
        <v>4.9225473904826744</v>
      </c>
      <c r="K22" s="639">
        <v>6.838175206248458</v>
      </c>
      <c r="L22" s="639">
        <v>7.5066395484089199</v>
      </c>
      <c r="M22" s="639">
        <v>6.8313817345543821</v>
      </c>
      <c r="N22" s="639">
        <v>7.283947820960627</v>
      </c>
      <c r="O22" s="641">
        <v>6.8371837159873712</v>
      </c>
    </row>
    <row r="23" spans="1:15" ht="13" customHeight="1">
      <c r="A23" s="300"/>
      <c r="B23" s="302" t="s">
        <v>246</v>
      </c>
      <c r="C23" s="639" t="s">
        <v>159</v>
      </c>
      <c r="D23" s="639" t="s">
        <v>159</v>
      </c>
      <c r="E23" s="639" t="s">
        <v>159</v>
      </c>
      <c r="F23" s="639" t="s">
        <v>159</v>
      </c>
      <c r="G23" s="639">
        <v>4.4150110375275933</v>
      </c>
      <c r="H23" s="639" t="s">
        <v>159</v>
      </c>
      <c r="I23" s="639" t="s">
        <v>159</v>
      </c>
      <c r="J23" s="639">
        <v>5.518763796909492</v>
      </c>
      <c r="K23" s="639">
        <v>6.9536423841059598</v>
      </c>
      <c r="L23" s="639">
        <v>7.8366445916114786</v>
      </c>
      <c r="M23" s="639">
        <v>7.2847682119205288</v>
      </c>
      <c r="N23" s="639">
        <v>7.7704194260485657</v>
      </c>
      <c r="O23" s="641">
        <v>7.7262693156732887</v>
      </c>
    </row>
    <row r="24" spans="1:15" ht="13" customHeight="1">
      <c r="A24" s="300"/>
      <c r="B24" s="302" t="s">
        <v>258</v>
      </c>
      <c r="C24" s="639">
        <v>4.1660973385196547</v>
      </c>
      <c r="D24" s="639">
        <v>4.0213475595439343</v>
      </c>
      <c r="E24" s="639">
        <v>5.2987537397565534</v>
      </c>
      <c r="F24" s="639">
        <v>7.3925772500141154</v>
      </c>
      <c r="G24" s="639">
        <v>6.8782899002664362</v>
      </c>
      <c r="H24" s="639">
        <v>7.1228966071315885</v>
      </c>
      <c r="I24" s="639">
        <v>5.7663061388239134</v>
      </c>
      <c r="J24" s="639">
        <v>5.9733465129555876</v>
      </c>
      <c r="K24" s="639">
        <v>6.7148048238603089</v>
      </c>
      <c r="L24" s="639">
        <v>6.5544330285192585</v>
      </c>
      <c r="M24" s="639">
        <v>4.8407563243116476</v>
      </c>
      <c r="N24" s="639">
        <v>5.0627178697273054</v>
      </c>
      <c r="O24" s="641">
        <v>5.5448460458197149</v>
      </c>
    </row>
    <row r="25" spans="1:15" ht="13" customHeight="1">
      <c r="A25" s="300"/>
      <c r="B25" s="298" t="s">
        <v>577</v>
      </c>
      <c r="C25" s="639">
        <v>3.4352486210426307</v>
      </c>
      <c r="D25" s="639">
        <v>5.0365820819213907</v>
      </c>
      <c r="E25" s="639">
        <v>5.3847463158894957</v>
      </c>
      <c r="F25" s="639">
        <v>7.0789578028371682</v>
      </c>
      <c r="G25" s="639">
        <v>6.1397989912791617</v>
      </c>
      <c r="H25" s="639">
        <v>6.2440870664242372</v>
      </c>
      <c r="I25" s="639">
        <v>6.233882846050931</v>
      </c>
      <c r="J25" s="639">
        <v>5.9481900346147354</v>
      </c>
      <c r="K25" s="639">
        <v>6.467317291219512</v>
      </c>
      <c r="L25" s="639">
        <v>5.4314666496119743</v>
      </c>
      <c r="M25" s="639">
        <v>5.3935845023673803</v>
      </c>
      <c r="N25" s="639">
        <v>5.5453810543244533</v>
      </c>
      <c r="O25" s="641">
        <v>5.701580994880123</v>
      </c>
    </row>
    <row r="26" spans="1:15" ht="13" customHeight="1">
      <c r="A26" s="300"/>
      <c r="B26" s="304" t="s">
        <v>590</v>
      </c>
      <c r="C26" s="639">
        <v>4.525025191190946</v>
      </c>
      <c r="D26" s="639">
        <v>7.4486923078613518</v>
      </c>
      <c r="E26" s="639">
        <v>7.105769335506106</v>
      </c>
      <c r="F26" s="639">
        <v>7.4528578542079584</v>
      </c>
      <c r="G26" s="639">
        <v>6.2875652112428417</v>
      </c>
      <c r="H26" s="639">
        <v>6.3725415050002567</v>
      </c>
      <c r="I26" s="639">
        <v>6.3026871709060712</v>
      </c>
      <c r="J26" s="639">
        <v>5.1769841417535334</v>
      </c>
      <c r="K26" s="639">
        <v>5.3506408519616908</v>
      </c>
      <c r="L26" s="639">
        <v>5.5931503324898051</v>
      </c>
      <c r="M26" s="639">
        <v>4.5400076723921359</v>
      </c>
      <c r="N26" s="639">
        <v>5.7601767020017158</v>
      </c>
      <c r="O26" s="641">
        <v>5.767649592838918</v>
      </c>
    </row>
    <row r="27" spans="1:15" ht="13" customHeight="1">
      <c r="A27" s="300"/>
      <c r="B27" s="489" t="s">
        <v>591</v>
      </c>
      <c r="C27" s="639">
        <v>5.5696999413306854</v>
      </c>
      <c r="D27" s="639">
        <v>5.7017347872701327</v>
      </c>
      <c r="E27" s="639">
        <v>6.413106710641463</v>
      </c>
      <c r="F27" s="639">
        <v>6.0841672077723477</v>
      </c>
      <c r="G27" s="639">
        <v>4.6968697152640519</v>
      </c>
      <c r="H27" s="639">
        <v>5.6909790088979149</v>
      </c>
      <c r="I27" s="639">
        <v>6.5970275893211063</v>
      </c>
      <c r="J27" s="639">
        <v>6.8857976936755234</v>
      </c>
      <c r="K27" s="639">
        <v>5.9552684197038817</v>
      </c>
      <c r="L27" s="639">
        <v>6.1074818054665325</v>
      </c>
      <c r="M27" s="639">
        <v>6.7047186039792299</v>
      </c>
      <c r="N27" s="639">
        <v>6.8294088027281656</v>
      </c>
      <c r="O27" s="641">
        <v>7.1031134423035693</v>
      </c>
    </row>
    <row r="28" spans="1:15" ht="13" customHeight="1">
      <c r="A28" s="490"/>
      <c r="B28" s="304" t="s">
        <v>686</v>
      </c>
      <c r="C28" s="639" t="s">
        <v>159</v>
      </c>
      <c r="D28" s="639" t="s">
        <v>159</v>
      </c>
      <c r="E28" s="639" t="s">
        <v>159</v>
      </c>
      <c r="F28" s="639" t="s">
        <v>159</v>
      </c>
      <c r="G28" s="639" t="s">
        <v>159</v>
      </c>
      <c r="H28" s="639" t="s">
        <v>159</v>
      </c>
      <c r="I28" s="639" t="s">
        <v>159</v>
      </c>
      <c r="J28" s="639" t="s">
        <v>159</v>
      </c>
      <c r="K28" s="639" t="s">
        <v>159</v>
      </c>
      <c r="L28" s="639" t="s">
        <v>159</v>
      </c>
      <c r="M28" s="639" t="s">
        <v>159</v>
      </c>
      <c r="N28" s="639" t="s">
        <v>159</v>
      </c>
      <c r="O28" s="639" t="s">
        <v>159</v>
      </c>
    </row>
    <row r="29" spans="1:15" ht="13" customHeight="1">
      <c r="A29" s="491"/>
      <c r="B29" s="492" t="s">
        <v>534</v>
      </c>
      <c r="C29" s="639" t="s">
        <v>159</v>
      </c>
      <c r="D29" s="639" t="s">
        <v>159</v>
      </c>
      <c r="E29" s="639" t="s">
        <v>159</v>
      </c>
      <c r="F29" s="639" t="s">
        <v>159</v>
      </c>
      <c r="G29" s="639" t="s">
        <v>159</v>
      </c>
      <c r="H29" s="639" t="s">
        <v>159</v>
      </c>
      <c r="I29" s="639" t="s">
        <v>159</v>
      </c>
      <c r="J29" s="639" t="s">
        <v>159</v>
      </c>
      <c r="K29" s="639" t="s">
        <v>159</v>
      </c>
      <c r="L29" s="639" t="s">
        <v>159</v>
      </c>
      <c r="M29" s="639" t="s">
        <v>159</v>
      </c>
      <c r="N29" s="639" t="s">
        <v>159</v>
      </c>
      <c r="O29" s="639" t="s">
        <v>159</v>
      </c>
    </row>
    <row r="30" spans="1:15" ht="13" customHeight="1">
      <c r="A30" s="493"/>
      <c r="B30" s="493" t="s">
        <v>535</v>
      </c>
      <c r="C30" s="639" t="s">
        <v>159</v>
      </c>
      <c r="D30" s="639" t="s">
        <v>159</v>
      </c>
      <c r="E30" s="639" t="s">
        <v>159</v>
      </c>
      <c r="F30" s="639" t="s">
        <v>159</v>
      </c>
      <c r="G30" s="639" t="s">
        <v>159</v>
      </c>
      <c r="H30" s="639" t="s">
        <v>159</v>
      </c>
      <c r="I30" s="639" t="s">
        <v>159</v>
      </c>
      <c r="J30" s="639" t="s">
        <v>159</v>
      </c>
      <c r="K30" s="639" t="s">
        <v>159</v>
      </c>
      <c r="L30" s="639" t="s">
        <v>159</v>
      </c>
      <c r="M30" s="639" t="s">
        <v>159</v>
      </c>
      <c r="N30" s="639" t="s">
        <v>159</v>
      </c>
      <c r="O30" s="639" t="s">
        <v>159</v>
      </c>
    </row>
    <row r="31" spans="1:15" ht="13" customHeight="1">
      <c r="B31" s="493" t="s">
        <v>536</v>
      </c>
      <c r="C31" s="639" t="s">
        <v>159</v>
      </c>
      <c r="D31" s="639" t="s">
        <v>159</v>
      </c>
      <c r="E31" s="639" t="s">
        <v>159</v>
      </c>
      <c r="F31" s="639" t="s">
        <v>159</v>
      </c>
      <c r="G31" s="639" t="s">
        <v>159</v>
      </c>
      <c r="H31" s="639" t="s">
        <v>159</v>
      </c>
      <c r="I31" s="639" t="s">
        <v>159</v>
      </c>
      <c r="J31" s="639" t="s">
        <v>159</v>
      </c>
      <c r="K31" s="639" t="s">
        <v>159</v>
      </c>
      <c r="L31" s="639" t="s">
        <v>159</v>
      </c>
      <c r="M31" s="639" t="s">
        <v>159</v>
      </c>
      <c r="N31" s="639" t="s">
        <v>159</v>
      </c>
      <c r="O31" s="639" t="s">
        <v>159</v>
      </c>
    </row>
    <row r="32" spans="1:15" ht="4" customHeight="1">
      <c r="A32" s="506"/>
      <c r="B32" s="506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0"/>
    </row>
    <row r="33" spans="1:15" ht="9" customHeight="1">
      <c r="A33" s="76" t="s">
        <v>745</v>
      </c>
      <c r="B33" s="120"/>
      <c r="C33" s="120"/>
      <c r="D33" s="120"/>
      <c r="E33" s="120"/>
      <c r="F33" s="514"/>
      <c r="G33" s="514"/>
      <c r="H33" s="514"/>
      <c r="I33" s="514"/>
      <c r="J33" s="514"/>
      <c r="K33" s="514"/>
      <c r="L33" s="514"/>
      <c r="M33" s="514"/>
      <c r="N33" s="514"/>
      <c r="O33" s="514"/>
    </row>
    <row r="34" spans="1:15" ht="9" customHeight="1">
      <c r="A34" s="76" t="s">
        <v>151</v>
      </c>
      <c r="B34" s="120"/>
      <c r="C34" s="120"/>
      <c r="D34" s="120"/>
      <c r="E34" s="120"/>
      <c r="F34" s="514"/>
      <c r="G34" s="514"/>
      <c r="H34" s="514"/>
      <c r="I34" s="514"/>
      <c r="J34" s="514"/>
      <c r="K34" s="514"/>
      <c r="L34" s="514"/>
      <c r="M34" s="514"/>
      <c r="N34" s="514"/>
      <c r="O34" s="514"/>
    </row>
    <row r="35" spans="1:15" ht="9" customHeight="1">
      <c r="A35" s="77" t="s">
        <v>318</v>
      </c>
      <c r="B35" s="122"/>
      <c r="C35" s="122"/>
      <c r="D35" s="122"/>
      <c r="E35" s="122"/>
      <c r="F35" s="514"/>
      <c r="G35" s="514"/>
      <c r="H35" s="514"/>
      <c r="I35" s="514"/>
      <c r="J35" s="514"/>
      <c r="K35" s="514"/>
      <c r="L35" s="514"/>
      <c r="M35" s="514"/>
      <c r="N35" s="514"/>
      <c r="O35" s="514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</sheetData>
  <sheetCalcPr fullCalcOnLoad="1"/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52"/>
  <sheetViews>
    <sheetView showGridLines="0" topLeftCell="A4" zoomScale="150" workbookViewId="0">
      <selection activeCell="F39" sqref="F39"/>
    </sheetView>
  </sheetViews>
  <sheetFormatPr baseColWidth="10" defaultColWidth="9.6640625" defaultRowHeight="13" customHeight="1"/>
  <cols>
    <col min="1" max="1" width="8.33203125" style="354" customWidth="1"/>
    <col min="2" max="2" width="7.5" style="354" customWidth="1"/>
    <col min="3" max="14" width="6.83203125" style="354" customWidth="1"/>
    <col min="15" max="15" width="6.6640625" style="354" customWidth="1"/>
    <col min="16" max="16384" width="9.6640625" style="354"/>
  </cols>
  <sheetData>
    <row r="2" spans="1:15" ht="15" customHeight="1">
      <c r="A2" s="510" t="s">
        <v>324</v>
      </c>
      <c r="B2" s="467"/>
      <c r="C2" s="467"/>
      <c r="D2" s="467"/>
      <c r="E2" s="467"/>
      <c r="F2" s="467"/>
    </row>
    <row r="3" spans="1:15" ht="11">
      <c r="A3" s="511" t="s">
        <v>188</v>
      </c>
    </row>
    <row r="4" spans="1:15" ht="4" customHeight="1"/>
    <row r="5" spans="1:15" ht="17" customHeight="1">
      <c r="A5" s="667" t="s">
        <v>198</v>
      </c>
      <c r="B5" s="668" t="s">
        <v>501</v>
      </c>
      <c r="C5" s="669" t="s">
        <v>430</v>
      </c>
      <c r="D5" s="669" t="s">
        <v>432</v>
      </c>
      <c r="E5" s="669" t="s">
        <v>262</v>
      </c>
      <c r="F5" s="669" t="s">
        <v>384</v>
      </c>
      <c r="G5" s="669" t="s">
        <v>387</v>
      </c>
      <c r="H5" s="669" t="s">
        <v>285</v>
      </c>
      <c r="I5" s="669" t="s">
        <v>295</v>
      </c>
      <c r="J5" s="669" t="s">
        <v>102</v>
      </c>
      <c r="K5" s="669" t="s">
        <v>104</v>
      </c>
      <c r="L5" s="669" t="s">
        <v>17</v>
      </c>
      <c r="M5" s="669" t="s">
        <v>107</v>
      </c>
      <c r="N5" s="670" t="s">
        <v>108</v>
      </c>
    </row>
    <row r="6" spans="1:15" ht="17" customHeight="1">
      <c r="A6" s="691" t="s">
        <v>325</v>
      </c>
      <c r="B6" s="681">
        <f>SUM(C6:N6)</f>
        <v>709232950.69467962</v>
      </c>
      <c r="C6" s="681">
        <f t="shared" ref="C6:N6" si="0">(C7+C8+C9+C10+C11+C15+C16+C17+C18+C19+C20+C21+C22+C23+C24+C25+C26+C27+C30+C31+C32+C33+C34+C35)</f>
        <v>58872047.462993056</v>
      </c>
      <c r="D6" s="681">
        <f t="shared" si="0"/>
        <v>53666131.870636344</v>
      </c>
      <c r="E6" s="681">
        <f t="shared" si="0"/>
        <v>58753071.782851815</v>
      </c>
      <c r="F6" s="681">
        <f t="shared" si="0"/>
        <v>56127883.572687611</v>
      </c>
      <c r="G6" s="681">
        <f t="shared" si="0"/>
        <v>57657420.494367316</v>
      </c>
      <c r="H6" s="681">
        <f t="shared" si="0"/>
        <v>58647509.914961562</v>
      </c>
      <c r="I6" s="681">
        <f t="shared" si="0"/>
        <v>62191076.829942599</v>
      </c>
      <c r="J6" s="681">
        <f t="shared" si="0"/>
        <v>61989534.862636007</v>
      </c>
      <c r="K6" s="681">
        <f t="shared" si="0"/>
        <v>59951958.540236987</v>
      </c>
      <c r="L6" s="681">
        <f t="shared" si="0"/>
        <v>61255284.660315819</v>
      </c>
      <c r="M6" s="681">
        <f t="shared" si="0"/>
        <v>58709005.03950955</v>
      </c>
      <c r="N6" s="681">
        <f t="shared" si="0"/>
        <v>61412025.663540952</v>
      </c>
    </row>
    <row r="7" spans="1:15" ht="13" customHeight="1">
      <c r="A7" s="468" t="s">
        <v>488</v>
      </c>
      <c r="B7" s="663">
        <f>SUM(C7:N7)</f>
        <v>71935.695293240831</v>
      </c>
      <c r="C7" s="663">
        <f>+'[4]AVE 04-99'!E1376</f>
        <v>3073.7941041531367</v>
      </c>
      <c r="D7" s="663">
        <f>+'[4]AVE 04-99'!F1376</f>
        <v>5931.2483315855616</v>
      </c>
      <c r="E7" s="663">
        <f>+'[4]AVE 04-99'!G1376</f>
        <v>4205.0152392178788</v>
      </c>
      <c r="F7" s="663">
        <f>+'[4]AVE 04-99'!H1376</f>
        <v>5846.2850567884107</v>
      </c>
      <c r="G7" s="663">
        <f>+'[4]AVE 04-99'!I1376</f>
        <v>3772.3742793834049</v>
      </c>
      <c r="H7" s="663">
        <f>+'[4]AVE 04-99'!J1376</f>
        <v>5756.3693347584976</v>
      </c>
      <c r="I7" s="663">
        <f>+'[4]AVE 04-99'!K1376</f>
        <v>5123.8176466736959</v>
      </c>
      <c r="J7" s="663">
        <f>+'[4]AVE 04-99'!L1376</f>
        <v>7263.2767189004353</v>
      </c>
      <c r="K7" s="663">
        <f>+'[4]AVE 04-99'!M1376</f>
        <v>7316.7961457615556</v>
      </c>
      <c r="L7" s="663">
        <f>+'[4]AVE 04-99'!N1376</f>
        <v>6451.5771879076574</v>
      </c>
      <c r="M7" s="663">
        <f>+'[4]AVE 04-99'!O1376</f>
        <v>10961.926363500826</v>
      </c>
      <c r="N7" s="663">
        <f>+'[4]AVE 04-99'!P1376</f>
        <v>6233.2148846097725</v>
      </c>
      <c r="O7" s="358"/>
    </row>
    <row r="8" spans="1:15" ht="13" customHeight="1">
      <c r="A8" s="468" t="s">
        <v>603</v>
      </c>
      <c r="B8" s="663">
        <f t="shared" ref="B8:B35" si="1">SUM(C8:N8)</f>
        <v>13281846.796663174</v>
      </c>
      <c r="C8" s="663">
        <f>+'[4]AVE 04-99'!E1379</f>
        <v>1051974.2616759059</v>
      </c>
      <c r="D8" s="663">
        <f>+'[4]AVE 04-99'!F1379</f>
        <v>1062739.2873281867</v>
      </c>
      <c r="E8" s="663">
        <f>+'[4]AVE 04-99'!G1379</f>
        <v>1017136.437591465</v>
      </c>
      <c r="F8" s="663">
        <f>+'[4]AVE 04-99'!H1379</f>
        <v>991347.33600142971</v>
      </c>
      <c r="G8" s="663">
        <f>+'[4]AVE 04-99'!I1379</f>
        <v>1237853.1178395296</v>
      </c>
      <c r="H8" s="663">
        <f>+'[4]AVE 04-99'!J1379</f>
        <v>1069845.2080983496</v>
      </c>
      <c r="I8" s="663">
        <f>+'[4]AVE 04-99'!K1379</f>
        <v>1091056.8840674676</v>
      </c>
      <c r="J8" s="663">
        <f>+'[4]AVE 04-99'!L1379</f>
        <v>1204598.6902466342</v>
      </c>
      <c r="K8" s="663">
        <f>+'[4]AVE 04-99'!M1379</f>
        <v>1116771.2303694831</v>
      </c>
      <c r="L8" s="663">
        <f>+'[4]AVE 04-99'!N1379</f>
        <v>1039348.3023917854</v>
      </c>
      <c r="M8" s="663">
        <f>+'[4]AVE 04-99'!O1379</f>
        <v>1099708.042021526</v>
      </c>
      <c r="N8" s="663">
        <f>+'[4]AVE 04-99'!P1379</f>
        <v>1299467.9990314089</v>
      </c>
      <c r="O8" s="358"/>
    </row>
    <row r="9" spans="1:15" ht="13" customHeight="1">
      <c r="A9" s="468" t="s">
        <v>604</v>
      </c>
      <c r="B9" s="663">
        <f t="shared" si="1"/>
        <v>10413791.13863676</v>
      </c>
      <c r="C9" s="663">
        <f>+'[4]AVE 04-99'!E1382</f>
        <v>814552.18525517988</v>
      </c>
      <c r="D9" s="663">
        <f>+'[4]AVE 04-99'!F1382</f>
        <v>1096025.4033211304</v>
      </c>
      <c r="E9" s="663">
        <f>+'[4]AVE 04-99'!G1382</f>
        <v>515671.99075115588</v>
      </c>
      <c r="F9" s="663">
        <f>+'[4]AVE 04-99'!H1382</f>
        <v>1397689.3046302202</v>
      </c>
      <c r="G9" s="663">
        <f>+'[4]AVE 04-99'!I1382</f>
        <v>683223.44507966668</v>
      </c>
      <c r="H9" s="663">
        <f>+'[4]AVE 04-99'!J1382</f>
        <v>841063.50179907284</v>
      </c>
      <c r="I9" s="663">
        <f>+'[4]AVE 04-99'!K1382</f>
        <v>522318.30885577796</v>
      </c>
      <c r="J9" s="663">
        <f>+'[4]AVE 04-99'!L1382</f>
        <v>1027408.9063126246</v>
      </c>
      <c r="K9" s="663">
        <f>+'[4]AVE 04-99'!M1382</f>
        <v>1012049.1910483314</v>
      </c>
      <c r="L9" s="663">
        <f>+'[4]AVE 04-99'!N1382</f>
        <v>816874.87241803063</v>
      </c>
      <c r="M9" s="663">
        <f>+'[4]AVE 04-99'!O1382</f>
        <v>1043390.4211966837</v>
      </c>
      <c r="N9" s="663">
        <f>+'[4]AVE 04-99'!P1382</f>
        <v>643523.60796888452</v>
      </c>
      <c r="O9" s="358"/>
    </row>
    <row r="10" spans="1:15" ht="13" customHeight="1">
      <c r="A10" s="358" t="s">
        <v>605</v>
      </c>
      <c r="B10" s="663">
        <f t="shared" si="1"/>
        <v>123377859.86172611</v>
      </c>
      <c r="C10" s="663">
        <f>+'[4]AVE 04-99'!E1385</f>
        <v>9424462.385917278</v>
      </c>
      <c r="D10" s="663">
        <f>+'[4]AVE 04-99'!F1385</f>
        <v>9956454.9585038256</v>
      </c>
      <c r="E10" s="663">
        <f>+'[4]AVE 04-99'!G1385</f>
        <v>10441040.00259251</v>
      </c>
      <c r="F10" s="663">
        <f>+'[4]AVE 04-99'!H1385</f>
        <v>10097623.124975428</v>
      </c>
      <c r="G10" s="663">
        <f>+'[4]AVE 04-99'!I1385</f>
        <v>8420648.0303247031</v>
      </c>
      <c r="H10" s="663">
        <f>+'[4]AVE 04-99'!J1385</f>
        <v>10147206.069438105</v>
      </c>
      <c r="I10" s="663">
        <f>+'[4]AVE 04-99'!K1385</f>
        <v>11189234.18370495</v>
      </c>
      <c r="J10" s="663">
        <f>+'[4]AVE 04-99'!L1385</f>
        <v>10876359.312950149</v>
      </c>
      <c r="K10" s="663">
        <f>+'[4]AVE 04-99'!M1385</f>
        <v>10892905.936896866</v>
      </c>
      <c r="L10" s="663">
        <f>+'[4]AVE 04-99'!N1385</f>
        <v>10404455.970955078</v>
      </c>
      <c r="M10" s="663">
        <f>+'[4]AVE 04-99'!O1385</f>
        <v>11119333.184739362</v>
      </c>
      <c r="N10" s="663">
        <f>+'[4]AVE 04-99'!P1385</f>
        <v>10408136.700727854</v>
      </c>
    </row>
    <row r="11" spans="1:15" ht="13" customHeight="1">
      <c r="A11" s="358" t="s">
        <v>606</v>
      </c>
      <c r="B11" s="663">
        <f t="shared" si="1"/>
        <v>1833960.571675492</v>
      </c>
      <c r="C11" s="663">
        <f>+'[4]AVE 04-99'!E1388</f>
        <v>151733.39331289148</v>
      </c>
      <c r="D11" s="663">
        <f>+'[4]AVE 04-99'!F1388</f>
        <v>147268.48023783346</v>
      </c>
      <c r="E11" s="663">
        <f>+'[4]AVE 04-99'!G1388</f>
        <v>130895.4255137068</v>
      </c>
      <c r="F11" s="663">
        <f>+'[4]AVE 04-99'!H1388</f>
        <v>169922.35539946143</v>
      </c>
      <c r="G11" s="663">
        <f>+'[4]AVE 04-99'!I1388</f>
        <v>149573.21876400168</v>
      </c>
      <c r="H11" s="663">
        <f>+'[4]AVE 04-99'!J1388</f>
        <v>145400.63763168675</v>
      </c>
      <c r="I11" s="663">
        <f>+'[4]AVE 04-99'!K1388</f>
        <v>151172.99274664067</v>
      </c>
      <c r="J11" s="663">
        <f>+'[4]AVE 04-99'!L1388</f>
        <v>162623.82926128694</v>
      </c>
      <c r="K11" s="663">
        <f>+'[4]AVE 04-99'!M1388</f>
        <v>150796.27516299629</v>
      </c>
      <c r="L11" s="663">
        <f>+'[4]AVE 04-99'!N1388</f>
        <v>156611.2622655977</v>
      </c>
      <c r="M11" s="663">
        <f>+'[4]AVE 04-99'!O1388</f>
        <v>149536.34525346418</v>
      </c>
      <c r="N11" s="663">
        <f>+'[4]AVE 04-99'!P1388</f>
        <v>168426.35612592474</v>
      </c>
    </row>
    <row r="12" spans="1:15" ht="13" customHeight="1">
      <c r="A12" s="469" t="s">
        <v>560</v>
      </c>
      <c r="B12" s="663">
        <f t="shared" si="1"/>
        <v>1008678.3144215208</v>
      </c>
      <c r="C12" s="663">
        <f>+'[4]AVE 04-99'!E1391</f>
        <v>83453.366322090325</v>
      </c>
      <c r="D12" s="663">
        <f>+'[4]AVE 04-99'!F1391</f>
        <v>80997.664130808407</v>
      </c>
      <c r="E12" s="663">
        <f>+'[4]AVE 04-99'!G1391</f>
        <v>71992.484032538734</v>
      </c>
      <c r="F12" s="663">
        <f>+'[4]AVE 04-99'!H1391</f>
        <v>93457.295469703793</v>
      </c>
      <c r="G12" s="663">
        <f>+'[4]AVE 04-99'!I1391</f>
        <v>82265.270320200929</v>
      </c>
      <c r="H12" s="663">
        <f>+'[4]AVE 04-99'!J1391</f>
        <v>79970.350697427712</v>
      </c>
      <c r="I12" s="663">
        <f>+'[4]AVE 04-99'!K1391</f>
        <v>83145.146010652374</v>
      </c>
      <c r="J12" s="663">
        <f>+'[4]AVE 04-99'!L1391</f>
        <v>89443.106093707829</v>
      </c>
      <c r="K12" s="663">
        <f>+'[4]AVE 04-99'!M1391</f>
        <v>82937.95133964796</v>
      </c>
      <c r="L12" s="663">
        <f>+'[4]AVE 04-99'!N1391</f>
        <v>86136.194246078725</v>
      </c>
      <c r="M12" s="663">
        <f>+'[4]AVE 04-99'!O1391</f>
        <v>82244.989889405304</v>
      </c>
      <c r="N12" s="663">
        <f>+'[4]AVE 04-99'!P1391</f>
        <v>92634.495869258608</v>
      </c>
    </row>
    <row r="13" spans="1:15" ht="13" customHeight="1">
      <c r="A13" s="469" t="s">
        <v>422</v>
      </c>
      <c r="B13" s="663">
        <f t="shared" si="1"/>
        <v>403471.32576860825</v>
      </c>
      <c r="C13" s="663">
        <f>+'[4]AVE 04-99'!E1394</f>
        <v>33381.346528836126</v>
      </c>
      <c r="D13" s="663">
        <f>+'[4]AVE 04-99'!F1394</f>
        <v>32399.065652323359</v>
      </c>
      <c r="E13" s="663">
        <f>+'[4]AVE 04-99'!G1394</f>
        <v>28796.993613015493</v>
      </c>
      <c r="F13" s="663">
        <f>+'[4]AVE 04-99'!H1394</f>
        <v>37382.918187881514</v>
      </c>
      <c r="G13" s="663">
        <f>+'[4]AVE 04-99'!I1394</f>
        <v>32906.10812808037</v>
      </c>
      <c r="H13" s="663">
        <f>+'[4]AVE 04-99'!J1394</f>
        <v>31988.140278971081</v>
      </c>
      <c r="I13" s="663">
        <f>+'[4]AVE 04-99'!K1394</f>
        <v>33258.058404260948</v>
      </c>
      <c r="J13" s="663">
        <f>+'[4]AVE 04-99'!L1394</f>
        <v>35777.242437483124</v>
      </c>
      <c r="K13" s="663">
        <f>+'[4]AVE 04-99'!M1394</f>
        <v>33175.180535859181</v>
      </c>
      <c r="L13" s="663">
        <f>+'[4]AVE 04-99'!N1394</f>
        <v>34454.477698431489</v>
      </c>
      <c r="M13" s="663">
        <f>+'[4]AVE 04-99'!O1394</f>
        <v>32897.995955762119</v>
      </c>
      <c r="N13" s="663">
        <f>+'[4]AVE 04-99'!P1394</f>
        <v>37053.798347703443</v>
      </c>
    </row>
    <row r="14" spans="1:15" ht="13" customHeight="1">
      <c r="A14" s="469" t="s">
        <v>423</v>
      </c>
      <c r="B14" s="663">
        <f t="shared" si="1"/>
        <v>421810.93148536317</v>
      </c>
      <c r="C14" s="663">
        <f>+'[4]AVE 04-99'!E1397</f>
        <v>34898.680461965043</v>
      </c>
      <c r="D14" s="663">
        <f>+'[4]AVE 04-99'!F1397</f>
        <v>33871.750454701694</v>
      </c>
      <c r="E14" s="663">
        <f>+'[4]AVE 04-99'!G1397</f>
        <v>30105.947868152562</v>
      </c>
      <c r="F14" s="663">
        <f>+'[4]AVE 04-99'!H1397</f>
        <v>39082.141741876134</v>
      </c>
      <c r="G14" s="663">
        <f>+'[4]AVE 04-99'!I1397</f>
        <v>34401.840315720387</v>
      </c>
      <c r="H14" s="663">
        <f>+'[4]AVE 04-99'!J1397</f>
        <v>33442.14665528795</v>
      </c>
      <c r="I14" s="663">
        <f>+'[4]AVE 04-99'!K1397</f>
        <v>34769.788331727352</v>
      </c>
      <c r="J14" s="663">
        <f>+'[4]AVE 04-99'!L1397</f>
        <v>37403.480730095995</v>
      </c>
      <c r="K14" s="663">
        <f>+'[4]AVE 04-99'!M1397</f>
        <v>34683.143287489147</v>
      </c>
      <c r="L14" s="663">
        <f>+'[4]AVE 04-99'!N1397</f>
        <v>36020.590321087468</v>
      </c>
      <c r="M14" s="663">
        <f>+'[4]AVE 04-99'!O1397</f>
        <v>34393.359408296761</v>
      </c>
      <c r="N14" s="663">
        <f>+'[4]AVE 04-99'!P1397</f>
        <v>38738.061908962693</v>
      </c>
    </row>
    <row r="15" spans="1:15" ht="13" customHeight="1">
      <c r="A15" s="468" t="s">
        <v>595</v>
      </c>
      <c r="B15" s="663">
        <f t="shared" si="1"/>
        <v>1736237.4098508882</v>
      </c>
      <c r="C15" s="663">
        <f>+'[4]AVE 04-99'!E1400</f>
        <v>102828.07926429677</v>
      </c>
      <c r="D15" s="663">
        <f>+'[4]AVE 04-99'!F1400</f>
        <v>143553.38114235189</v>
      </c>
      <c r="E15" s="663">
        <f>+'[4]AVE 04-99'!G1400</f>
        <v>103558.95577395119</v>
      </c>
      <c r="F15" s="663">
        <f>+'[4]AVE 04-99'!H1400</f>
        <v>169324.75391905094</v>
      </c>
      <c r="G15" s="663">
        <f>+'[4]AVE 04-99'!I1400</f>
        <v>180140.35786499581</v>
      </c>
      <c r="H15" s="663">
        <f>+'[4]AVE 04-99'!J1400</f>
        <v>368168.90927596495</v>
      </c>
      <c r="I15" s="663">
        <f>+'[4]AVE 04-99'!K1400</f>
        <v>249185.15044126863</v>
      </c>
      <c r="J15" s="663">
        <f>+'[4]AVE 04-99'!L1400</f>
        <v>171683.32750924845</v>
      </c>
      <c r="K15" s="663">
        <f>+'[4]AVE 04-99'!M1400</f>
        <v>100935.73306027194</v>
      </c>
      <c r="L15" s="663">
        <f>+'[4]AVE 04-99'!N1400</f>
        <v>71288.078328417323</v>
      </c>
      <c r="M15" s="663">
        <f>+'[4]AVE 04-99'!O1400</f>
        <v>38610.849840112278</v>
      </c>
      <c r="N15" s="663">
        <f>+'[4]AVE 04-99'!P1400</f>
        <v>36959.833430957871</v>
      </c>
    </row>
    <row r="16" spans="1:15" ht="13" customHeight="1">
      <c r="A16" s="358" t="s">
        <v>596</v>
      </c>
      <c r="B16" s="663">
        <f t="shared" si="1"/>
        <v>17683178.815294921</v>
      </c>
      <c r="C16" s="663">
        <f>+'[4]AVE 04-99'!E1403</f>
        <v>2471864.0446499367</v>
      </c>
      <c r="D16" s="663">
        <f>+'[4]AVE 04-99'!F1403</f>
        <v>959324.5511002288</v>
      </c>
      <c r="E16" s="663">
        <f>+'[4]AVE 04-99'!G1403</f>
        <v>1783305.4695471313</v>
      </c>
      <c r="F16" s="663">
        <f>+'[4]AVE 04-99'!H1403</f>
        <v>1038614.0229496505</v>
      </c>
      <c r="G16" s="663">
        <f>+'[4]AVE 04-99'!I1403</f>
        <v>1573748.8369072832</v>
      </c>
      <c r="H16" s="663">
        <f>+'[4]AVE 04-99'!J1403</f>
        <v>1309955.0446632295</v>
      </c>
      <c r="I16" s="663">
        <f>+'[4]AVE 04-99'!K1403</f>
        <v>1288508.1180233657</v>
      </c>
      <c r="J16" s="663">
        <f>+'[4]AVE 04-99'!L1403</f>
        <v>1287979.8660220238</v>
      </c>
      <c r="K16" s="663">
        <f>+'[4]AVE 04-99'!M1403</f>
        <v>1196315.534324487</v>
      </c>
      <c r="L16" s="663">
        <f>+'[4]AVE 04-99'!N1403</f>
        <v>2095068.4834560368</v>
      </c>
      <c r="M16" s="663">
        <f>+'[4]AVE 04-99'!O1403</f>
        <v>794207.65704972739</v>
      </c>
      <c r="N16" s="663">
        <f>+'[4]AVE 04-99'!P1403</f>
        <v>1884287.1866018188</v>
      </c>
    </row>
    <row r="17" spans="1:14" ht="13" customHeight="1">
      <c r="A17" s="358" t="s">
        <v>597</v>
      </c>
      <c r="B17" s="663">
        <f t="shared" si="1"/>
        <v>377518801.83555579</v>
      </c>
      <c r="C17" s="663">
        <f>+'[4]AVE 04-99'!E1406</f>
        <v>31784859.260844816</v>
      </c>
      <c r="D17" s="663">
        <f>+'[4]AVE 04-99'!F1406</f>
        <v>27911635.607029382</v>
      </c>
      <c r="E17" s="663">
        <f>+'[4]AVE 04-99'!G1406</f>
        <v>30961635.832218904</v>
      </c>
      <c r="F17" s="663">
        <f>+'[4]AVE 04-99'!H1406</f>
        <v>28783523.189444754</v>
      </c>
      <c r="G17" s="663">
        <f>+'[4]AVE 04-99'!I1406</f>
        <v>31399954.297023226</v>
      </c>
      <c r="H17" s="663">
        <f>+'[4]AVE 04-99'!J1406</f>
        <v>31238494.684138771</v>
      </c>
      <c r="I17" s="663">
        <f>+'[4]AVE 04-99'!K1406</f>
        <v>33664207.299110405</v>
      </c>
      <c r="J17" s="663">
        <f>+'[4]AVE 04-99'!L1406</f>
        <v>33304446.339660123</v>
      </c>
      <c r="K17" s="663">
        <f>+'[4]AVE 04-99'!M1406</f>
        <v>31815525.097709298</v>
      </c>
      <c r="L17" s="663">
        <f>+'[4]AVE 04-99'!N1406</f>
        <v>32905426.629889604</v>
      </c>
      <c r="M17" s="663">
        <f>+'[4]AVE 04-99'!O1406</f>
        <v>31175264.153878134</v>
      </c>
      <c r="N17" s="663">
        <f>+'[4]AVE 04-99'!P1406</f>
        <v>32573829.444608357</v>
      </c>
    </row>
    <row r="18" spans="1:14" ht="13" customHeight="1">
      <c r="A18" s="468" t="s">
        <v>598</v>
      </c>
      <c r="B18" s="663">
        <f t="shared" si="1"/>
        <v>34888755.424162053</v>
      </c>
      <c r="C18" s="663">
        <f>+'[4]AVE 04-99'!E1409</f>
        <v>2647511.9841692499</v>
      </c>
      <c r="D18" s="663">
        <f>+'[4]AVE 04-99'!F1409</f>
        <v>2547217.1029754328</v>
      </c>
      <c r="E18" s="663">
        <f>+'[4]AVE 04-99'!G1409</f>
        <v>2921545.7606756254</v>
      </c>
      <c r="F18" s="663">
        <f>+'[4]AVE 04-99'!H1409</f>
        <v>3275986.6412780373</v>
      </c>
      <c r="G18" s="663">
        <f>+'[4]AVE 04-99'!I1409</f>
        <v>2904791.8150942549</v>
      </c>
      <c r="H18" s="663">
        <f>+'[4]AVE 04-99'!J1409</f>
        <v>2595854.1615784448</v>
      </c>
      <c r="I18" s="663">
        <f>+'[4]AVE 04-99'!K1409</f>
        <v>2863142.2325350647</v>
      </c>
      <c r="J18" s="663">
        <f>+'[4]AVE 04-99'!L1409</f>
        <v>3038222.4498120816</v>
      </c>
      <c r="K18" s="663">
        <f>+'[4]AVE 04-99'!M1409</f>
        <v>3034107.1596179502</v>
      </c>
      <c r="L18" s="663">
        <f>+'[4]AVE 04-99'!N1409</f>
        <v>3026692.2534744916</v>
      </c>
      <c r="M18" s="663">
        <f>+'[4]AVE 04-99'!O1409</f>
        <v>2847578.6335470313</v>
      </c>
      <c r="N18" s="663">
        <f>+'[4]AVE 04-99'!P1409</f>
        <v>3186105.2294043913</v>
      </c>
    </row>
    <row r="19" spans="1:14" ht="13" customHeight="1">
      <c r="A19" s="468" t="s">
        <v>599</v>
      </c>
      <c r="B19" s="663">
        <f t="shared" si="1"/>
        <v>637988.01278531528</v>
      </c>
      <c r="C19" s="663">
        <f>+'[4]AVE 04-99'!E1412</f>
        <v>46906.423140508465</v>
      </c>
      <c r="D19" s="663">
        <f>+'[4]AVE 04-99'!F1412</f>
        <v>45275.563242446347</v>
      </c>
      <c r="E19" s="663">
        <f>+'[4]AVE 04-99'!G1412</f>
        <v>45458.385514919573</v>
      </c>
      <c r="F19" s="663">
        <f>+'[4]AVE 04-99'!H1412</f>
        <v>52295.53780804995</v>
      </c>
      <c r="G19" s="663">
        <f>+'[4]AVE 04-99'!I1412</f>
        <v>50996.540891082346</v>
      </c>
      <c r="H19" s="663">
        <f>+'[4]AVE 04-99'!J1412</f>
        <v>74082.427410523349</v>
      </c>
      <c r="I19" s="663">
        <f>+'[4]AVE 04-99'!K1412</f>
        <v>62553.539292994697</v>
      </c>
      <c r="J19" s="663">
        <f>+'[4]AVE 04-99'!L1412</f>
        <v>53584.340540894678</v>
      </c>
      <c r="K19" s="663">
        <f>+'[4]AVE 04-99'!M1412</f>
        <v>52518.535179570164</v>
      </c>
      <c r="L19" s="663">
        <f>+'[4]AVE 04-99'!N1412</f>
        <v>47488.907497052205</v>
      </c>
      <c r="M19" s="663">
        <f>+'[4]AVE 04-99'!O1412</f>
        <v>52245.770808605645</v>
      </c>
      <c r="N19" s="663">
        <f>+'[4]AVE 04-99'!P1412</f>
        <v>54582.041458667933</v>
      </c>
    </row>
    <row r="20" spans="1:14" ht="13" customHeight="1">
      <c r="A20" s="468" t="s">
        <v>600</v>
      </c>
      <c r="B20" s="663">
        <f t="shared" si="1"/>
        <v>205633.28363101688</v>
      </c>
      <c r="C20" s="663">
        <f>+'[4]AVE 04-99'!E1415</f>
        <v>44228.631381184889</v>
      </c>
      <c r="D20" s="663">
        <f>+'[4]AVE 04-99'!F1415</f>
        <v>26345.026601781541</v>
      </c>
      <c r="E20" s="663">
        <f>+'[4]AVE 04-99'!G1415</f>
        <v>25461.073174990815</v>
      </c>
      <c r="F20" s="663">
        <f>+'[4]AVE 04-99'!H1415</f>
        <v>11422.127480969248</v>
      </c>
      <c r="G20" s="663">
        <f>+'[4]AVE 04-99'!I1415</f>
        <v>10478.237602865613</v>
      </c>
      <c r="H20" s="663">
        <f>+'[4]AVE 04-99'!J1415</f>
        <v>11494.789185753576</v>
      </c>
      <c r="I20" s="663">
        <f>+'[4]AVE 04-99'!K1415</f>
        <v>12636.714298180164</v>
      </c>
      <c r="J20" s="663">
        <f>+'[4]AVE 04-99'!L1415</f>
        <v>12558.470420355603</v>
      </c>
      <c r="K20" s="663">
        <f>+'[4]AVE 04-99'!M1415</f>
        <v>11505.720677188965</v>
      </c>
      <c r="L20" s="663">
        <f>+'[4]AVE 04-99'!N1415</f>
        <v>12775.316432658512</v>
      </c>
      <c r="M20" s="663">
        <f>+'[4]AVE 04-99'!O1415</f>
        <v>11668.63824125847</v>
      </c>
      <c r="N20" s="663">
        <f>+'[4]AVE 04-99'!P1415</f>
        <v>15058.538133829459</v>
      </c>
    </row>
    <row r="21" spans="1:14" ht="13" customHeight="1">
      <c r="A21" s="468" t="s">
        <v>601</v>
      </c>
      <c r="B21" s="663">
        <f t="shared" si="1"/>
        <v>5570881.5959053561</v>
      </c>
      <c r="C21" s="663">
        <f>+'[4]AVE 04-99'!E1418</f>
        <v>694039.91081803967</v>
      </c>
      <c r="D21" s="663">
        <f>+'[4]AVE 04-99'!F1418</f>
        <v>436037.9972423134</v>
      </c>
      <c r="E21" s="663">
        <f>+'[4]AVE 04-99'!G1418</f>
        <v>489206.77440130647</v>
      </c>
      <c r="F21" s="663">
        <f>+'[4]AVE 04-99'!H1418</f>
        <v>387826.38019067427</v>
      </c>
      <c r="G21" s="663">
        <f>+'[4]AVE 04-99'!I1418</f>
        <v>430655.89728966338</v>
      </c>
      <c r="H21" s="663">
        <f>+'[4]AVE 04-99'!J1418</f>
        <v>472561.45151506428</v>
      </c>
      <c r="I21" s="663">
        <f>+'[4]AVE 04-99'!K1418</f>
        <v>544100.64855448913</v>
      </c>
      <c r="J21" s="663">
        <f>+'[4]AVE 04-99'!L1418</f>
        <v>438703.87718259438</v>
      </c>
      <c r="K21" s="663">
        <f>+'[4]AVE 04-99'!M1418</f>
        <v>423464.84472100856</v>
      </c>
      <c r="L21" s="663">
        <f>+'[4]AVE 04-99'!N1418</f>
        <v>389868.43309595063</v>
      </c>
      <c r="M21" s="663">
        <f>+'[4]AVE 04-99'!O1418</f>
        <v>416783.73859858408</v>
      </c>
      <c r="N21" s="663">
        <f>+'[4]AVE 04-99'!P1418</f>
        <v>447631.64229566749</v>
      </c>
    </row>
    <row r="22" spans="1:14" ht="13" customHeight="1">
      <c r="A22" s="468" t="s">
        <v>243</v>
      </c>
      <c r="B22" s="663">
        <f t="shared" si="1"/>
        <v>505939.04775819887</v>
      </c>
      <c r="C22" s="663">
        <f>+'[4]AVE 04-99'!E1421</f>
        <v>43934.743044923089</v>
      </c>
      <c r="D22" s="663">
        <f>+'[4]AVE 04-99'!F1421</f>
        <v>46978.79300377491</v>
      </c>
      <c r="E22" s="663">
        <f>+'[4]AVE 04-99'!G1421</f>
        <v>39492.173024835902</v>
      </c>
      <c r="F22" s="663">
        <f>+'[4]AVE 04-99'!H1421</f>
        <v>45958.606480277682</v>
      </c>
      <c r="G22" s="663">
        <f>+'[4]AVE 04-99'!I1421</f>
        <v>40153.173177461846</v>
      </c>
      <c r="H22" s="663">
        <f>+'[4]AVE 04-99'!J1421</f>
        <v>42097.231191393614</v>
      </c>
      <c r="I22" s="663">
        <f>+'[4]AVE 04-99'!K1421</f>
        <v>42831.235565387055</v>
      </c>
      <c r="J22" s="663">
        <f>+'[4]AVE 04-99'!L1421</f>
        <v>41704.487339116284</v>
      </c>
      <c r="K22" s="663">
        <f>+'[4]AVE 04-99'!M1421</f>
        <v>37947.729980324038</v>
      </c>
      <c r="L22" s="663">
        <f>+'[4]AVE 04-99'!N1421</f>
        <v>37079.839583402318</v>
      </c>
      <c r="M22" s="663">
        <f>+'[4]AVE 04-99'!O1421</f>
        <v>41015.624505914966</v>
      </c>
      <c r="N22" s="663">
        <f>+'[4]AVE 04-99'!P1421</f>
        <v>46745.410861387092</v>
      </c>
    </row>
    <row r="23" spans="1:14" ht="13" customHeight="1">
      <c r="A23" s="358" t="s">
        <v>244</v>
      </c>
      <c r="B23" s="663">
        <f t="shared" si="1"/>
        <v>69740818.91966404</v>
      </c>
      <c r="C23" s="663">
        <f>+'[4]AVE 04-99'!E1424</f>
        <v>5739601.5037186388</v>
      </c>
      <c r="D23" s="663">
        <f>+'[4]AVE 04-99'!F1424</f>
        <v>5438934.1495247707</v>
      </c>
      <c r="E23" s="663">
        <f>+'[4]AVE 04-99'!G1424</f>
        <v>5843591.2012037225</v>
      </c>
      <c r="F23" s="663">
        <f>+'[4]AVE 04-99'!H1424</f>
        <v>5491545.1449991213</v>
      </c>
      <c r="G23" s="663">
        <f>+'[4]AVE 04-99'!I1424</f>
        <v>6188948.1232768381</v>
      </c>
      <c r="H23" s="663">
        <f>+'[4]AVE 04-99'!J1424</f>
        <v>5774858.8677911386</v>
      </c>
      <c r="I23" s="663">
        <f>+'[4]AVE 04-99'!K1424</f>
        <v>6048286.3147748914</v>
      </c>
      <c r="J23" s="663">
        <f>+'[4]AVE 04-99'!L1424</f>
        <v>5908596.0845602797</v>
      </c>
      <c r="K23" s="663">
        <f>+'[4]AVE 04-99'!M1424</f>
        <v>5802567.5844712527</v>
      </c>
      <c r="L23" s="663">
        <f>+'[4]AVE 04-99'!N1424</f>
        <v>5841066.6301403018</v>
      </c>
      <c r="M23" s="663">
        <f>+'[4]AVE 04-99'!O1424</f>
        <v>5581836.3065279014</v>
      </c>
      <c r="N23" s="663">
        <f>+'[4]AVE 04-99'!P1424</f>
        <v>6080987.0086751785</v>
      </c>
    </row>
    <row r="24" spans="1:14" ht="13" customHeight="1">
      <c r="A24" s="468" t="s">
        <v>245</v>
      </c>
      <c r="B24" s="663">
        <f t="shared" si="1"/>
        <v>86126.850880978178</v>
      </c>
      <c r="C24" s="663">
        <f>+'[4]AVE 04-99'!E1427</f>
        <v>6646.2247348374622</v>
      </c>
      <c r="D24" s="663">
        <f>+'[4]AVE 04-99'!F1427</f>
        <v>6858.9735977961327</v>
      </c>
      <c r="E24" s="663">
        <f>+'[4]AVE 04-99'!G1427</f>
        <v>6048.8983656429464</v>
      </c>
      <c r="F24" s="663">
        <f>+'[4]AVE 04-99'!H1427</f>
        <v>7015.7194637813609</v>
      </c>
      <c r="G24" s="663">
        <f>+'[4]AVE 04-99'!I1427</f>
        <v>6043.4518497195177</v>
      </c>
      <c r="H24" s="663">
        <f>+'[4]AVE 04-99'!J1427</f>
        <v>7828.2188364143067</v>
      </c>
      <c r="I24" s="663">
        <f>+'[4]AVE 04-99'!K1427</f>
        <v>7346.4445164174886</v>
      </c>
      <c r="J24" s="663">
        <f>+'[4]AVE 04-99'!L1427</f>
        <v>7134.0586279699855</v>
      </c>
      <c r="K24" s="663">
        <f>+'[4]AVE 04-99'!M1427</f>
        <v>7459.8721736946418</v>
      </c>
      <c r="L24" s="663">
        <f>+'[4]AVE 04-99'!N1427</f>
        <v>8097.338294213584</v>
      </c>
      <c r="M24" s="663">
        <f>+'[4]AVE 04-99'!O1427</f>
        <v>8385.2087121994737</v>
      </c>
      <c r="N24" s="663">
        <f>+'[4]AVE 04-99'!P1427</f>
        <v>7262.4417082912814</v>
      </c>
    </row>
    <row r="25" spans="1:14" ht="13" customHeight="1">
      <c r="A25" s="468" t="s">
        <v>246</v>
      </c>
      <c r="B25" s="663">
        <f t="shared" si="1"/>
        <v>9438792.4876569156</v>
      </c>
      <c r="C25" s="663">
        <f>+'[4]AVE 04-99'!E1430</f>
        <v>817092.50225447468</v>
      </c>
      <c r="D25" s="663">
        <f>+'[4]AVE 04-99'!F1430</f>
        <v>704993.72327627731</v>
      </c>
      <c r="E25" s="663">
        <f>+'[4]AVE 04-99'!G1430</f>
        <v>840303.33314632869</v>
      </c>
      <c r="F25" s="663">
        <f>+'[4]AVE 04-99'!H1430</f>
        <v>821416.24902370584</v>
      </c>
      <c r="G25" s="663">
        <f>+'[4]AVE 04-99'!I1430</f>
        <v>777243.39406654669</v>
      </c>
      <c r="H25" s="663">
        <f>+'[4]AVE 04-99'!J1430</f>
        <v>772500.45921709982</v>
      </c>
      <c r="I25" s="663">
        <f>+'[4]AVE 04-99'!K1430</f>
        <v>788959.86574480042</v>
      </c>
      <c r="J25" s="663">
        <f>+'[4]AVE 04-99'!L1430</f>
        <v>777680.76241775975</v>
      </c>
      <c r="K25" s="663">
        <f>+'[4]AVE 04-99'!M1430</f>
        <v>739703.28026603232</v>
      </c>
      <c r="L25" s="663">
        <f>+'[4]AVE 04-99'!N1430</f>
        <v>796015.92460654723</v>
      </c>
      <c r="M25" s="663">
        <f>+'[4]AVE 04-99'!O1430</f>
        <v>805013.93024448561</v>
      </c>
      <c r="N25" s="663">
        <f>+'[4]AVE 04-99'!P1430</f>
        <v>797869.06339285837</v>
      </c>
    </row>
    <row r="26" spans="1:14" ht="13" customHeight="1">
      <c r="A26" s="468" t="s">
        <v>258</v>
      </c>
      <c r="B26" s="663">
        <f t="shared" si="1"/>
        <v>549179.56522269081</v>
      </c>
      <c r="C26" s="663">
        <f>+'[4]AVE 04-99'!E1433</f>
        <v>36281.786963207182</v>
      </c>
      <c r="D26" s="663">
        <f>+'[4]AVE 04-99'!F1433</f>
        <v>41757.637629712874</v>
      </c>
      <c r="E26" s="663">
        <f>+'[4]AVE 04-99'!G1433</f>
        <v>40916.193499257693</v>
      </c>
      <c r="F26" s="663">
        <f>+'[4]AVE 04-99'!H1433</f>
        <v>54067.755637938455</v>
      </c>
      <c r="G26" s="663">
        <f>+'[4]AVE 04-99'!I1433</f>
        <v>52733.009138283269</v>
      </c>
      <c r="H26" s="663">
        <f>+'[4]AVE 04-99'!J1433</f>
        <v>43772.037425842187</v>
      </c>
      <c r="I26" s="663">
        <f>+'[4]AVE 04-99'!K1433</f>
        <v>47379.350724689823</v>
      </c>
      <c r="J26" s="663">
        <f>+'[4]AVE 04-99'!L1433</f>
        <v>47107.459435731907</v>
      </c>
      <c r="K26" s="663">
        <f>+'[4]AVE 04-99'!M1433</f>
        <v>41152.832309280428</v>
      </c>
      <c r="L26" s="663">
        <f>+'[4]AVE 04-99'!N1433</f>
        <v>44274.125161393771</v>
      </c>
      <c r="M26" s="663">
        <f>+'[4]AVE 04-99'!O1433</f>
        <v>45634.216195086403</v>
      </c>
      <c r="N26" s="663">
        <f>+'[4]AVE 04-99'!P1433</f>
        <v>54103.161102266764</v>
      </c>
    </row>
    <row r="27" spans="1:14" ht="13" customHeight="1">
      <c r="A27" s="358" t="s">
        <v>577</v>
      </c>
      <c r="B27" s="663">
        <f t="shared" si="1"/>
        <v>406961.94325745013</v>
      </c>
      <c r="C27" s="663">
        <f>+'[4]AVE 04-99'!E1436</f>
        <v>31131.18990788448</v>
      </c>
      <c r="D27" s="663">
        <f>+'[4]AVE 04-99'!F1436</f>
        <v>31898.411450728818</v>
      </c>
      <c r="E27" s="663">
        <f>+'[4]AVE 04-99'!G1436</f>
        <v>29680.029124194858</v>
      </c>
      <c r="F27" s="663">
        <f>+'[4]AVE 04-99'!H1436</f>
        <v>42538.941036457392</v>
      </c>
      <c r="G27" s="663">
        <f>+'[4]AVE 04-99'!I1436</f>
        <v>35246.341065680375</v>
      </c>
      <c r="H27" s="663">
        <f>+'[4]AVE 04-99'!J1436</f>
        <v>33506.523605526287</v>
      </c>
      <c r="I27" s="663">
        <f>+'[4]AVE 04-99'!K1436</f>
        <v>35007.278612152637</v>
      </c>
      <c r="J27" s="663">
        <f>+'[4]AVE 04-99'!L1436</f>
        <v>30054.230104985763</v>
      </c>
      <c r="K27" s="663">
        <f>+'[4]AVE 04-99'!M1436</f>
        <v>35668.261668029874</v>
      </c>
      <c r="L27" s="663">
        <f>+'[4]AVE 04-99'!N1436</f>
        <v>34709.798207115782</v>
      </c>
      <c r="M27" s="663">
        <f>+'[4]AVE 04-99'!O1436</f>
        <v>33758.728614830041</v>
      </c>
      <c r="N27" s="663">
        <f>+'[4]AVE 04-99'!P1436</f>
        <v>33762.209859863768</v>
      </c>
    </row>
    <row r="28" spans="1:14" ht="13" customHeight="1">
      <c r="A28" s="469" t="s">
        <v>424</v>
      </c>
      <c r="B28" s="663">
        <f t="shared" si="1"/>
        <v>244177.16595446999</v>
      </c>
      <c r="C28" s="663">
        <f>+'[4]AVE 04-99'!E1439</f>
        <v>18678.713944730687</v>
      </c>
      <c r="D28" s="663">
        <f>+'[4]AVE 04-99'!F1439</f>
        <v>19139.046870437291</v>
      </c>
      <c r="E28" s="663">
        <f>+'[4]AVE 04-99'!G1439</f>
        <v>17808.017474516913</v>
      </c>
      <c r="F28" s="663">
        <f>+'[4]AVE 04-99'!H1439</f>
        <v>25523.364621874436</v>
      </c>
      <c r="G28" s="663">
        <f>+'[4]AVE 04-99'!I1439</f>
        <v>21147.804639408223</v>
      </c>
      <c r="H28" s="663">
        <f>+'[4]AVE 04-99'!J1439</f>
        <v>20103.914163315771</v>
      </c>
      <c r="I28" s="663">
        <f>+'[4]AVE 04-99'!K1439</f>
        <v>21004.367167291581</v>
      </c>
      <c r="J28" s="663">
        <f>+'[4]AVE 04-99'!L1439</f>
        <v>18032.538062991458</v>
      </c>
      <c r="K28" s="663">
        <f>+'[4]AVE 04-99'!M1439</f>
        <v>21400.957000817925</v>
      </c>
      <c r="L28" s="663">
        <f>+'[4]AVE 04-99'!N1439</f>
        <v>20825.878924269469</v>
      </c>
      <c r="M28" s="663">
        <f>+'[4]AVE 04-99'!O1439</f>
        <v>20255.237168898024</v>
      </c>
      <c r="N28" s="663">
        <f>+'[4]AVE 04-99'!P1439</f>
        <v>20257.32591591826</v>
      </c>
    </row>
    <row r="29" spans="1:14" ht="13" customHeight="1">
      <c r="A29" s="469" t="s">
        <v>425</v>
      </c>
      <c r="B29" s="663">
        <f t="shared" si="1"/>
        <v>162784.77730298007</v>
      </c>
      <c r="C29" s="663">
        <f>+'[4]AVE 04-99'!E1442</f>
        <v>12452.475963153793</v>
      </c>
      <c r="D29" s="663">
        <f>+'[4]AVE 04-99'!F1442</f>
        <v>12759.364580291527</v>
      </c>
      <c r="E29" s="663">
        <f>+'[4]AVE 04-99'!G1442</f>
        <v>11872.011649677945</v>
      </c>
      <c r="F29" s="663">
        <f>+'[4]AVE 04-99'!H1442</f>
        <v>17015.576414582956</v>
      </c>
      <c r="G29" s="663">
        <f>+'[4]AVE 04-99'!I1442</f>
        <v>14098.53642627215</v>
      </c>
      <c r="H29" s="663">
        <f>+'[4]AVE 04-99'!J1442</f>
        <v>13402.609442210516</v>
      </c>
      <c r="I29" s="663">
        <f>+'[4]AVE 04-99'!K1442</f>
        <v>14002.911444861056</v>
      </c>
      <c r="J29" s="663">
        <f>+'[4]AVE 04-99'!L1442</f>
        <v>12021.692041994307</v>
      </c>
      <c r="K29" s="663">
        <f>+'[4]AVE 04-99'!M1442</f>
        <v>14267.304667211951</v>
      </c>
      <c r="L29" s="663">
        <f>+'[4]AVE 04-99'!N1442</f>
        <v>13883.919282846313</v>
      </c>
      <c r="M29" s="663">
        <f>+'[4]AVE 04-99'!O1442</f>
        <v>13503.491445932017</v>
      </c>
      <c r="N29" s="663">
        <f>+'[4]AVE 04-99'!P1442</f>
        <v>13504.883943945508</v>
      </c>
    </row>
    <row r="30" spans="1:14" ht="13" customHeight="1">
      <c r="A30" s="468" t="s">
        <v>590</v>
      </c>
      <c r="B30" s="663">
        <f t="shared" si="1"/>
        <v>1986050.3774606283</v>
      </c>
      <c r="C30" s="663">
        <f>+'[4]AVE 04-99'!E1445</f>
        <v>161671.10926463478</v>
      </c>
      <c r="D30" s="663">
        <f>+'[4]AVE 04-99'!F1445</f>
        <v>148817.87229650901</v>
      </c>
      <c r="E30" s="663">
        <f>+'[4]AVE 04-99'!G1445</f>
        <v>137389.04621081235</v>
      </c>
      <c r="F30" s="663">
        <f>+'[4]AVE 04-99'!H1445</f>
        <v>146174.08513952469</v>
      </c>
      <c r="G30" s="663">
        <f>+'[4]AVE 04-99'!I1445</f>
        <v>150892.87360907911</v>
      </c>
      <c r="H30" s="663">
        <f>+'[4]AVE 04-99'!J1445</f>
        <v>177809.3768238952</v>
      </c>
      <c r="I30" s="663">
        <f>+'[4]AVE 04-99'!K1445</f>
        <v>184704.46762574924</v>
      </c>
      <c r="J30" s="663">
        <f>+'[4]AVE 04-99'!L1445</f>
        <v>165219.09300264265</v>
      </c>
      <c r="K30" s="663">
        <f>+'[4]AVE 04-99'!M1445</f>
        <v>178416.05331876504</v>
      </c>
      <c r="L30" s="663">
        <f>+'[4]AVE 04-99'!N1445</f>
        <v>176361.78748267665</v>
      </c>
      <c r="M30" s="663">
        <f>+'[4]AVE 04-99'!O1445</f>
        <v>181531.89481785285</v>
      </c>
      <c r="N30" s="663">
        <f>+'[4]AVE 04-99'!P1445</f>
        <v>177062.71786848671</v>
      </c>
    </row>
    <row r="31" spans="1:14" ht="13" customHeight="1">
      <c r="A31" s="468" t="s">
        <v>591</v>
      </c>
      <c r="B31" s="663">
        <f t="shared" si="1"/>
        <v>1351018.2522928247</v>
      </c>
      <c r="C31" s="663">
        <f>+'[4]AVE 04-99'!E1448</f>
        <v>108524.09197218473</v>
      </c>
      <c r="D31" s="663">
        <f>+'[4]AVE 04-99'!F1448</f>
        <v>114903.99508770795</v>
      </c>
      <c r="E31" s="663">
        <f>+'[4]AVE 04-99'!G1448</f>
        <v>90606.336760538878</v>
      </c>
      <c r="F31" s="663">
        <f>+'[4]AVE 04-99'!H1448</f>
        <v>107895.83035344398</v>
      </c>
      <c r="G31" s="663">
        <f>+'[4]AVE 04-99'!I1448</f>
        <v>118645.21471626262</v>
      </c>
      <c r="H31" s="663">
        <f>+'[4]AVE 04-99'!J1448</f>
        <v>118695.54753631445</v>
      </c>
      <c r="I31" s="663">
        <f>+'[4]AVE 04-99'!K1448</f>
        <v>119548.2127371383</v>
      </c>
      <c r="J31" s="663">
        <f>+'[4]AVE 04-99'!L1448</f>
        <v>122820.25110769221</v>
      </c>
      <c r="K31" s="663">
        <f>+'[4]AVE 04-99'!M1448</f>
        <v>121894.50146389999</v>
      </c>
      <c r="L31" s="663">
        <f>+'[4]AVE 04-99'!N1448</f>
        <v>112848.1228622568</v>
      </c>
      <c r="M31" s="663">
        <f>+'[4]AVE 04-99'!O1448</f>
        <v>111647.32614437162</v>
      </c>
      <c r="N31" s="663">
        <f>+'[4]AVE 04-99'!P1448</f>
        <v>102988.82155101302</v>
      </c>
    </row>
    <row r="32" spans="1:14" ht="13" customHeight="1">
      <c r="A32" s="358" t="s">
        <v>686</v>
      </c>
      <c r="B32" s="663">
        <f t="shared" si="1"/>
        <v>17537001.327123333</v>
      </c>
      <c r="C32" s="663">
        <f>+'[4]AVE 04-99'!E1451</f>
        <v>1409249.1868236028</v>
      </c>
      <c r="D32" s="663">
        <f>+'[4]AVE 04-99'!F1451</f>
        <v>1363322.0898060286</v>
      </c>
      <c r="E32" s="663">
        <f>+'[4]AVE 04-99'!G1451</f>
        <v>1480887.9600841163</v>
      </c>
      <c r="F32" s="663">
        <f>+'[4]AVE 04-99'!H1451</f>
        <v>1418119.6019537256</v>
      </c>
      <c r="G32" s="663">
        <f>+'[4]AVE 04-99'!I1451</f>
        <v>1433508.4766806236</v>
      </c>
      <c r="H32" s="663">
        <f>+'[4]AVE 04-99'!J1451</f>
        <v>1433532.2631904425</v>
      </c>
      <c r="I32" s="663">
        <f>+'[4]AVE 04-99'!K1451</f>
        <v>1417401.6435572363</v>
      </c>
      <c r="J32" s="663">
        <f>+'[4]AVE 04-99'!L1451</f>
        <v>1502867.3424392631</v>
      </c>
      <c r="K32" s="663">
        <f>+'[4]AVE 04-99'!M1451</f>
        <v>1456095.860414977</v>
      </c>
      <c r="L32" s="663">
        <f>+'[4]AVE 04-99'!N1451</f>
        <v>1508512.3701173612</v>
      </c>
      <c r="M32" s="663">
        <f>+'[4]AVE 04-99'!O1451</f>
        <v>1510571.077152303</v>
      </c>
      <c r="N32" s="663">
        <f>+'[4]AVE 04-99'!P1451</f>
        <v>1602933.4549036568</v>
      </c>
    </row>
    <row r="33" spans="1:14" ht="13" customHeight="1">
      <c r="A33" s="358" t="s">
        <v>534</v>
      </c>
      <c r="B33" s="663">
        <f t="shared" si="1"/>
        <v>10952706.331588078</v>
      </c>
      <c r="C33" s="663">
        <f>+'[4]AVE 04-99'!E1454</f>
        <v>850379.37871403724</v>
      </c>
      <c r="D33" s="663">
        <f>+'[4]AVE 04-99'!F1454</f>
        <v>784136.35300627421</v>
      </c>
      <c r="E33" s="663">
        <f>+'[4]AVE 04-99'!G1454</f>
        <v>937770.75026766537</v>
      </c>
      <c r="F33" s="663">
        <f>+'[4]AVE 04-99'!H1454</f>
        <v>847742.83059677121</v>
      </c>
      <c r="G33" s="663">
        <f>+'[4]AVE 04-99'!I1454</f>
        <v>821703.52605889388</v>
      </c>
      <c r="H33" s="663">
        <f>+'[4]AVE 04-99'!J1454</f>
        <v>959039.97843190748</v>
      </c>
      <c r="I33" s="663">
        <f>+'[4]AVE 04-99'!K1454</f>
        <v>949847.2214932373</v>
      </c>
      <c r="J33" s="663">
        <f>+'[4]AVE 04-99'!L1454</f>
        <v>987149.17534950865</v>
      </c>
      <c r="K33" s="663">
        <f>+'[4]AVE 04-99'!M1454</f>
        <v>894751.50666656869</v>
      </c>
      <c r="L33" s="663">
        <f>+'[4]AVE 04-99'!N1454</f>
        <v>984499.61440476426</v>
      </c>
      <c r="M33" s="663">
        <f>+'[4]AVE 04-99'!O1454</f>
        <v>910318.02689005597</v>
      </c>
      <c r="N33" s="663">
        <f>+'[4]AVE 04-99'!P1454</f>
        <v>1025367.9697083918</v>
      </c>
    </row>
    <row r="34" spans="1:14" ht="13" customHeight="1">
      <c r="A34" s="358" t="s">
        <v>535</v>
      </c>
      <c r="B34" s="663">
        <f t="shared" si="1"/>
        <v>5591666.7095058663</v>
      </c>
      <c r="C34" s="663">
        <f>+'[4]AVE 04-99'!E1457</f>
        <v>144537.66583466812</v>
      </c>
      <c r="D34" s="663">
        <f>+'[4]AVE 04-99'!F1457</f>
        <v>381227.73395835684</v>
      </c>
      <c r="E34" s="663">
        <f>+'[4]AVE 04-99'!G1457</f>
        <v>569713.62081270083</v>
      </c>
      <c r="F34" s="663">
        <f>+'[4]AVE 04-99'!H1457</f>
        <v>451225.26463418594</v>
      </c>
      <c r="G34" s="663">
        <f>+'[4]AVE 04-99'!I1457</f>
        <v>675497.86186654796</v>
      </c>
      <c r="H34" s="663">
        <f>+'[4]AVE 04-99'!J1457</f>
        <v>652813.53744956187</v>
      </c>
      <c r="I34" s="663">
        <f>+'[4]AVE 04-99'!K1457</f>
        <v>535094.23966049263</v>
      </c>
      <c r="J34" s="663">
        <f>+'[4]AVE 04-99'!L1457</f>
        <v>463484.95482416282</v>
      </c>
      <c r="K34" s="663">
        <f>+'[4]AVE 04-99'!M1457</f>
        <v>480601.46448355948</v>
      </c>
      <c r="L34" s="663">
        <f>+'[4]AVE 04-99'!N1457</f>
        <v>415790.95182240073</v>
      </c>
      <c r="M34" s="663">
        <f>+'[4]AVE 04-99'!O1457</f>
        <v>406491.03878903284</v>
      </c>
      <c r="N34" s="663">
        <f>+'[4]AVE 04-99'!P1457</f>
        <v>415188.37537019636</v>
      </c>
    </row>
    <row r="35" spans="1:14" ht="13" customHeight="1">
      <c r="A35" s="475" t="s">
        <v>536</v>
      </c>
      <c r="B35" s="684">
        <f t="shared" si="1"/>
        <v>3865818.4410884827</v>
      </c>
      <c r="C35" s="684">
        <f>+'[4]AVE 04-99'!E1460</f>
        <v>284963.7252265251</v>
      </c>
      <c r="D35" s="684">
        <f>+'[4]AVE 04-99'!F1460</f>
        <v>264493.53094190563</v>
      </c>
      <c r="E35" s="684">
        <f>+'[4]AVE 04-99'!G1460</f>
        <v>297551.1173571258</v>
      </c>
      <c r="F35" s="684">
        <f>+'[4]AVE 04-99'!H1460</f>
        <v>312762.48423415184</v>
      </c>
      <c r="G35" s="684">
        <f>+'[4]AVE 04-99'!I1460</f>
        <v>310968.87990071852</v>
      </c>
      <c r="H35" s="684">
        <f>+'[4]AVE 04-99'!J1460</f>
        <v>351172.61939229857</v>
      </c>
      <c r="I35" s="684">
        <f>+'[4]AVE 04-99'!K1460</f>
        <v>371430.66565313289</v>
      </c>
      <c r="J35" s="684">
        <f>+'[4]AVE 04-99'!L1460</f>
        <v>350284.27678996982</v>
      </c>
      <c r="K35" s="684">
        <f>+'[4]AVE 04-99'!M1460</f>
        <v>341487.53810736962</v>
      </c>
      <c r="L35" s="684">
        <f>+'[4]AVE 04-99'!N1460</f>
        <v>323678.0702407576</v>
      </c>
      <c r="M35" s="684">
        <f>+'[4]AVE 04-99'!O1460</f>
        <v>313512.29937752098</v>
      </c>
      <c r="N35" s="684">
        <f>+'[4]AVE 04-99'!P1460</f>
        <v>343513.23386700626</v>
      </c>
    </row>
    <row r="36" spans="1:14" ht="9" customHeight="1">
      <c r="A36" s="76" t="s">
        <v>745</v>
      </c>
      <c r="B36" s="516"/>
      <c r="C36" s="516"/>
      <c r="D36" s="516"/>
      <c r="E36" s="516"/>
      <c r="F36" s="516"/>
      <c r="G36" s="516"/>
      <c r="H36" s="516"/>
      <c r="I36" s="516"/>
      <c r="J36" s="516"/>
      <c r="K36" s="516"/>
      <c r="L36" s="516"/>
      <c r="M36" s="516"/>
    </row>
    <row r="37" spans="1:14" ht="9" customHeight="1">
      <c r="A37" s="76" t="s">
        <v>151</v>
      </c>
      <c r="B37" s="516"/>
      <c r="C37" s="516"/>
      <c r="D37" s="516"/>
      <c r="E37" s="516"/>
      <c r="F37" s="516"/>
      <c r="G37" s="516"/>
      <c r="H37" s="516"/>
      <c r="I37" s="516"/>
      <c r="J37" s="516"/>
      <c r="K37" s="516"/>
      <c r="L37" s="516"/>
      <c r="M37" s="516"/>
    </row>
    <row r="38" spans="1:14" ht="9" customHeight="1">
      <c r="A38" s="77" t="s">
        <v>318</v>
      </c>
      <c r="B38" s="516"/>
      <c r="C38" s="516"/>
      <c r="D38" s="516"/>
      <c r="E38" s="516"/>
      <c r="F38" s="516"/>
      <c r="G38" s="516"/>
      <c r="H38" s="516"/>
      <c r="I38" s="516"/>
      <c r="J38" s="516"/>
      <c r="K38" s="516"/>
      <c r="L38" s="516"/>
      <c r="M38" s="516"/>
    </row>
    <row r="39" spans="1:14" ht="13" customHeight="1">
      <c r="A39" s="14"/>
    </row>
    <row r="40" spans="1:14" ht="13" customHeight="1">
      <c r="A40" s="217"/>
    </row>
    <row r="41" spans="1:14" ht="13" customHeight="1">
      <c r="A41" s="276"/>
    </row>
    <row r="42" spans="1:14" ht="13" customHeight="1">
      <c r="A42" s="277"/>
    </row>
    <row r="43" spans="1:14" ht="13" customHeight="1">
      <c r="A43" s="278"/>
    </row>
    <row r="44" spans="1:14" ht="13" customHeight="1">
      <c r="A44" s="277"/>
    </row>
    <row r="45" spans="1:14" ht="13" customHeight="1">
      <c r="A45" s="217"/>
    </row>
    <row r="46" spans="1:14" ht="13" customHeight="1">
      <c r="A46" s="217"/>
    </row>
    <row r="47" spans="1:14" ht="13" customHeight="1">
      <c r="A47" s="217"/>
    </row>
    <row r="48" spans="1:14" ht="13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sheetCalcPr fullCalcOnLoad="1"/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52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8" style="354" customWidth="1"/>
    <col min="2" max="2" width="6.33203125" style="354" bestFit="1" customWidth="1"/>
    <col min="3" max="14" width="5.6640625" style="354" customWidth="1"/>
    <col min="15" max="15" width="6.6640625" style="354" customWidth="1"/>
    <col min="16" max="16384" width="12.83203125" style="354"/>
  </cols>
  <sheetData>
    <row r="2" spans="1:14" ht="12" customHeight="1">
      <c r="A2" s="510" t="s">
        <v>20</v>
      </c>
      <c r="B2" s="467"/>
      <c r="C2" s="467"/>
      <c r="D2" s="467"/>
      <c r="E2" s="467"/>
      <c r="F2" s="467"/>
    </row>
    <row r="3" spans="1:14" ht="11">
      <c r="A3" s="511" t="s">
        <v>268</v>
      </c>
    </row>
    <row r="4" spans="1:14" ht="4" customHeight="1"/>
    <row r="5" spans="1:14" ht="17" customHeight="1">
      <c r="A5" s="667" t="s">
        <v>198</v>
      </c>
      <c r="B5" s="668" t="s">
        <v>501</v>
      </c>
      <c r="C5" s="669" t="s">
        <v>429</v>
      </c>
      <c r="D5" s="669" t="s">
        <v>432</v>
      </c>
      <c r="E5" s="669" t="s">
        <v>436</v>
      </c>
      <c r="F5" s="669" t="s">
        <v>384</v>
      </c>
      <c r="G5" s="669" t="s">
        <v>283</v>
      </c>
      <c r="H5" s="669" t="s">
        <v>285</v>
      </c>
      <c r="I5" s="669" t="s">
        <v>295</v>
      </c>
      <c r="J5" s="669" t="s">
        <v>102</v>
      </c>
      <c r="K5" s="669" t="s">
        <v>104</v>
      </c>
      <c r="L5" s="669" t="s">
        <v>106</v>
      </c>
      <c r="M5" s="669" t="s">
        <v>107</v>
      </c>
      <c r="N5" s="670" t="s">
        <v>108</v>
      </c>
    </row>
    <row r="6" spans="1:14" ht="17" customHeight="1">
      <c r="A6" s="691" t="s">
        <v>325</v>
      </c>
      <c r="B6" s="681">
        <f>SUM(C6:N6)</f>
        <v>1569280.0814048066</v>
      </c>
      <c r="C6" s="681">
        <f t="shared" ref="C6:N6" si="0">(C7+C8+C9+C10+C11+C15+C16+C17+C18+C19+C20+C21+C22+C23+C24+C25+C26+C27+C30+C31+C32+C33+C34+C35)</f>
        <v>130327.08855708104</v>
      </c>
      <c r="D6" s="681">
        <f t="shared" si="0"/>
        <v>116051.85301905345</v>
      </c>
      <c r="E6" s="681">
        <f t="shared" si="0"/>
        <v>122369.13799404712</v>
      </c>
      <c r="F6" s="681">
        <f t="shared" si="0"/>
        <v>125228.11370025238</v>
      </c>
      <c r="G6" s="681">
        <f t="shared" si="0"/>
        <v>122838.15552692825</v>
      </c>
      <c r="H6" s="681">
        <f t="shared" si="0"/>
        <v>127477.74380563309</v>
      </c>
      <c r="I6" s="681">
        <f t="shared" si="0"/>
        <v>141940.39013351986</v>
      </c>
      <c r="J6" s="681">
        <f t="shared" si="0"/>
        <v>139782.71591668268</v>
      </c>
      <c r="K6" s="681">
        <f t="shared" si="0"/>
        <v>136754.46170452924</v>
      </c>
      <c r="L6" s="681">
        <f t="shared" si="0"/>
        <v>136370.21387725536</v>
      </c>
      <c r="M6" s="681">
        <f t="shared" si="0"/>
        <v>132364.07422729445</v>
      </c>
      <c r="N6" s="681">
        <f t="shared" si="0"/>
        <v>137776.13294252963</v>
      </c>
    </row>
    <row r="7" spans="1:14" ht="12" customHeight="1">
      <c r="A7" s="468" t="s">
        <v>488</v>
      </c>
      <c r="B7" s="663">
        <f t="shared" ref="B7:B35" si="1">SUM(C7:N7)</f>
        <v>163.7060224297893</v>
      </c>
      <c r="C7" s="663">
        <f>+'[4]AVE 04-99'!E1377</f>
        <v>5.8296572201430239</v>
      </c>
      <c r="D7" s="663">
        <f>+'[4]AVE 04-99'!F1377</f>
        <v>11.550028955415033</v>
      </c>
      <c r="E7" s="663">
        <f>+'[4]AVE 04-99'!G1377</f>
        <v>7.9923090323353296</v>
      </c>
      <c r="F7" s="663">
        <f>+'[4]AVE 04-99'!H1377</f>
        <v>11.598391954589562</v>
      </c>
      <c r="G7" s="663">
        <f>+'[4]AVE 04-99'!I1377</f>
        <v>7.085068298537772</v>
      </c>
      <c r="H7" s="663">
        <f>+'[4]AVE 04-99'!J1377</f>
        <v>10.749665002758375</v>
      </c>
      <c r="I7" s="663">
        <f>+'[4]AVE 04-99'!K1377</f>
        <v>9.7190544538271695</v>
      </c>
      <c r="J7" s="663">
        <f>+'[4]AVE 04-99'!L1377</f>
        <v>13.925451084628664</v>
      </c>
      <c r="K7" s="663">
        <f>+'[4]AVE 04-99'!M1377</f>
        <v>13.855633222582355</v>
      </c>
      <c r="L7" s="663">
        <f>+'[4]AVE 04-99'!N1377</f>
        <v>15.014447423279639</v>
      </c>
      <c r="M7" s="663">
        <f>+'[4]AVE 04-99'!O1377</f>
        <v>42.01928357517621</v>
      </c>
      <c r="N7" s="663">
        <f>+'[4]AVE 04-99'!P1377</f>
        <v>14.367032206516175</v>
      </c>
    </row>
    <row r="8" spans="1:14" ht="12" customHeight="1">
      <c r="A8" s="468" t="s">
        <v>603</v>
      </c>
      <c r="B8" s="663">
        <f t="shared" si="1"/>
        <v>28902.432661356168</v>
      </c>
      <c r="C8" s="663">
        <f>+'[4]AVE 04-99'!E1380</f>
        <v>2273.6401165228185</v>
      </c>
      <c r="D8" s="663">
        <f>+'[4]AVE 04-99'!F1380</f>
        <v>2265.5207554464937</v>
      </c>
      <c r="E8" s="663">
        <f>+'[4]AVE 04-99'!G1380</f>
        <v>2080.9216901002028</v>
      </c>
      <c r="F8" s="663">
        <f>+'[4]AVE 04-99'!H1380</f>
        <v>2182.4199999318193</v>
      </c>
      <c r="G8" s="663">
        <f>+'[4]AVE 04-99'!I1380</f>
        <v>2593.2661534454251</v>
      </c>
      <c r="H8" s="663">
        <f>+'[4]AVE 04-99'!J1380</f>
        <v>2301.4441729660598</v>
      </c>
      <c r="I8" s="663">
        <f>+'[4]AVE 04-99'!K1380</f>
        <v>2441.5565706900247</v>
      </c>
      <c r="J8" s="663">
        <f>+'[4]AVE 04-99'!L1380</f>
        <v>2667.0120848646852</v>
      </c>
      <c r="K8" s="663">
        <f>+'[4]AVE 04-99'!M1380</f>
        <v>2513.5111538238548</v>
      </c>
      <c r="L8" s="663">
        <f>+'[4]AVE 04-99'!N1380</f>
        <v>2278.0809581171543</v>
      </c>
      <c r="M8" s="663">
        <f>+'[4]AVE 04-99'!O1380</f>
        <v>2448.5435679359948</v>
      </c>
      <c r="N8" s="663">
        <f>+'[4]AVE 04-99'!P1380</f>
        <v>2856.5154375116363</v>
      </c>
    </row>
    <row r="9" spans="1:14" ht="12" customHeight="1">
      <c r="A9" s="468" t="s">
        <v>604</v>
      </c>
      <c r="B9" s="663">
        <f t="shared" si="1"/>
        <v>22689.220549134319</v>
      </c>
      <c r="C9" s="663">
        <f>+'[4]AVE 04-99'!E1383</f>
        <v>1774.7133656804135</v>
      </c>
      <c r="D9" s="663">
        <f>+'[4]AVE 04-99'!F1383</f>
        <v>2325.8507387689051</v>
      </c>
      <c r="E9" s="663">
        <f>+'[4]AVE 04-99'!G1383</f>
        <v>1081.7649990497707</v>
      </c>
      <c r="F9" s="663">
        <f>+'[4]AVE 04-99'!H1383</f>
        <v>3058.8584559303158</v>
      </c>
      <c r="G9" s="663">
        <f>+'[4]AVE 04-99'!I1383</f>
        <v>1441.2363379270898</v>
      </c>
      <c r="H9" s="663">
        <f>+'[4]AVE 04-99'!J1383</f>
        <v>1799.2941528498177</v>
      </c>
      <c r="I9" s="663">
        <f>+'[4]AVE 04-99'!K1383</f>
        <v>1181.3596923599193</v>
      </c>
      <c r="J9" s="663">
        <f>+'[4]AVE 04-99'!L1383</f>
        <v>2280.9593263750321</v>
      </c>
      <c r="K9" s="663">
        <f>+'[4]AVE 04-99'!M1383</f>
        <v>2250.8623334280946</v>
      </c>
      <c r="L9" s="663">
        <f>+'[4]AVE 04-99'!N1383</f>
        <v>1768.142162009405</v>
      </c>
      <c r="M9" s="663">
        <f>+'[4]AVE 04-99'!O1383</f>
        <v>2332.1234529563394</v>
      </c>
      <c r="N9" s="663">
        <f>+'[4]AVE 04-99'!P1383</f>
        <v>1394.0555317992132</v>
      </c>
    </row>
    <row r="10" spans="1:14" ht="12" customHeight="1">
      <c r="A10" s="358" t="s">
        <v>605</v>
      </c>
      <c r="B10" s="663">
        <f t="shared" si="1"/>
        <v>270846.85811000247</v>
      </c>
      <c r="C10" s="663">
        <f>+'[4]AVE 04-99'!E1386</f>
        <v>20658.482938272318</v>
      </c>
      <c r="D10" s="663">
        <f>+'[4]AVE 04-99'!F1386</f>
        <v>21374.871365185736</v>
      </c>
      <c r="E10" s="663">
        <f>+'[4]AVE 04-99'!G1386</f>
        <v>21603.544359991294</v>
      </c>
      <c r="F10" s="663">
        <f>+'[4]AVE 04-99'!H1386</f>
        <v>22412.415570920937</v>
      </c>
      <c r="G10" s="663">
        <f>+'[4]AVE 04-99'!I1386</f>
        <v>17943.619605390475</v>
      </c>
      <c r="H10" s="663">
        <f>+'[4]AVE 04-99'!J1386</f>
        <v>21964.664512236013</v>
      </c>
      <c r="I10" s="663">
        <f>+'[4]AVE 04-99'!K1386</f>
        <v>25287.240290223308</v>
      </c>
      <c r="J10" s="663">
        <f>+'[4]AVE 04-99'!L1386</f>
        <v>24421.130652792071</v>
      </c>
      <c r="K10" s="663">
        <f>+'[4]AVE 04-99'!M1386</f>
        <v>24654.998169372077</v>
      </c>
      <c r="L10" s="663">
        <f>+'[4]AVE 04-99'!N1386</f>
        <v>23023.763354515544</v>
      </c>
      <c r="M10" s="663">
        <f>+'[4]AVE 04-99'!O1386</f>
        <v>24864.530607136341</v>
      </c>
      <c r="N10" s="663">
        <f>+'[4]AVE 04-99'!P1386</f>
        <v>22637.596683966378</v>
      </c>
    </row>
    <row r="11" spans="1:14" ht="12" customHeight="1">
      <c r="A11" s="358" t="s">
        <v>606</v>
      </c>
      <c r="B11" s="663">
        <f t="shared" si="1"/>
        <v>3616.9015114104914</v>
      </c>
      <c r="C11" s="663">
        <f>+'[4]AVE 04-99'!E1389</f>
        <v>298.41706134657028</v>
      </c>
      <c r="D11" s="663">
        <f>+'[4]AVE 04-99'!F1389</f>
        <v>281.49557843269326</v>
      </c>
      <c r="E11" s="663">
        <f>+'[4]AVE 04-99'!G1389</f>
        <v>252.87574917872146</v>
      </c>
      <c r="F11" s="663">
        <f>+'[4]AVE 04-99'!H1389</f>
        <v>332.12682140035258</v>
      </c>
      <c r="G11" s="663">
        <f>+'[4]AVE 04-99'!I1389</f>
        <v>281.83600355249121</v>
      </c>
      <c r="H11" s="663">
        <f>+'[4]AVE 04-99'!J1389</f>
        <v>282.26660305995568</v>
      </c>
      <c r="I11" s="663">
        <f>+'[4]AVE 04-99'!K1389</f>
        <v>294.41767950019482</v>
      </c>
      <c r="J11" s="663">
        <f>+'[4]AVE 04-99'!L1389</f>
        <v>320.69269917953375</v>
      </c>
      <c r="K11" s="663">
        <f>+'[4]AVE 04-99'!M1389</f>
        <v>294.85843169291792</v>
      </c>
      <c r="L11" s="663">
        <f>+'[4]AVE 04-99'!N1389</f>
        <v>309.70467063139819</v>
      </c>
      <c r="M11" s="663">
        <f>+'[4]AVE 04-99'!O1389</f>
        <v>316.3332509040502</v>
      </c>
      <c r="N11" s="663">
        <f>+'[4]AVE 04-99'!P1389</f>
        <v>351.87696253161158</v>
      </c>
    </row>
    <row r="12" spans="1:14" ht="12" customHeight="1">
      <c r="A12" s="469" t="s">
        <v>560</v>
      </c>
      <c r="B12" s="663">
        <f t="shared" si="1"/>
        <v>2441.5334815222823</v>
      </c>
      <c r="C12" s="663">
        <f>+'[4]AVE 04-99'!E1392</f>
        <v>202.60470373557695</v>
      </c>
      <c r="D12" s="663">
        <f>+'[4]AVE 04-99'!F1392</f>
        <v>185.81135610949315</v>
      </c>
      <c r="E12" s="663">
        <f>+'[4]AVE 04-99'!G1392</f>
        <v>172.18112050775878</v>
      </c>
      <c r="F12" s="663">
        <f>+'[4]AVE 04-99'!H1392</f>
        <v>230.46244357944977</v>
      </c>
      <c r="G12" s="663">
        <f>+'[4]AVE 04-99'!I1392</f>
        <v>190.28740120387016</v>
      </c>
      <c r="H12" s="663">
        <f>+'[4]AVE 04-99'!J1392</f>
        <v>188.17580033211848</v>
      </c>
      <c r="I12" s="663">
        <f>+'[4]AVE 04-99'!K1392</f>
        <v>192.51821243389287</v>
      </c>
      <c r="J12" s="663">
        <f>+'[4]AVE 04-99'!L1392</f>
        <v>216.19010831745294</v>
      </c>
      <c r="K12" s="663">
        <f>+'[4]AVE 04-99'!M1392</f>
        <v>192.70576155939057</v>
      </c>
      <c r="L12" s="663">
        <f>+'[4]AVE 04-99'!N1392</f>
        <v>208.94407357666356</v>
      </c>
      <c r="M12" s="663">
        <f>+'[4]AVE 04-99'!O1392</f>
        <v>216.2093032840562</v>
      </c>
      <c r="N12" s="663">
        <f>+'[4]AVE 04-99'!P1392</f>
        <v>245.44319688255814</v>
      </c>
    </row>
    <row r="13" spans="1:14" ht="12" customHeight="1">
      <c r="A13" s="469" t="s">
        <v>422</v>
      </c>
      <c r="B13" s="663">
        <f t="shared" si="1"/>
        <v>574.62437016756883</v>
      </c>
      <c r="C13" s="663">
        <f>+'[4]AVE 04-99'!E1395</f>
        <v>46.841597054263417</v>
      </c>
      <c r="D13" s="663">
        <f>+'[4]AVE 04-99'!F1395</f>
        <v>46.778953135786708</v>
      </c>
      <c r="E13" s="663">
        <f>+'[4]AVE 04-99'!G1395</f>
        <v>39.450707350248429</v>
      </c>
      <c r="F13" s="663">
        <f>+'[4]AVE 04-99'!H1395</f>
        <v>49.702584712441364</v>
      </c>
      <c r="G13" s="663">
        <f>+'[4]AVE 04-99'!I1395</f>
        <v>44.757094481548059</v>
      </c>
      <c r="H13" s="663">
        <f>+'[4]AVE 04-99'!J1395</f>
        <v>45.999948000275971</v>
      </c>
      <c r="I13" s="663">
        <f>+'[4]AVE 04-99'!K1395</f>
        <v>49.817517232414282</v>
      </c>
      <c r="J13" s="663">
        <f>+'[4]AVE 04-99'!L1395</f>
        <v>51.090155532572837</v>
      </c>
      <c r="K13" s="663">
        <f>+'[4]AVE 04-99'!M1395</f>
        <v>49.941305398613359</v>
      </c>
      <c r="L13" s="663">
        <f>+'[4]AVE 04-99'!N1395</f>
        <v>49.26073633787027</v>
      </c>
      <c r="M13" s="663">
        <f>+'[4]AVE 04-99'!O1395</f>
        <v>48.949485503108164</v>
      </c>
      <c r="N13" s="663">
        <f>+'[4]AVE 04-99'!P1395</f>
        <v>52.034285428426116</v>
      </c>
    </row>
    <row r="14" spans="1:14" ht="12" customHeight="1">
      <c r="A14" s="469" t="s">
        <v>423</v>
      </c>
      <c r="B14" s="663">
        <f t="shared" si="1"/>
        <v>600.74365972064027</v>
      </c>
      <c r="C14" s="663">
        <f>+'[4]AVE 04-99'!E1398</f>
        <v>48.970760556729935</v>
      </c>
      <c r="D14" s="663">
        <f>+'[4]AVE 04-99'!F1398</f>
        <v>48.905269187413381</v>
      </c>
      <c r="E14" s="663">
        <f>+'[4]AVE 04-99'!G1398</f>
        <v>41.243921320714271</v>
      </c>
      <c r="F14" s="663">
        <f>+'[4]AVE 04-99'!H1398</f>
        <v>51.961793108461428</v>
      </c>
      <c r="G14" s="663">
        <f>+'[4]AVE 04-99'!I1398</f>
        <v>46.791507867072973</v>
      </c>
      <c r="H14" s="663">
        <f>+'[4]AVE 04-99'!J1398</f>
        <v>48.090854727561243</v>
      </c>
      <c r="I14" s="663">
        <f>+'[4]AVE 04-99'!K1398</f>
        <v>52.081949833887663</v>
      </c>
      <c r="J14" s="663">
        <f>+'[4]AVE 04-99'!L1398</f>
        <v>53.412435329507964</v>
      </c>
      <c r="K14" s="663">
        <f>+'[4]AVE 04-99'!M1398</f>
        <v>52.211364734913971</v>
      </c>
      <c r="L14" s="663">
        <f>+'[4]AVE 04-99'!N1398</f>
        <v>51.499860716864376</v>
      </c>
      <c r="M14" s="663">
        <f>+'[4]AVE 04-99'!O1398</f>
        <v>51.174462116885813</v>
      </c>
      <c r="N14" s="663">
        <f>+'[4]AVE 04-99'!P1398</f>
        <v>54.399480220627304</v>
      </c>
    </row>
    <row r="15" spans="1:14" ht="12" customHeight="1">
      <c r="A15" s="468" t="s">
        <v>595</v>
      </c>
      <c r="B15" s="663">
        <f t="shared" si="1"/>
        <v>3696.9187082358194</v>
      </c>
      <c r="C15" s="663">
        <f>+'[4]AVE 04-99'!E1401</f>
        <v>219.73893109801199</v>
      </c>
      <c r="D15" s="663">
        <f>+'[4]AVE 04-99'!F1401</f>
        <v>287.77098944978792</v>
      </c>
      <c r="E15" s="663">
        <f>+'[4]AVE 04-99'!G1401</f>
        <v>209.46923951267254</v>
      </c>
      <c r="F15" s="663">
        <f>+'[4]AVE 04-99'!H1401</f>
        <v>368.29568983281621</v>
      </c>
      <c r="G15" s="663">
        <f>+'[4]AVE 04-99'!I1401</f>
        <v>377.40762643600488</v>
      </c>
      <c r="H15" s="663">
        <f>+'[4]AVE 04-99'!J1401</f>
        <v>789.76584790245317</v>
      </c>
      <c r="I15" s="663">
        <f>+'[4]AVE 04-99'!K1401</f>
        <v>555.95423175707322</v>
      </c>
      <c r="J15" s="663">
        <f>+'[4]AVE 04-99'!L1401</f>
        <v>374.28155397569583</v>
      </c>
      <c r="K15" s="663">
        <f>+'[4]AVE 04-99'!M1401</f>
        <v>217.82969065151298</v>
      </c>
      <c r="L15" s="663">
        <f>+'[4]AVE 04-99'!N1401</f>
        <v>147.81893532297909</v>
      </c>
      <c r="M15" s="663">
        <f>+'[4]AVE 04-99'!O1401</f>
        <v>76.159363037528905</v>
      </c>
      <c r="N15" s="663">
        <f>+'[4]AVE 04-99'!P1401</f>
        <v>72.426609259283467</v>
      </c>
    </row>
    <row r="16" spans="1:14" ht="12" customHeight="1">
      <c r="A16" s="358" t="s">
        <v>596</v>
      </c>
      <c r="B16" s="663">
        <f t="shared" si="1"/>
        <v>39416.052146293616</v>
      </c>
      <c r="C16" s="663">
        <f>+'[4]AVE 04-99'!E1404</f>
        <v>5505.2896145733785</v>
      </c>
      <c r="D16" s="663">
        <f>+'[4]AVE 04-99'!F1404</f>
        <v>2186.1240346995423</v>
      </c>
      <c r="E16" s="663">
        <f>+'[4]AVE 04-99'!G1404</f>
        <v>3724.016920752646</v>
      </c>
      <c r="F16" s="663">
        <f>+'[4]AVE 04-99'!H1404</f>
        <v>2414.0790449244951</v>
      </c>
      <c r="G16" s="663">
        <f>+'[4]AVE 04-99'!I1404</f>
        <v>3377.209758560246</v>
      </c>
      <c r="H16" s="663">
        <f>+'[4]AVE 04-99'!J1404</f>
        <v>2932.8249415215541</v>
      </c>
      <c r="I16" s="663">
        <f>+'[4]AVE 04-99'!K1404</f>
        <v>2930.0514577853064</v>
      </c>
      <c r="J16" s="663">
        <f>+'[4]AVE 04-99'!L1404</f>
        <v>2946.9233469681453</v>
      </c>
      <c r="K16" s="663">
        <f>+'[4]AVE 04-99'!M1404</f>
        <v>2713.268111766457</v>
      </c>
      <c r="L16" s="663">
        <f>+'[4]AVE 04-99'!N1404</f>
        <v>4692.8541055801034</v>
      </c>
      <c r="M16" s="663">
        <f>+'[4]AVE 04-99'!O1404</f>
        <v>1858.9835989903027</v>
      </c>
      <c r="N16" s="663">
        <f>+'[4]AVE 04-99'!P1404</f>
        <v>4134.4272101714387</v>
      </c>
    </row>
    <row r="17" spans="1:14" ht="12" customHeight="1">
      <c r="A17" s="358" t="s">
        <v>597</v>
      </c>
      <c r="B17" s="663">
        <f t="shared" si="1"/>
        <v>848197.84645546717</v>
      </c>
      <c r="C17" s="663">
        <f>+'[4]AVE 04-99'!E1407</f>
        <v>71386.787641200703</v>
      </c>
      <c r="D17" s="663">
        <f>+'[4]AVE 04-99'!F1407</f>
        <v>61249.691549496965</v>
      </c>
      <c r="E17" s="663">
        <f>+'[4]AVE 04-99'!G1407</f>
        <v>65221.319932687562</v>
      </c>
      <c r="F17" s="663">
        <f>+'[4]AVE 04-99'!H1407</f>
        <v>65166.403373861191</v>
      </c>
      <c r="G17" s="663">
        <f>+'[4]AVE 04-99'!I1407</f>
        <v>67656.860076615427</v>
      </c>
      <c r="H17" s="663">
        <f>+'[4]AVE 04-99'!J1407</f>
        <v>68579.552427649542</v>
      </c>
      <c r="I17" s="663">
        <f>+'[4]AVE 04-99'!K1407</f>
        <v>78100.72390457282</v>
      </c>
      <c r="J17" s="663">
        <f>+'[4]AVE 04-99'!L1407</f>
        <v>76216.129333345598</v>
      </c>
      <c r="K17" s="663">
        <f>+'[4]AVE 04-99'!M1407</f>
        <v>73693.345654154517</v>
      </c>
      <c r="L17" s="663">
        <f>+'[4]AVE 04-99'!N1407</f>
        <v>74275.116750092857</v>
      </c>
      <c r="M17" s="663">
        <f>+'[4]AVE 04-99'!O1407</f>
        <v>71071.728220097168</v>
      </c>
      <c r="N17" s="663">
        <f>+'[4]AVE 04-99'!P1407</f>
        <v>75580.187591692811</v>
      </c>
    </row>
    <row r="18" spans="1:14" ht="12" customHeight="1">
      <c r="A18" s="468" t="s">
        <v>598</v>
      </c>
      <c r="B18" s="663">
        <f t="shared" si="1"/>
        <v>72365.199098659359</v>
      </c>
      <c r="C18" s="663">
        <f>+'[4]AVE 04-99'!E1410</f>
        <v>5446.2888093641923</v>
      </c>
      <c r="D18" s="663">
        <f>+'[4]AVE 04-99'!F1410</f>
        <v>5162.7742859798882</v>
      </c>
      <c r="E18" s="663">
        <f>+'[4]AVE 04-99'!G1410</f>
        <v>5825.1299255058393</v>
      </c>
      <c r="F18" s="663">
        <f>+'[4]AVE 04-99'!H1410</f>
        <v>6877.0759236942067</v>
      </c>
      <c r="G18" s="663">
        <f>+'[4]AVE 04-99'!I1410</f>
        <v>5806.1680150822112</v>
      </c>
      <c r="H18" s="663">
        <f>+'[4]AVE 04-99'!J1410</f>
        <v>5356.6015379826858</v>
      </c>
      <c r="I18" s="663">
        <f>+'[4]AVE 04-99'!K1410</f>
        <v>6084.4884252778338</v>
      </c>
      <c r="J18" s="663">
        <f>+'[4]AVE 04-99'!L1410</f>
        <v>6350.1115433227651</v>
      </c>
      <c r="K18" s="663">
        <f>+'[4]AVE 04-99'!M1410</f>
        <v>6552.5602105574244</v>
      </c>
      <c r="L18" s="663">
        <f>+'[4]AVE 04-99'!N1410</f>
        <v>6263.7279451283466</v>
      </c>
      <c r="M18" s="663">
        <f>+'[4]AVE 04-99'!O1410</f>
        <v>6102.8326599717539</v>
      </c>
      <c r="N18" s="663">
        <f>+'[4]AVE 04-99'!P1410</f>
        <v>6537.4398167922009</v>
      </c>
    </row>
    <row r="19" spans="1:14" ht="12" customHeight="1">
      <c r="A19" s="468" t="s">
        <v>599</v>
      </c>
      <c r="B19" s="663">
        <f t="shared" si="1"/>
        <v>1213.0593615524051</v>
      </c>
      <c r="C19" s="663">
        <f>+'[4]AVE 04-99'!E1413</f>
        <v>88.804933022794131</v>
      </c>
      <c r="D19" s="663">
        <f>+'[4]AVE 04-99'!F1413</f>
        <v>84.997327968888726</v>
      </c>
      <c r="E19" s="663">
        <f>+'[4]AVE 04-99'!G1413</f>
        <v>85.034022977269132</v>
      </c>
      <c r="F19" s="663">
        <f>+'[4]AVE 04-99'!H1413</f>
        <v>97.738296570694303</v>
      </c>
      <c r="G19" s="663">
        <f>+'[4]AVE 04-99'!I1413</f>
        <v>96.5936832303193</v>
      </c>
      <c r="H19" s="663">
        <f>+'[4]AVE 04-99'!J1413</f>
        <v>138.81186422208665</v>
      </c>
      <c r="I19" s="663">
        <f>+'[4]AVE 04-99'!K1413</f>
        <v>117.70239801413595</v>
      </c>
      <c r="J19" s="663">
        <f>+'[4]AVE 04-99'!L1413</f>
        <v>102.28623445962415</v>
      </c>
      <c r="K19" s="663">
        <f>+'[4]AVE 04-99'!M1413</f>
        <v>102.00030257760767</v>
      </c>
      <c r="L19" s="663">
        <f>+'[4]AVE 04-99'!N1413</f>
        <v>91.827175754079292</v>
      </c>
      <c r="M19" s="663">
        <f>+'[4]AVE 04-99'!O1413</f>
        <v>102.29274275446016</v>
      </c>
      <c r="N19" s="663">
        <f>+'[4]AVE 04-99'!P1413</f>
        <v>104.97038000044554</v>
      </c>
    </row>
    <row r="20" spans="1:14" ht="12" customHeight="1">
      <c r="A20" s="468" t="s">
        <v>600</v>
      </c>
      <c r="B20" s="663">
        <f t="shared" si="1"/>
        <v>406.19221832158166</v>
      </c>
      <c r="C20" s="663">
        <f>+'[4]AVE 04-99'!E1416</f>
        <v>94.233252643246175</v>
      </c>
      <c r="D20" s="663">
        <f>+'[4]AVE 04-99'!F1416</f>
        <v>54.057009364614267</v>
      </c>
      <c r="E20" s="663">
        <f>+'[4]AVE 04-99'!G1416</f>
        <v>50.407483832991247</v>
      </c>
      <c r="F20" s="663">
        <f>+'[4]AVE 04-99'!H1416</f>
        <v>21.444113678436054</v>
      </c>
      <c r="G20" s="663">
        <f>+'[4]AVE 04-99'!I1416</f>
        <v>19.699554253305312</v>
      </c>
      <c r="H20" s="663">
        <f>+'[4]AVE 04-99'!J1416</f>
        <v>21.839086921724579</v>
      </c>
      <c r="I20" s="663">
        <f>+'[4]AVE 04-99'!K1416</f>
        <v>23.869130106794064</v>
      </c>
      <c r="J20" s="663">
        <f>+'[4]AVE 04-99'!L1416</f>
        <v>23.558958326102282</v>
      </c>
      <c r="K20" s="663">
        <f>+'[4]AVE 04-99'!M1416</f>
        <v>21.660512346735633</v>
      </c>
      <c r="L20" s="663">
        <f>+'[4]AVE 04-99'!N1416</f>
        <v>24.578632463884503</v>
      </c>
      <c r="M20" s="663">
        <f>+'[4]AVE 04-99'!O1416</f>
        <v>22.122914919177166</v>
      </c>
      <c r="N20" s="663">
        <f>+'[4]AVE 04-99'!P1416</f>
        <v>28.721569464570386</v>
      </c>
    </row>
    <row r="21" spans="1:14" ht="12" customHeight="1">
      <c r="A21" s="468" t="s">
        <v>601</v>
      </c>
      <c r="B21" s="663">
        <f t="shared" si="1"/>
        <v>12053.199723926427</v>
      </c>
      <c r="C21" s="663">
        <f>+'[4]AVE 04-99'!E1419</f>
        <v>1510.0906310267228</v>
      </c>
      <c r="D21" s="663">
        <f>+'[4]AVE 04-99'!F1419</f>
        <v>921.47571194146178</v>
      </c>
      <c r="E21" s="663">
        <f>+'[4]AVE 04-99'!G1419</f>
        <v>1000.9014723679956</v>
      </c>
      <c r="F21" s="663">
        <f>+'[4]AVE 04-99'!H1419</f>
        <v>842.36243019563426</v>
      </c>
      <c r="G21" s="663">
        <f>+'[4]AVE 04-99'!I1419</f>
        <v>901.75683672449406</v>
      </c>
      <c r="H21" s="663">
        <f>+'[4]AVE 04-99'!J1419</f>
        <v>1011.8152153762443</v>
      </c>
      <c r="I21" s="663">
        <f>+'[4]AVE 04-99'!K1419</f>
        <v>1217.3801805890453</v>
      </c>
      <c r="J21" s="663">
        <f>+'[4]AVE 04-99'!L1419</f>
        <v>968.23922643511287</v>
      </c>
      <c r="K21" s="663">
        <f>+'[4]AVE 04-99'!M1419</f>
        <v>943.66704905589233</v>
      </c>
      <c r="L21" s="663">
        <f>+'[4]AVE 04-99'!N1419</f>
        <v>857.5340277108312</v>
      </c>
      <c r="M21" s="663">
        <f>+'[4]AVE 04-99'!O1419</f>
        <v>926.24938645733471</v>
      </c>
      <c r="N21" s="663">
        <f>+'[4]AVE 04-99'!P1419</f>
        <v>951.72755604565805</v>
      </c>
    </row>
    <row r="22" spans="1:14" ht="12" customHeight="1">
      <c r="A22" s="468" t="s">
        <v>243</v>
      </c>
      <c r="B22" s="663">
        <f t="shared" si="1"/>
        <v>947.98123964330512</v>
      </c>
      <c r="C22" s="663">
        <f>+'[4]AVE 04-99'!E1422</f>
        <v>83.018518696739818</v>
      </c>
      <c r="D22" s="663">
        <f>+'[4]AVE 04-99'!F1422</f>
        <v>87.881066841188982</v>
      </c>
      <c r="E22" s="663">
        <f>+'[4]AVE 04-99'!G1422</f>
        <v>73.323136200216737</v>
      </c>
      <c r="F22" s="663">
        <f>+'[4]AVE 04-99'!H1422</f>
        <v>85.791492657999399</v>
      </c>
      <c r="G22" s="663">
        <f>+'[4]AVE 04-99'!I1422</f>
        <v>75.700108774850321</v>
      </c>
      <c r="H22" s="663">
        <f>+'[4]AVE 04-99'!J1422</f>
        <v>78.873614896337855</v>
      </c>
      <c r="I22" s="663">
        <f>+'[4]AVE 04-99'!K1422</f>
        <v>79.992601140047313</v>
      </c>
      <c r="J22" s="663">
        <f>+'[4]AVE 04-99'!L1422</f>
        <v>77.651246403964223</v>
      </c>
      <c r="K22" s="663">
        <f>+'[4]AVE 04-99'!M1422</f>
        <v>70.657244635330258</v>
      </c>
      <c r="L22" s="663">
        <f>+'[4]AVE 04-99'!N1422</f>
        <v>69.672857350392547</v>
      </c>
      <c r="M22" s="663">
        <f>+'[4]AVE 04-99'!O1422</f>
        <v>77.196415899845675</v>
      </c>
      <c r="N22" s="663">
        <f>+'[4]AVE 04-99'!P1422</f>
        <v>88.222936146392101</v>
      </c>
    </row>
    <row r="23" spans="1:14" ht="12" customHeight="1">
      <c r="A23" s="358" t="s">
        <v>244</v>
      </c>
      <c r="B23" s="663">
        <f t="shared" si="1"/>
        <v>153406.22691487978</v>
      </c>
      <c r="C23" s="663">
        <f>+'[4]AVE 04-99'!E1425</f>
        <v>12672.672906528995</v>
      </c>
      <c r="D23" s="663">
        <f>+'[4]AVE 04-99'!F1425</f>
        <v>11659.344522949572</v>
      </c>
      <c r="E23" s="663">
        <f>+'[4]AVE 04-99'!G1425</f>
        <v>12113.461043144374</v>
      </c>
      <c r="F23" s="663">
        <f>+'[4]AVE 04-99'!H1425</f>
        <v>12200.775378742328</v>
      </c>
      <c r="G23" s="663">
        <f>+'[4]AVE 04-99'!I1425</f>
        <v>13119.892391595911</v>
      </c>
      <c r="H23" s="663">
        <f>+'[4]AVE 04-99'!J1425</f>
        <v>12542.680625276851</v>
      </c>
      <c r="I23" s="663">
        <f>+'[4]AVE 04-99'!K1425</f>
        <v>13739.545552656691</v>
      </c>
      <c r="J23" s="663">
        <f>+'[4]AVE 04-99'!L1425</f>
        <v>13271.068503320917</v>
      </c>
      <c r="K23" s="663">
        <f>+'[4]AVE 04-99'!M1425</f>
        <v>13178.182857738253</v>
      </c>
      <c r="L23" s="663">
        <f>+'[4]AVE 04-99'!N1425</f>
        <v>12982.852531783823</v>
      </c>
      <c r="M23" s="663">
        <f>+'[4]AVE 04-99'!O1425</f>
        <v>12657.525966948911</v>
      </c>
      <c r="N23" s="663">
        <f>+'[4]AVE 04-99'!P1425</f>
        <v>13268.224634193146</v>
      </c>
    </row>
    <row r="24" spans="1:14" ht="12" customHeight="1">
      <c r="A24" s="468" t="s">
        <v>245</v>
      </c>
      <c r="B24" s="663">
        <f t="shared" si="1"/>
        <v>170.47241139952061</v>
      </c>
      <c r="C24" s="663">
        <f>+'[4]AVE 04-99'!E1428</f>
        <v>12.60501214436843</v>
      </c>
      <c r="D24" s="663">
        <f>+'[4]AVE 04-99'!F1428</f>
        <v>12.879445149728593</v>
      </c>
      <c r="E24" s="663">
        <f>+'[4]AVE 04-99'!G1428</f>
        <v>11.299424392184235</v>
      </c>
      <c r="F24" s="663">
        <f>+'[4]AVE 04-99'!H1428</f>
        <v>13.130524286398</v>
      </c>
      <c r="G24" s="663">
        <f>+'[4]AVE 04-99'!I1428</f>
        <v>11.393619138826342</v>
      </c>
      <c r="H24" s="663">
        <f>+'[4]AVE 04-99'!J1428</f>
        <v>13.891718582796447</v>
      </c>
      <c r="I24" s="663">
        <f>+'[4]AVE 04-99'!K1428</f>
        <v>13.7729473710662</v>
      </c>
      <c r="J24" s="663">
        <f>+'[4]AVE 04-99'!L1428</f>
        <v>13.424637813499025</v>
      </c>
      <c r="K24" s="663">
        <f>+'[4]AVE 04-99'!M1428</f>
        <v>15.722938177907729</v>
      </c>
      <c r="L24" s="663">
        <f>+'[4]AVE 04-99'!N1428</f>
        <v>17.545082307081845</v>
      </c>
      <c r="M24" s="663">
        <f>+'[4]AVE 04-99'!O1428</f>
        <v>21.074572618303005</v>
      </c>
      <c r="N24" s="663">
        <f>+'[4]AVE 04-99'!P1428</f>
        <v>13.732489417360776</v>
      </c>
    </row>
    <row r="25" spans="1:14" ht="12" customHeight="1">
      <c r="A25" s="468" t="s">
        <v>246</v>
      </c>
      <c r="B25" s="663">
        <f t="shared" si="1"/>
        <v>20635.148402636129</v>
      </c>
      <c r="C25" s="663">
        <f>+'[4]AVE 04-99'!E1431</f>
        <v>1790.6881456480744</v>
      </c>
      <c r="D25" s="663">
        <f>+'[4]AVE 04-99'!F1431</f>
        <v>1504.5043564115706</v>
      </c>
      <c r="E25" s="663">
        <f>+'[4]AVE 04-99'!G1431</f>
        <v>1738.033462507552</v>
      </c>
      <c r="F25" s="663">
        <f>+'[4]AVE 04-99'!H1431</f>
        <v>1809.6643984686868</v>
      </c>
      <c r="G25" s="663">
        <f>+'[4]AVE 04-99'!I1431</f>
        <v>1638.2853650915292</v>
      </c>
      <c r="H25" s="663">
        <f>+'[4]AVE 04-99'!J1431</f>
        <v>1663.9945567808568</v>
      </c>
      <c r="I25" s="663">
        <f>+'[4]AVE 04-99'!K1431</f>
        <v>1781.3417194908411</v>
      </c>
      <c r="J25" s="663">
        <f>+'[4]AVE 04-99'!L1431</f>
        <v>1730.8293640758964</v>
      </c>
      <c r="K25" s="663">
        <f>+'[4]AVE 04-99'!M1431</f>
        <v>1667.8652609990957</v>
      </c>
      <c r="L25" s="663">
        <f>+'[4]AVE 04-99'!N1431</f>
        <v>1766.8962675453965</v>
      </c>
      <c r="M25" s="663">
        <f>+'[4]AVE 04-99'!O1431</f>
        <v>1806.0239886058068</v>
      </c>
      <c r="N25" s="663">
        <f>+'[4]AVE 04-99'!P1431</f>
        <v>1737.0215170108199</v>
      </c>
    </row>
    <row r="26" spans="1:14" ht="12" customHeight="1">
      <c r="A26" s="468" t="s">
        <v>258</v>
      </c>
      <c r="B26" s="663">
        <f t="shared" si="1"/>
        <v>1058.7678381238093</v>
      </c>
      <c r="C26" s="663">
        <f>+'[4]AVE 04-99'!E1434</f>
        <v>68.073821279889273</v>
      </c>
      <c r="D26" s="663">
        <f>+'[4]AVE 04-99'!F1434</f>
        <v>77.684408522783357</v>
      </c>
      <c r="E26" s="663">
        <f>+'[4]AVE 04-99'!G1434</f>
        <v>75.918114287514456</v>
      </c>
      <c r="F26" s="663">
        <f>+'[4]AVE 04-99'!H1434</f>
        <v>100.49165141274146</v>
      </c>
      <c r="G26" s="663">
        <f>+'[4]AVE 04-99'!I1434</f>
        <v>96.704774659131544</v>
      </c>
      <c r="H26" s="663">
        <f>+'[4]AVE 04-99'!J1434</f>
        <v>82.860637682430522</v>
      </c>
      <c r="I26" s="663">
        <f>+'[4]AVE 04-99'!K1434</f>
        <v>88.486765669148994</v>
      </c>
      <c r="J26" s="663">
        <f>+'[4]AVE 04-99'!L1434</f>
        <v>87.715319705238301</v>
      </c>
      <c r="K26" s="663">
        <f>+'[4]AVE 04-99'!M1434</f>
        <v>79.639892389623753</v>
      </c>
      <c r="L26" s="663">
        <f>+'[4]AVE 04-99'!N1434</f>
        <v>85.275174083595971</v>
      </c>
      <c r="M26" s="663">
        <f>+'[4]AVE 04-99'!O1434</f>
        <v>86.990668468603047</v>
      </c>
      <c r="N26" s="663">
        <f>+'[4]AVE 04-99'!P1434</f>
        <v>128.92660996310849</v>
      </c>
    </row>
    <row r="27" spans="1:14" ht="12" customHeight="1">
      <c r="A27" s="358" t="s">
        <v>577</v>
      </c>
      <c r="B27" s="663">
        <f t="shared" si="1"/>
        <v>763.78222599112178</v>
      </c>
      <c r="C27" s="663">
        <f>+'[4]AVE 04-99'!E1437</f>
        <v>58.825091312742202</v>
      </c>
      <c r="D27" s="663">
        <f>+'[4]AVE 04-99'!F1437</f>
        <v>59.784083852740366</v>
      </c>
      <c r="E27" s="663">
        <f>+'[4]AVE 04-99'!G1437</f>
        <v>55.227030989433786</v>
      </c>
      <c r="F27" s="663">
        <f>+'[4]AVE 04-99'!H1437</f>
        <v>79.615298371095662</v>
      </c>
      <c r="G27" s="663">
        <f>+'[4]AVE 04-99'!I1437</f>
        <v>66.449339901363601</v>
      </c>
      <c r="H27" s="663">
        <f>+'[4]AVE 04-99'!J1437</f>
        <v>62.778015669534739</v>
      </c>
      <c r="I27" s="663">
        <f>+'[4]AVE 04-99'!K1437</f>
        <v>65.380399095548</v>
      </c>
      <c r="J27" s="663">
        <f>+'[4]AVE 04-99'!L1437</f>
        <v>56.126890122515036</v>
      </c>
      <c r="K27" s="663">
        <f>+'[4]AVE 04-99'!M1437</f>
        <v>65.046302024009947</v>
      </c>
      <c r="L27" s="663">
        <f>+'[4]AVE 04-99'!N1437</f>
        <v>65.219559909525131</v>
      </c>
      <c r="M27" s="663">
        <f>+'[4]AVE 04-99'!O1437</f>
        <v>63.416493345461326</v>
      </c>
      <c r="N27" s="663">
        <f>+'[4]AVE 04-99'!P1437</f>
        <v>65.913721397152003</v>
      </c>
    </row>
    <row r="28" spans="1:14" ht="12" customHeight="1">
      <c r="A28" s="469" t="s">
        <v>424</v>
      </c>
      <c r="B28" s="663">
        <f t="shared" si="1"/>
        <v>462.85431612478158</v>
      </c>
      <c r="C28" s="663">
        <f>+'[4]AVE 04-99'!E1440</f>
        <v>35.29505478764532</v>
      </c>
      <c r="D28" s="663">
        <f>+'[4]AVE 04-99'!F1440</f>
        <v>35.87045031164422</v>
      </c>
      <c r="E28" s="663">
        <f>+'[4]AVE 04-99'!G1440</f>
        <v>33.136218593660267</v>
      </c>
      <c r="F28" s="663">
        <f>+'[4]AVE 04-99'!H1440</f>
        <v>47.769179022657397</v>
      </c>
      <c r="G28" s="663">
        <f>+'[4]AVE 04-99'!I1440</f>
        <v>39.869603940818159</v>
      </c>
      <c r="H28" s="663">
        <f>+'[4]AVE 04-99'!J1440</f>
        <v>37.66680940172084</v>
      </c>
      <c r="I28" s="663">
        <f>+'[4]AVE 04-99'!K1440</f>
        <v>39.228239457328797</v>
      </c>
      <c r="J28" s="663">
        <f>+'[4]AVE 04-99'!L1440</f>
        <v>33.676134073509019</v>
      </c>
      <c r="K28" s="663">
        <f>+'[4]AVE 04-99'!M1440</f>
        <v>42.380361054405959</v>
      </c>
      <c r="L28" s="663">
        <f>+'[4]AVE 04-99'!N1440</f>
        <v>39.131735945715079</v>
      </c>
      <c r="M28" s="663">
        <f>+'[4]AVE 04-99'!O1440</f>
        <v>38.049896007276793</v>
      </c>
      <c r="N28" s="663">
        <f>+'[4]AVE 04-99'!P1440</f>
        <v>40.780633528399697</v>
      </c>
    </row>
    <row r="29" spans="1:14" ht="12" customHeight="1">
      <c r="A29" s="469" t="s">
        <v>425</v>
      </c>
      <c r="B29" s="663">
        <f t="shared" si="1"/>
        <v>300.9279098663402</v>
      </c>
      <c r="C29" s="663">
        <f>+'[4]AVE 04-99'!E1443</f>
        <v>23.530036525096882</v>
      </c>
      <c r="D29" s="663">
        <f>+'[4]AVE 04-99'!F1443</f>
        <v>23.913633541096146</v>
      </c>
      <c r="E29" s="663">
        <f>+'[4]AVE 04-99'!G1443</f>
        <v>22.090812395773515</v>
      </c>
      <c r="F29" s="663">
        <f>+'[4]AVE 04-99'!H1443</f>
        <v>31.846119348438265</v>
      </c>
      <c r="G29" s="663">
        <f>+'[4]AVE 04-99'!I1443</f>
        <v>26.579735960545442</v>
      </c>
      <c r="H29" s="663">
        <f>+'[4]AVE 04-99'!J1443</f>
        <v>25.111206267813898</v>
      </c>
      <c r="I29" s="663">
        <f>+'[4]AVE 04-99'!K1443</f>
        <v>26.152159638219203</v>
      </c>
      <c r="J29" s="663">
        <f>+'[4]AVE 04-99'!L1443</f>
        <v>22.450756049006014</v>
      </c>
      <c r="K29" s="663">
        <f>+'[4]AVE 04-99'!M1443</f>
        <v>22.66594096960398</v>
      </c>
      <c r="L29" s="663">
        <f>+'[4]AVE 04-99'!N1443</f>
        <v>26.087823963810052</v>
      </c>
      <c r="M29" s="663">
        <f>+'[4]AVE 04-99'!O1443</f>
        <v>25.366597338184533</v>
      </c>
      <c r="N29" s="663">
        <f>+'[4]AVE 04-99'!P1443</f>
        <v>25.133087868752309</v>
      </c>
    </row>
    <row r="30" spans="1:14" ht="12" customHeight="1">
      <c r="A30" s="468" t="s">
        <v>590</v>
      </c>
      <c r="B30" s="663">
        <f t="shared" si="1"/>
        <v>4091.9722885643218</v>
      </c>
      <c r="C30" s="663">
        <f>+'[4]AVE 04-99'!E1446</f>
        <v>339.9405830872409</v>
      </c>
      <c r="D30" s="663">
        <f>+'[4]AVE 04-99'!F1446</f>
        <v>299.58374624111627</v>
      </c>
      <c r="E30" s="663">
        <f>+'[4]AVE 04-99'!G1446</f>
        <v>271.6695336122861</v>
      </c>
      <c r="F30" s="663">
        <f>+'[4]AVE 04-99'!H1446</f>
        <v>299.17479757388361</v>
      </c>
      <c r="G30" s="663">
        <f>+'[4]AVE 04-99'!I1446</f>
        <v>301.33572659077316</v>
      </c>
      <c r="H30" s="663">
        <f>+'[4]AVE 04-99'!J1446</f>
        <v>359.80654519930783</v>
      </c>
      <c r="I30" s="663">
        <f>+'[4]AVE 04-99'!K1446</f>
        <v>387.76132089213354</v>
      </c>
      <c r="J30" s="663">
        <f>+'[4]AVE 04-99'!L1446</f>
        <v>342.08777365884043</v>
      </c>
      <c r="K30" s="663">
        <f>+'[4]AVE 04-99'!M1446</f>
        <v>376.08236447228671</v>
      </c>
      <c r="L30" s="663">
        <f>+'[4]AVE 04-99'!N1446</f>
        <v>363.28314522515166</v>
      </c>
      <c r="M30" s="663">
        <f>+'[4]AVE 04-99'!O1446</f>
        <v>380.64349836294508</v>
      </c>
      <c r="N30" s="663">
        <f>+'[4]AVE 04-99'!P1446</f>
        <v>370.60325364835631</v>
      </c>
    </row>
    <row r="31" spans="1:14" ht="12" customHeight="1">
      <c r="A31" s="468" t="s">
        <v>591</v>
      </c>
      <c r="B31" s="663">
        <f t="shared" si="1"/>
        <v>2535.3708376833642</v>
      </c>
      <c r="C31" s="663">
        <f>+'[4]AVE 04-99'!E1449</f>
        <v>205.24127929033668</v>
      </c>
      <c r="D31" s="663">
        <f>+'[4]AVE 04-99'!F1449</f>
        <v>214.81042205849607</v>
      </c>
      <c r="E31" s="663">
        <f>+'[4]AVE 04-99'!G1449</f>
        <v>167.77868298662298</v>
      </c>
      <c r="F31" s="663">
        <f>+'[4]AVE 04-99'!H1449</f>
        <v>201.80519335943205</v>
      </c>
      <c r="G31" s="663">
        <f>+'[4]AVE 04-99'!I1449</f>
        <v>223.46653511345511</v>
      </c>
      <c r="H31" s="663">
        <f>+'[4]AVE 04-99'!J1449</f>
        <v>222.66031192908525</v>
      </c>
      <c r="I31" s="663">
        <f>+'[4]AVE 04-99'!K1449</f>
        <v>223.63814170339282</v>
      </c>
      <c r="J31" s="663">
        <f>+'[4]AVE 04-99'!L1449</f>
        <v>230.03883637757656</v>
      </c>
      <c r="K31" s="663">
        <f>+'[4]AVE 04-99'!M1449</f>
        <v>228.80121379576661</v>
      </c>
      <c r="L31" s="663">
        <f>+'[4]AVE 04-99'!N1449</f>
        <v>212.12561563585291</v>
      </c>
      <c r="M31" s="663">
        <f>+'[4]AVE 04-99'!O1449</f>
        <v>210.4804034011332</v>
      </c>
      <c r="N31" s="663">
        <f>+'[4]AVE 04-99'!P1449</f>
        <v>194.52420203221342</v>
      </c>
    </row>
    <row r="32" spans="1:14" ht="12" customHeight="1">
      <c r="A32" s="358" t="s">
        <v>686</v>
      </c>
      <c r="B32" s="663">
        <f t="shared" si="1"/>
        <v>37960.614331437078</v>
      </c>
      <c r="C32" s="663">
        <f>+'[4]AVE 04-99'!E1452</f>
        <v>3062.1259027209371</v>
      </c>
      <c r="D32" s="663">
        <f>+'[4]AVE 04-99'!F1452</f>
        <v>2896.7138409734207</v>
      </c>
      <c r="E32" s="663">
        <f>+'[4]AVE 04-99'!G1452</f>
        <v>3044.2383309035067</v>
      </c>
      <c r="F32" s="663">
        <f>+'[4]AVE 04-99'!H1452</f>
        <v>3113.9713125471208</v>
      </c>
      <c r="G32" s="663">
        <f>+'[4]AVE 04-99'!I1452</f>
        <v>3013.1536393512297</v>
      </c>
      <c r="H32" s="663">
        <f>+'[4]AVE 04-99'!J1452</f>
        <v>3075.7960187360827</v>
      </c>
      <c r="I32" s="663">
        <f>+'[4]AVE 04-99'!K1452</f>
        <v>3193.9181617331219</v>
      </c>
      <c r="J32" s="663">
        <f>+'[4]AVE 04-99'!L1452</f>
        <v>3291.7909516982731</v>
      </c>
      <c r="K32" s="663">
        <f>+'[4]AVE 04-99'!M1452</f>
        <v>3274.1200616296023</v>
      </c>
      <c r="L32" s="663">
        <f>+'[4]AVE 04-99'!N1452</f>
        <v>3281.7786794986559</v>
      </c>
      <c r="M32" s="663">
        <f>+'[4]AVE 04-99'!O1452</f>
        <v>3278.5777948427985</v>
      </c>
      <c r="N32" s="663">
        <f>+'[4]AVE 04-99'!P1452</f>
        <v>3434.4296368023306</v>
      </c>
    </row>
    <row r="33" spans="1:14" ht="12" customHeight="1">
      <c r="A33" s="358" t="s">
        <v>534</v>
      </c>
      <c r="B33" s="663">
        <f t="shared" si="1"/>
        <v>23703.736393086219</v>
      </c>
      <c r="C33" s="663">
        <f>+'[4]AVE 04-99'!E1455</f>
        <v>1842.9733524722676</v>
      </c>
      <c r="D33" s="663">
        <f>+'[4]AVE 04-99'!F1455</f>
        <v>1659.739686476961</v>
      </c>
      <c r="E33" s="663">
        <f>+'[4]AVE 04-99'!G1455</f>
        <v>1911.1750732937585</v>
      </c>
      <c r="F33" s="663">
        <f>+'[4]AVE 04-99'!H1455</f>
        <v>1858.0854145901599</v>
      </c>
      <c r="G33" s="663">
        <f>+'[4]AVE 04-99'!I1455</f>
        <v>1719.9791998155529</v>
      </c>
      <c r="H33" s="663">
        <f>+'[4]AVE 04-99'!J1455</f>
        <v>2054.1873106874991</v>
      </c>
      <c r="I33" s="663">
        <f>+'[4]AVE 04-99'!K1455</f>
        <v>2134.3287200895702</v>
      </c>
      <c r="J33" s="663">
        <f>+'[4]AVE 04-99'!L1455</f>
        <v>2180.7136260911952</v>
      </c>
      <c r="K33" s="663">
        <f>+'[4]AVE 04-99'!M1455</f>
        <v>1989.7028843447267</v>
      </c>
      <c r="L33" s="663">
        <f>+'[4]AVE 04-99'!N1455</f>
        <v>2145.0819910130308</v>
      </c>
      <c r="M33" s="663">
        <f>+'[4]AVE 04-99'!O1455</f>
        <v>2014.9328840981091</v>
      </c>
      <c r="N33" s="663">
        <f>+'[4]AVE 04-99'!P1455</f>
        <v>2192.8362501133893</v>
      </c>
    </row>
    <row r="34" spans="1:14" ht="12" customHeight="1">
      <c r="A34" s="358" t="s">
        <v>535</v>
      </c>
      <c r="B34" s="663">
        <f t="shared" si="1"/>
        <v>12044.96404630319</v>
      </c>
      <c r="C34" s="663">
        <f>+'[4]AVE 04-99'!E1458</f>
        <v>311.0037379348293</v>
      </c>
      <c r="D34" s="663">
        <f>+'[4]AVE 04-99'!F1458</f>
        <v>804.94517256749725</v>
      </c>
      <c r="E34" s="663">
        <f>+'[4]AVE 04-99'!G1458</f>
        <v>1155.3354351565038</v>
      </c>
      <c r="F34" s="663">
        <f>+'[4]AVE 04-99'!H1458</f>
        <v>995.43793332811879</v>
      </c>
      <c r="G34" s="663">
        <f>+'[4]AVE 04-99'!I1458</f>
        <v>1415.2865537706675</v>
      </c>
      <c r="H34" s="663">
        <f>+'[4]AVE 04-99'!J1458</f>
        <v>1393.4674035526762</v>
      </c>
      <c r="I34" s="663">
        <f>+'[4]AVE 04-99'!K1458</f>
        <v>1180.591881900006</v>
      </c>
      <c r="J34" s="663">
        <f>+'[4]AVE 04-99'!L1458</f>
        <v>1028.4926295889061</v>
      </c>
      <c r="K34" s="663">
        <f>+'[4]AVE 04-99'!M1458</f>
        <v>1065.0620180740323</v>
      </c>
      <c r="L34" s="663">
        <f>+'[4]AVE 04-99'!N1458</f>
        <v>912.58892272961077</v>
      </c>
      <c r="M34" s="663">
        <f>+'[4]AVE 04-99'!O1458</f>
        <v>904.24451512665394</v>
      </c>
      <c r="N34" s="663">
        <f>+'[4]AVE 04-99'!P1458</f>
        <v>878.507842573689</v>
      </c>
    </row>
    <row r="35" spans="1:14" ht="12" customHeight="1">
      <c r="A35" s="475" t="s">
        <v>536</v>
      </c>
      <c r="B35" s="684">
        <f t="shared" si="1"/>
        <v>8393.4579082691362</v>
      </c>
      <c r="C35" s="684">
        <f>+'[4]AVE 04-99'!E1461</f>
        <v>617.60325399329304</v>
      </c>
      <c r="D35" s="684">
        <f>+'[4]AVE 04-99'!F1461</f>
        <v>567.80289131801624</v>
      </c>
      <c r="E35" s="684">
        <f>+'[4]AVE 04-99'!G1461</f>
        <v>608.30062158384965</v>
      </c>
      <c r="F35" s="684">
        <f>+'[4]AVE 04-99'!H1461</f>
        <v>685.35219201894552</v>
      </c>
      <c r="G35" s="684">
        <f>+'[4]AVE 04-99'!I1461</f>
        <v>653.76955360892498</v>
      </c>
      <c r="H35" s="684">
        <f>+'[4]AVE 04-99'!J1461</f>
        <v>737.11701894874091</v>
      </c>
      <c r="I35" s="684">
        <f>+'[4]AVE 04-99'!K1461</f>
        <v>807.16890644802618</v>
      </c>
      <c r="J35" s="684">
        <f>+'[4]AVE 04-99'!L1461</f>
        <v>787.5257266968913</v>
      </c>
      <c r="K35" s="684">
        <f>+'[4]AVE 04-99'!M1461</f>
        <v>771.16141359892367</v>
      </c>
      <c r="L35" s="684">
        <f>+'[4]AVE 04-99'!N1461</f>
        <v>719.73088542338269</v>
      </c>
      <c r="M35" s="684">
        <f>+'[4]AVE 04-99'!O1461</f>
        <v>699.04797684026187</v>
      </c>
      <c r="N35" s="684">
        <f>+'[4]AVE 04-99'!P1461</f>
        <v>738.87746778988003</v>
      </c>
    </row>
    <row r="36" spans="1:14" ht="9" customHeight="1">
      <c r="A36" s="76" t="s">
        <v>745</v>
      </c>
      <c r="B36" s="516"/>
      <c r="C36" s="516"/>
      <c r="D36" s="516"/>
      <c r="E36" s="516"/>
      <c r="F36" s="516"/>
      <c r="G36" s="516"/>
      <c r="H36" s="516"/>
      <c r="I36" s="516"/>
      <c r="J36" s="516"/>
      <c r="K36" s="516"/>
      <c r="L36" s="516"/>
      <c r="M36" s="516"/>
    </row>
    <row r="37" spans="1:14" ht="9" customHeight="1">
      <c r="A37" s="76" t="s">
        <v>151</v>
      </c>
      <c r="B37" s="516"/>
      <c r="C37" s="516"/>
      <c r="D37" s="516"/>
      <c r="E37" s="516"/>
      <c r="F37" s="516"/>
      <c r="G37" s="516"/>
      <c r="H37" s="516"/>
      <c r="I37" s="516"/>
      <c r="J37" s="516"/>
      <c r="K37" s="516"/>
      <c r="L37" s="516"/>
      <c r="M37" s="516"/>
    </row>
    <row r="38" spans="1:14" ht="9" customHeight="1">
      <c r="A38" s="77" t="s">
        <v>318</v>
      </c>
      <c r="B38" s="516"/>
      <c r="C38" s="516"/>
      <c r="D38" s="516"/>
      <c r="E38" s="516"/>
      <c r="F38" s="516"/>
      <c r="G38" s="516"/>
      <c r="H38" s="516"/>
      <c r="I38" s="516"/>
      <c r="J38" s="516"/>
      <c r="K38" s="516"/>
      <c r="L38" s="516"/>
      <c r="M38" s="516"/>
    </row>
    <row r="39" spans="1:14" ht="12" customHeight="1">
      <c r="A39" s="14"/>
    </row>
    <row r="40" spans="1:14" ht="12" customHeight="1">
      <c r="A40" s="217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  <row r="45" spans="1:14" ht="12" customHeight="1">
      <c r="A45" s="217"/>
    </row>
    <row r="46" spans="1:14" ht="12" customHeight="1">
      <c r="A46" s="217"/>
    </row>
    <row r="47" spans="1:14" ht="12" customHeight="1">
      <c r="A47" s="217"/>
    </row>
    <row r="48" spans="1:14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sheetCalcPr fullCalcOnLoad="1"/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52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8.33203125" style="354" customWidth="1"/>
    <col min="2" max="14" width="5.5" style="354" customWidth="1"/>
    <col min="15" max="15" width="6.6640625" style="354" customWidth="1"/>
    <col min="16" max="16384" width="12.83203125" style="354"/>
  </cols>
  <sheetData>
    <row r="2" spans="1:14" ht="12" customHeight="1">
      <c r="A2" s="510" t="s">
        <v>21</v>
      </c>
      <c r="B2" s="467"/>
      <c r="C2" s="467"/>
      <c r="D2" s="467"/>
      <c r="E2" s="467"/>
      <c r="F2" s="467"/>
    </row>
    <row r="3" spans="1:14" ht="11">
      <c r="A3" s="511" t="s">
        <v>189</v>
      </c>
    </row>
    <row r="4" spans="1:14" ht="4" customHeight="1"/>
    <row r="5" spans="1:14" ht="17" customHeight="1">
      <c r="A5" s="667" t="s">
        <v>198</v>
      </c>
      <c r="B5" s="668" t="s">
        <v>501</v>
      </c>
      <c r="C5" s="669" t="s">
        <v>428</v>
      </c>
      <c r="D5" s="669" t="s">
        <v>432</v>
      </c>
      <c r="E5" s="669" t="s">
        <v>435</v>
      </c>
      <c r="F5" s="669" t="s">
        <v>386</v>
      </c>
      <c r="G5" s="669" t="s">
        <v>387</v>
      </c>
      <c r="H5" s="669" t="s">
        <v>285</v>
      </c>
      <c r="I5" s="669" t="s">
        <v>295</v>
      </c>
      <c r="J5" s="669" t="s">
        <v>101</v>
      </c>
      <c r="K5" s="669" t="s">
        <v>103</v>
      </c>
      <c r="L5" s="669" t="s">
        <v>17</v>
      </c>
      <c r="M5" s="669" t="s">
        <v>107</v>
      </c>
      <c r="N5" s="670" t="s">
        <v>108</v>
      </c>
    </row>
    <row r="6" spans="1:14" ht="17" customHeight="1">
      <c r="A6" s="691" t="s">
        <v>325</v>
      </c>
      <c r="B6" s="704">
        <f>('C-51'!B6/'C-50'!B6)*1000</f>
        <v>2.212644068310317</v>
      </c>
      <c r="C6" s="704">
        <f>('C-51'!C6/'C-50'!C6)*1000</f>
        <v>2.2137346019603714</v>
      </c>
      <c r="D6" s="704">
        <f>('C-51'!D6/'C-50'!D6)*1000</f>
        <v>2.1624784379615725</v>
      </c>
      <c r="E6" s="704">
        <f>('C-51'!E6/'C-50'!E6)*1000</f>
        <v>2.082770045561479</v>
      </c>
      <c r="F6" s="704">
        <f>('C-51'!F6/'C-50'!F6)*1000</f>
        <v>2.2311212489969892</v>
      </c>
      <c r="G6" s="704">
        <f>('C-51'!G6/'C-50'!G6)*1000</f>
        <v>2.1304830232377214</v>
      </c>
      <c r="H6" s="704">
        <f>('C-51'!H6/'C-50'!H6)*1000</f>
        <v>2.1736258536888409</v>
      </c>
      <c r="I6" s="704">
        <f>('C-51'!I6/'C-50'!I6)*1000</f>
        <v>2.2823272625049813</v>
      </c>
      <c r="J6" s="704">
        <f>('C-51'!J6/'C-50'!J6)*1000</f>
        <v>2.2549405512790233</v>
      </c>
      <c r="K6" s="704">
        <f>('C-51'!K6/'C-50'!K6)*1000</f>
        <v>2.2810674585842925</v>
      </c>
      <c r="L6" s="704">
        <f>('C-51'!L6/'C-50'!L6)*1000</f>
        <v>2.2262603893440507</v>
      </c>
      <c r="M6" s="704">
        <f>('C-51'!M6/'C-50'!M6)*1000</f>
        <v>2.2545787335046312</v>
      </c>
      <c r="N6" s="704">
        <f>('C-51'!N6/'C-50'!N6)*1000</f>
        <v>2.2434715587687326</v>
      </c>
    </row>
    <row r="7" spans="1:14" ht="12" customHeight="1">
      <c r="A7" s="468" t="s">
        <v>488</v>
      </c>
      <c r="B7" s="705">
        <f>('C-51'!B7/'C-50'!B7)*1000</f>
        <v>2.2757272556059012</v>
      </c>
      <c r="C7" s="705">
        <f>('C-51'!C7/'C-50'!C7)*1000</f>
        <v>1.8965672464093548</v>
      </c>
      <c r="D7" s="705">
        <f>('C-51'!D7/'C-50'!D7)*1000</f>
        <v>1.9473183906173492</v>
      </c>
      <c r="E7" s="705">
        <f>('C-51'!E7/'C-50'!E7)*1000</f>
        <v>1.9006611338278709</v>
      </c>
      <c r="F7" s="705">
        <f>('C-51'!F7/'C-50'!F7)*1000</f>
        <v>1.9838909396185014</v>
      </c>
      <c r="G7" s="705">
        <f>('C-51'!G7/'C-50'!G7)*1000</f>
        <v>1.8781456382148347</v>
      </c>
      <c r="H7" s="705">
        <f>('C-51'!H7/'C-50'!H7)*1000</f>
        <v>1.8674383761043654</v>
      </c>
      <c r="I7" s="705">
        <f>('C-51'!I7/'C-50'!I7)*1000</f>
        <v>1.896838475533303</v>
      </c>
      <c r="J7" s="705">
        <f>('C-51'!J7/'C-50'!J7)*1000</f>
        <v>1.9172408850115783</v>
      </c>
      <c r="K7" s="705">
        <f>('C-51'!K7/'C-50'!K7)*1000</f>
        <v>1.8936749017681176</v>
      </c>
      <c r="L7" s="705">
        <f>('C-51'!L7/'C-50'!L7)*1000</f>
        <v>2.3272522339842063</v>
      </c>
      <c r="M7" s="705">
        <f>('C-51'!M7/'C-50'!M7)*1000</f>
        <v>3.83320250308239</v>
      </c>
      <c r="N7" s="705">
        <f>('C-51'!N7/'C-50'!N7)*1000</f>
        <v>2.3049152760623324</v>
      </c>
    </row>
    <row r="8" spans="1:14" ht="12" customHeight="1">
      <c r="A8" s="468" t="s">
        <v>603</v>
      </c>
      <c r="B8" s="705">
        <f>('C-51'!B8/'C-50'!B8)*1000</f>
        <v>2.1760853820883841</v>
      </c>
      <c r="C8" s="705">
        <f>('C-51'!C8/'C-50'!C8)*1000</f>
        <v>2.1613077423592761</v>
      </c>
      <c r="D8" s="705">
        <f>('C-51'!D8/'C-50'!D8)*1000</f>
        <v>2.1317747282517403</v>
      </c>
      <c r="E8" s="705">
        <f>('C-51'!E8/'C-50'!E8)*1000</f>
        <v>2.0458628883925694</v>
      </c>
      <c r="F8" s="705">
        <f>('C-51'!F8/'C-50'!F8)*1000</f>
        <v>2.201468567751991</v>
      </c>
      <c r="G8" s="705">
        <f>('C-51'!G8/'C-50'!G8)*1000</f>
        <v>2.0949708136386551</v>
      </c>
      <c r="H8" s="705">
        <f>('C-51'!H8/'C-50'!H8)*1000</f>
        <v>2.1511936077714253</v>
      </c>
      <c r="I8" s="705">
        <f>('C-51'!I8/'C-50'!I8)*1000</f>
        <v>2.2377903538703543</v>
      </c>
      <c r="J8" s="705">
        <f>('C-51'!J8/'C-50'!J8)*1000</f>
        <v>2.2140253899152347</v>
      </c>
      <c r="K8" s="705">
        <f>('C-51'!K8/'C-50'!K8)*1000</f>
        <v>2.2506947577726022</v>
      </c>
      <c r="L8" s="705">
        <f>('C-51'!L8/'C-50'!L8)*1000</f>
        <v>2.1918359349553493</v>
      </c>
      <c r="M8" s="705">
        <f>('C-51'!M8/'C-50'!M8)*1000</f>
        <v>2.226539658139616</v>
      </c>
      <c r="N8" s="705">
        <f>('C-51'!N8/'C-50'!N8)*1000</f>
        <v>2.1982191478672899</v>
      </c>
    </row>
    <row r="9" spans="1:14" ht="12" customHeight="1">
      <c r="A9" s="468" t="s">
        <v>604</v>
      </c>
      <c r="B9" s="705">
        <f>('C-51'!B9/'C-50'!B9)*1000</f>
        <v>2.1787666227483511</v>
      </c>
      <c r="C9" s="705">
        <f>('C-51'!C9/'C-50'!C9)*1000</f>
        <v>2.1787595660607528</v>
      </c>
      <c r="D9" s="705">
        <f>('C-51'!D9/'C-50'!D9)*1000</f>
        <v>2.1220774005066025</v>
      </c>
      <c r="E9" s="705">
        <f>('C-51'!E9/'C-50'!E9)*1000</f>
        <v>2.0977773050539605</v>
      </c>
      <c r="F9" s="705">
        <f>('C-51'!F9/'C-50'!F9)*1000</f>
        <v>2.1885110273055877</v>
      </c>
      <c r="G9" s="705">
        <f>('C-51'!G9/'C-50'!G9)*1000</f>
        <v>2.10946557572982</v>
      </c>
      <c r="H9" s="705">
        <f>('C-51'!H9/'C-50'!H9)*1000</f>
        <v>2.1393083268992723</v>
      </c>
      <c r="I9" s="705">
        <f>('C-51'!I9/'C-50'!I9)*1000</f>
        <v>2.2617619798698558</v>
      </c>
      <c r="J9" s="705">
        <f>('C-51'!J9/'C-50'!J9)*1000</f>
        <v>2.2201085783472578</v>
      </c>
      <c r="K9" s="705">
        <f>('C-51'!K9/'C-50'!K9)*1000</f>
        <v>2.224064159466931</v>
      </c>
      <c r="L9" s="705">
        <f>('C-51'!L9/'C-50'!L9)*1000</f>
        <v>2.1645201997406636</v>
      </c>
      <c r="M9" s="705">
        <f>('C-51'!M9/'C-50'!M9)*1000</f>
        <v>2.2351397957838106</v>
      </c>
      <c r="N9" s="705">
        <f>('C-51'!N9/'C-50'!N9)*1000</f>
        <v>2.1662849886722699</v>
      </c>
    </row>
    <row r="10" spans="1:14" ht="12" customHeight="1">
      <c r="A10" s="358" t="s">
        <v>605</v>
      </c>
      <c r="B10" s="705">
        <f>('C-51'!B10/'C-50'!B10)*1000</f>
        <v>2.1952630594626137</v>
      </c>
      <c r="C10" s="705">
        <f>('C-51'!C10/'C-50'!C10)*1000</f>
        <v>2.1920065137234497</v>
      </c>
      <c r="D10" s="705">
        <f>('C-51'!D10/'C-50'!D10)*1000</f>
        <v>2.1468355407894877</v>
      </c>
      <c r="E10" s="705">
        <f>('C-51'!E10/'C-50'!E10)*1000</f>
        <v>2.0690988976794586</v>
      </c>
      <c r="F10" s="705">
        <f>('C-51'!F10/'C-50'!F10)*1000</f>
        <v>2.2195733880665585</v>
      </c>
      <c r="G10" s="705">
        <f>('C-51'!G10/'C-50'!G10)*1000</f>
        <v>2.1309072105580649</v>
      </c>
      <c r="H10" s="705">
        <f>('C-51'!H10/'C-50'!H10)*1000</f>
        <v>2.1646021931485513</v>
      </c>
      <c r="I10" s="705">
        <f>('C-51'!I10/'C-50'!I10)*1000</f>
        <v>2.2599616627069521</v>
      </c>
      <c r="J10" s="705">
        <f>('C-51'!J10/'C-50'!J10)*1000</f>
        <v>2.2453405546941223</v>
      </c>
      <c r="K10" s="705">
        <f>('C-51'!K10/'C-50'!K10)*1000</f>
        <v>2.2633995292165086</v>
      </c>
      <c r="L10" s="705">
        <f>('C-51'!L10/'C-50'!L10)*1000</f>
        <v>2.2128752737085278</v>
      </c>
      <c r="M10" s="705">
        <f>('C-51'!M10/'C-50'!M10)*1000</f>
        <v>2.2361530313042031</v>
      </c>
      <c r="N10" s="705">
        <f>('C-51'!N10/'C-50'!N10)*1000</f>
        <v>2.174990330630775</v>
      </c>
    </row>
    <row r="11" spans="1:14" ht="12" customHeight="1">
      <c r="A11" s="358" t="s">
        <v>606</v>
      </c>
      <c r="B11" s="705">
        <f>('C-51'!B11/'C-50'!B11)*1000</f>
        <v>1.9721806276926219</v>
      </c>
      <c r="C11" s="705">
        <f>('C-51'!C11/'C-50'!C11)*1000</f>
        <v>1.966719749891841</v>
      </c>
      <c r="D11" s="705">
        <f>('C-51'!D11/'C-50'!D11)*1000</f>
        <v>1.9114448521373191</v>
      </c>
      <c r="E11" s="705">
        <f>('C-51'!E11/'C-50'!E11)*1000</f>
        <v>1.9318914177962729</v>
      </c>
      <c r="F11" s="705">
        <f>('C-51'!F11/'C-50'!F11)*1000</f>
        <v>1.9545799057432631</v>
      </c>
      <c r="G11" s="705">
        <f>('C-51'!G11/'C-50'!G11)*1000</f>
        <v>1.8842678246910982</v>
      </c>
      <c r="H11" s="705">
        <f>('C-51'!H11/'C-50'!H11)*1000</f>
        <v>1.9413023743056965</v>
      </c>
      <c r="I11" s="705">
        <f>('C-51'!I11/'C-50'!I11)*1000</f>
        <v>1.9475547460625193</v>
      </c>
      <c r="J11" s="705">
        <f>('C-51'!J11/'C-50'!J11)*1000</f>
        <v>1.9719908246919846</v>
      </c>
      <c r="K11" s="705">
        <f>('C-51'!K11/'C-50'!K11)*1000</f>
        <v>1.9553429378424918</v>
      </c>
      <c r="L11" s="705">
        <f>('C-51'!L11/'C-50'!L11)*1000</f>
        <v>1.977537669712212</v>
      </c>
      <c r="M11" s="705">
        <f>('C-51'!M11/'C-50'!M11)*1000</f>
        <v>2.1154271917497058</v>
      </c>
      <c r="N11" s="705">
        <f>('C-51'!N11/'C-50'!N11)*1000</f>
        <v>2.0892036770571063</v>
      </c>
    </row>
    <row r="12" spans="1:14" ht="12" customHeight="1">
      <c r="A12" s="469" t="s">
        <v>560</v>
      </c>
      <c r="B12" s="705">
        <f>('C-51'!B12/'C-50'!B12)*1000</f>
        <v>2.4205273838195946</v>
      </c>
      <c r="C12" s="705">
        <f>('C-51'!C12/'C-50'!C12)*1000</f>
        <v>2.4277595100672045</v>
      </c>
      <c r="D12" s="705">
        <f>('C-51'!D12/'C-50'!D12)*1000</f>
        <v>2.2940335144654824</v>
      </c>
      <c r="E12" s="705">
        <f>('C-51'!E12/'C-50'!E12)*1000</f>
        <v>2.3916541125312105</v>
      </c>
      <c r="F12" s="705">
        <f>('C-51'!F12/'C-50'!F12)*1000</f>
        <v>2.4659652563363461</v>
      </c>
      <c r="G12" s="705">
        <f>('C-51'!G12/'C-50'!G12)*1000</f>
        <v>2.3130951914849964</v>
      </c>
      <c r="H12" s="705">
        <f>('C-51'!H12/'C-50'!H12)*1000</f>
        <v>2.3530695900545955</v>
      </c>
      <c r="I12" s="705">
        <f>('C-51'!I12/'C-50'!I12)*1000</f>
        <v>2.3154474033785188</v>
      </c>
      <c r="J12" s="705">
        <f>('C-51'!J12/'C-50'!J12)*1000</f>
        <v>2.4170684333229073</v>
      </c>
      <c r="K12" s="705">
        <f>('C-51'!K12/'C-50'!K12)*1000</f>
        <v>2.3234931469457316</v>
      </c>
      <c r="L12" s="705">
        <f>('C-51'!L12/'C-50'!L12)*1000</f>
        <v>2.4257407168436114</v>
      </c>
      <c r="M12" s="705">
        <f>('C-51'!M12/'C-50'!M12)*1000</f>
        <v>2.6288446697457499</v>
      </c>
      <c r="N12" s="705">
        <f>('C-51'!N12/'C-50'!N12)*1000</f>
        <v>2.6495874412591274</v>
      </c>
    </row>
    <row r="13" spans="1:14" ht="12" customHeight="1">
      <c r="A13" s="469" t="s">
        <v>422</v>
      </c>
      <c r="B13" s="705">
        <f>('C-51'!B13/'C-50'!B13)*1000</f>
        <v>1.4242012590929876</v>
      </c>
      <c r="C13" s="705">
        <f>('C-51'!C13/'C-50'!C13)*1000</f>
        <v>1.403226709677508</v>
      </c>
      <c r="D13" s="705">
        <f>('C-51'!D13/'C-50'!D13)*1000</f>
        <v>1.4438364870695632</v>
      </c>
      <c r="E13" s="705">
        <f>('C-51'!E13/'C-50'!E13)*1000</f>
        <v>1.3699592353424606</v>
      </c>
      <c r="F13" s="705">
        <f>('C-51'!F13/'C-50'!F13)*1000</f>
        <v>1.3295533661294943</v>
      </c>
      <c r="G13" s="705">
        <f>('C-51'!G13/'C-50'!G13)*1000</f>
        <v>1.3601454874985557</v>
      </c>
      <c r="H13" s="705">
        <f>('C-51'!H13/'C-50'!H13)*1000</f>
        <v>1.4380313328348198</v>
      </c>
      <c r="I13" s="705">
        <f>('C-51'!I13/'C-50'!I13)*1000</f>
        <v>1.4979081648985189</v>
      </c>
      <c r="J13" s="705">
        <f>('C-51'!J13/'C-50'!J13)*1000</f>
        <v>1.428007080809746</v>
      </c>
      <c r="K13" s="705">
        <f>('C-51'!K13/'C-50'!K13)*1000</f>
        <v>1.5053815711607539</v>
      </c>
      <c r="L13" s="705">
        <f>('C-51'!L13/'C-50'!L13)*1000</f>
        <v>1.4297339454405029</v>
      </c>
      <c r="M13" s="705">
        <f>('C-51'!M13/'C-50'!M13)*1000</f>
        <v>1.4879169408656521</v>
      </c>
      <c r="N13" s="705">
        <f>('C-51'!N13/'C-50'!N13)*1000</f>
        <v>1.4042901874768567</v>
      </c>
    </row>
    <row r="14" spans="1:14" ht="12" customHeight="1">
      <c r="A14" s="469" t="s">
        <v>423</v>
      </c>
      <c r="B14" s="705">
        <f>('C-51'!B14/'C-50'!B14)*1000</f>
        <v>1.4242012590929878</v>
      </c>
      <c r="C14" s="705">
        <f>('C-51'!C14/'C-50'!C14)*1000</f>
        <v>1.4032267096775077</v>
      </c>
      <c r="D14" s="705">
        <f>('C-51'!D14/'C-50'!D14)*1000</f>
        <v>1.4438364870695635</v>
      </c>
      <c r="E14" s="705">
        <f>('C-51'!E14/'C-50'!E14)*1000</f>
        <v>1.3699592353424608</v>
      </c>
      <c r="F14" s="705">
        <f>('C-51'!F14/'C-50'!F14)*1000</f>
        <v>1.3295533661294943</v>
      </c>
      <c r="G14" s="705">
        <f>('C-51'!G14/'C-50'!G14)*1000</f>
        <v>1.3601454874985557</v>
      </c>
      <c r="H14" s="705">
        <f>('C-51'!H14/'C-50'!H14)*1000</f>
        <v>1.4380313328348198</v>
      </c>
      <c r="I14" s="705">
        <f>('C-51'!I14/'C-50'!I14)*1000</f>
        <v>1.4979081648985191</v>
      </c>
      <c r="J14" s="705">
        <f>('C-51'!J14/'C-50'!J14)*1000</f>
        <v>1.4280070808097458</v>
      </c>
      <c r="K14" s="705">
        <f>('C-51'!K14/'C-50'!K14)*1000</f>
        <v>1.5053815711607539</v>
      </c>
      <c r="L14" s="705">
        <f>('C-51'!L14/'C-50'!L14)*1000</f>
        <v>1.4297339454405029</v>
      </c>
      <c r="M14" s="705">
        <f>('C-51'!M14/'C-50'!M14)*1000</f>
        <v>1.4879169408656523</v>
      </c>
      <c r="N14" s="705">
        <f>('C-51'!N14/'C-50'!N14)*1000</f>
        <v>1.4042901874768567</v>
      </c>
    </row>
    <row r="15" spans="1:14" ht="12" customHeight="1">
      <c r="A15" s="468" t="s">
        <v>595</v>
      </c>
      <c r="B15" s="705">
        <f>('C-51'!B15/'C-50'!B15)*1000</f>
        <v>2.1292702756320168</v>
      </c>
      <c r="C15" s="705">
        <f>('C-51'!C15/'C-50'!C15)*1000</f>
        <v>2.1369545426713827</v>
      </c>
      <c r="D15" s="705">
        <f>('C-51'!D15/'C-50'!D15)*1000</f>
        <v>2.0046270395012531</v>
      </c>
      <c r="E15" s="705">
        <f>('C-51'!E15/'C-50'!E15)*1000</f>
        <v>2.0227052112219308</v>
      </c>
      <c r="F15" s="705">
        <f>('C-51'!F15/'C-50'!F15)*1000</f>
        <v>2.1750847487360727</v>
      </c>
      <c r="G15" s="705">
        <f>('C-51'!G15/'C-50'!G15)*1000</f>
        <v>2.0950753673912921</v>
      </c>
      <c r="H15" s="705">
        <f>('C-51'!H15/'C-50'!H15)*1000</f>
        <v>2.1451182541610967</v>
      </c>
      <c r="I15" s="705">
        <f>('C-51'!I15/'C-50'!I15)*1000</f>
        <v>2.231088934362917</v>
      </c>
      <c r="J15" s="705">
        <f>('C-51'!J15/'C-50'!J15)*1000</f>
        <v>2.1800693136934544</v>
      </c>
      <c r="K15" s="705">
        <f>('C-51'!K15/'C-50'!K15)*1000</f>
        <v>2.1581028249078047</v>
      </c>
      <c r="L15" s="705">
        <f>('C-51'!L15/'C-50'!L15)*1000</f>
        <v>2.0735435543933654</v>
      </c>
      <c r="M15" s="705">
        <f>('C-51'!M15/'C-50'!M15)*1000</f>
        <v>1.9724860590457138</v>
      </c>
      <c r="N15" s="705">
        <f>('C-51'!N15/'C-50'!N15)*1000</f>
        <v>1.9596032377845709</v>
      </c>
    </row>
    <row r="16" spans="1:14" ht="12" customHeight="1">
      <c r="A16" s="358" t="s">
        <v>596</v>
      </c>
      <c r="B16" s="705">
        <f>('C-51'!B16/'C-50'!B16)*1000</f>
        <v>2.2290139435903358</v>
      </c>
      <c r="C16" s="705">
        <f>('C-51'!C16/'C-50'!C16)*1000</f>
        <v>2.227181396359132</v>
      </c>
      <c r="D16" s="705">
        <f>('C-51'!D16/'C-50'!D16)*1000</f>
        <v>2.2788158941541976</v>
      </c>
      <c r="E16" s="705">
        <f>('C-51'!E16/'C-50'!E16)*1000</f>
        <v>2.0882664155672424</v>
      </c>
      <c r="F16" s="705">
        <f>('C-51'!F16/'C-50'!F16)*1000</f>
        <v>2.3243274128617499</v>
      </c>
      <c r="G16" s="705">
        <f>('C-51'!G16/'C-50'!G16)*1000</f>
        <v>2.1459648956418662</v>
      </c>
      <c r="H16" s="705">
        <f>('C-51'!H16/'C-50'!H16)*1000</f>
        <v>2.2388744968538528</v>
      </c>
      <c r="I16" s="705">
        <f>('C-51'!I16/'C-50'!I16)*1000</f>
        <v>2.2739875805207563</v>
      </c>
      <c r="J16" s="705">
        <f>('C-51'!J16/'C-50'!J16)*1000</f>
        <v>2.2880197312942734</v>
      </c>
      <c r="K16" s="705">
        <f>('C-51'!K16/'C-50'!K16)*1000</f>
        <v>2.2680204627607168</v>
      </c>
      <c r="L16" s="705">
        <f>('C-51'!L16/'C-50'!L16)*1000</f>
        <v>2.2399526042407669</v>
      </c>
      <c r="M16" s="705">
        <f>('C-51'!M16/'C-50'!M16)*1000</f>
        <v>2.3406770036641777</v>
      </c>
      <c r="N16" s="705">
        <f>('C-51'!N16/'C-50'!N16)*1000</f>
        <v>2.1941598072571895</v>
      </c>
    </row>
    <row r="17" spans="1:14" ht="12" customHeight="1">
      <c r="A17" s="358" t="s">
        <v>597</v>
      </c>
      <c r="B17" s="705">
        <f>('C-51'!B17/'C-50'!B17)*1000</f>
        <v>2.2467698094277577</v>
      </c>
      <c r="C17" s="705">
        <f>('C-51'!C17/'C-50'!C17)*1000</f>
        <v>2.2459368800522195</v>
      </c>
      <c r="D17" s="705">
        <f>('C-51'!D17/'C-50'!D17)*1000</f>
        <v>2.1944142726652531</v>
      </c>
      <c r="E17" s="705">
        <f>('C-51'!E17/'C-50'!E17)*1000</f>
        <v>2.1065204786375591</v>
      </c>
      <c r="F17" s="705">
        <f>('C-51'!F17/'C-50'!F17)*1000</f>
        <v>2.2640176098302813</v>
      </c>
      <c r="G17" s="705">
        <f>('C-51'!G17/'C-50'!G17)*1000</f>
        <v>2.1546802086597121</v>
      </c>
      <c r="H17" s="705">
        <f>('C-51'!H17/'C-50'!H17)*1000</f>
        <v>2.1953539413815144</v>
      </c>
      <c r="I17" s="705">
        <f>('C-51'!I17/'C-50'!I17)*1000</f>
        <v>2.3199929590095136</v>
      </c>
      <c r="J17" s="705">
        <f>('C-51'!J17/'C-50'!J17)*1000</f>
        <v>2.2884670880291651</v>
      </c>
      <c r="K17" s="705">
        <f>('C-51'!K17/'C-50'!K17)*1000</f>
        <v>2.3162699791323074</v>
      </c>
      <c r="L17" s="705">
        <f>('C-51'!L17/'C-50'!L17)*1000</f>
        <v>2.2572300181826286</v>
      </c>
      <c r="M17" s="705">
        <f>('C-51'!M17/'C-50'!M17)*1000</f>
        <v>2.2797474263343491</v>
      </c>
      <c r="N17" s="705">
        <f>('C-51'!N17/'C-50'!N17)*1000</f>
        <v>2.3202733261748225</v>
      </c>
    </row>
    <row r="18" spans="1:14" ht="12" customHeight="1">
      <c r="A18" s="468" t="s">
        <v>598</v>
      </c>
      <c r="B18" s="705">
        <f>('C-51'!B18/'C-50'!B18)*1000</f>
        <v>2.0741696921794799</v>
      </c>
      <c r="C18" s="705">
        <f>('C-51'!C18/'C-50'!C18)*1000</f>
        <v>2.0571347143771881</v>
      </c>
      <c r="D18" s="705">
        <f>('C-51'!D18/'C-50'!D18)*1000</f>
        <v>2.0268293110741102</v>
      </c>
      <c r="E18" s="705">
        <f>('C-51'!E18/'C-50'!E18)*1000</f>
        <v>1.9938520231012031</v>
      </c>
      <c r="F18" s="705">
        <f>('C-51'!F18/'C-50'!F18)*1000</f>
        <v>2.0992380851135897</v>
      </c>
      <c r="G18" s="705">
        <f>('C-51'!G18/'C-50'!G18)*1000</f>
        <v>1.9988241446121713</v>
      </c>
      <c r="H18" s="705">
        <f>('C-51'!H18/'C-50'!H18)*1000</f>
        <v>2.0635217560625709</v>
      </c>
      <c r="I18" s="705">
        <f>('C-51'!I18/'C-50'!I18)*1000</f>
        <v>2.125108685184161</v>
      </c>
      <c r="J18" s="705">
        <f>('C-51'!J18/'C-50'!J18)*1000</f>
        <v>2.0900745907250893</v>
      </c>
      <c r="K18" s="705">
        <f>('C-51'!K18/'C-50'!K18)*1000</f>
        <v>2.1596337458900141</v>
      </c>
      <c r="L18" s="705">
        <f>('C-51'!L18/'C-50'!L18)*1000</f>
        <v>2.069496143170122</v>
      </c>
      <c r="M18" s="705">
        <f>('C-51'!M18/'C-50'!M18)*1000</f>
        <v>2.1431656313454908</v>
      </c>
      <c r="N18" s="705">
        <f>('C-51'!N18/'C-50'!N18)*1000</f>
        <v>2.0518593536894283</v>
      </c>
    </row>
    <row r="19" spans="1:14" ht="12" customHeight="1">
      <c r="A19" s="468" t="s">
        <v>599</v>
      </c>
      <c r="B19" s="705">
        <f>('C-51'!B19/'C-50'!B19)*1000</f>
        <v>1.9013826862615408</v>
      </c>
      <c r="C19" s="705">
        <f>('C-51'!C19/'C-50'!C19)*1000</f>
        <v>1.8932360874496534</v>
      </c>
      <c r="D19" s="705">
        <f>('C-51'!D19/'C-50'!D19)*1000</f>
        <v>1.8773334196581077</v>
      </c>
      <c r="E19" s="705">
        <f>('C-51'!E19/'C-50'!E19)*1000</f>
        <v>1.8705904755319724</v>
      </c>
      <c r="F19" s="705">
        <f>('C-51'!F19/'C-50'!F19)*1000</f>
        <v>1.8689605397967486</v>
      </c>
      <c r="G19" s="705">
        <f>('C-51'!G19/'C-50'!G19)*1000</f>
        <v>1.8941222589316922</v>
      </c>
      <c r="H19" s="705">
        <f>('C-51'!H19/'C-50'!H19)*1000</f>
        <v>1.8737488642599276</v>
      </c>
      <c r="I19" s="705">
        <f>('C-51'!I19/'C-50'!I19)*1000</f>
        <v>1.881626512975219</v>
      </c>
      <c r="J19" s="705">
        <f>('C-51'!J19/'C-50'!J19)*1000</f>
        <v>1.9088829577283124</v>
      </c>
      <c r="K19" s="705">
        <f>('C-51'!K19/'C-50'!K19)*1000</f>
        <v>1.9421772185543749</v>
      </c>
      <c r="L19" s="705">
        <f>('C-51'!L19/'C-50'!L19)*1000</f>
        <v>1.9336552595946603</v>
      </c>
      <c r="M19" s="705">
        <f>('C-51'!M19/'C-50'!M19)*1000</f>
        <v>1.9579143186382284</v>
      </c>
      <c r="N19" s="705">
        <f>('C-51'!N19/'C-50'!N19)*1000</f>
        <v>1.923166983043938</v>
      </c>
    </row>
    <row r="20" spans="1:14" ht="12" customHeight="1">
      <c r="A20" s="468" t="s">
        <v>600</v>
      </c>
      <c r="B20" s="705">
        <f>('C-51'!B20/'C-50'!B20)*1000</f>
        <v>1.9753233092870446</v>
      </c>
      <c r="C20" s="705">
        <f>('C-51'!C20/'C-50'!C20)*1000</f>
        <v>2.1305939094315618</v>
      </c>
      <c r="D20" s="705">
        <f>('C-51'!D20/'C-50'!D20)*1000</f>
        <v>2.0518866874463031</v>
      </c>
      <c r="E20" s="705">
        <f>('C-51'!E20/'C-50'!E20)*1000</f>
        <v>1.9797862991299238</v>
      </c>
      <c r="F20" s="705">
        <f>('C-51'!F20/'C-50'!F20)*1000</f>
        <v>1.8774185206884393</v>
      </c>
      <c r="G20" s="705">
        <f>('C-51'!G20/'C-50'!G20)*1000</f>
        <v>1.880044621999966</v>
      </c>
      <c r="H20" s="705">
        <f>('C-51'!H20/'C-50'!H20)*1000</f>
        <v>1.899911913894996</v>
      </c>
      <c r="I20" s="705">
        <f>('C-51'!I20/'C-50'!I20)*1000</f>
        <v>1.8888715486929619</v>
      </c>
      <c r="J20" s="705">
        <f>('C-51'!J20/'C-50'!J20)*1000</f>
        <v>1.8759416981160666</v>
      </c>
      <c r="K20" s="705">
        <f>('C-51'!K20/'C-50'!K20)*1000</f>
        <v>1.8825863198364772</v>
      </c>
      <c r="L20" s="705">
        <f>('C-51'!L20/'C-50'!L20)*1000</f>
        <v>1.9239157474841311</v>
      </c>
      <c r="M20" s="705">
        <f>('C-51'!M20/'C-50'!M20)*1000</f>
        <v>1.8959294531005355</v>
      </c>
      <c r="N20" s="705">
        <f>('C-51'!N20/'C-50'!N20)*1000</f>
        <v>1.9073278700305254</v>
      </c>
    </row>
    <row r="21" spans="1:14" ht="12" customHeight="1">
      <c r="A21" s="468" t="s">
        <v>601</v>
      </c>
      <c r="B21" s="705">
        <f>('C-51'!B21/'C-50'!B21)*1000</f>
        <v>2.1636072345866459</v>
      </c>
      <c r="C21" s="705">
        <f>('C-51'!C21/'C-50'!C21)*1000</f>
        <v>2.1757979728382391</v>
      </c>
      <c r="D21" s="705">
        <f>('C-51'!D21/'C-50'!D21)*1000</f>
        <v>2.1132922308818487</v>
      </c>
      <c r="E21" s="705">
        <f>('C-51'!E21/'C-50'!E21)*1000</f>
        <v>2.0459681360563811</v>
      </c>
      <c r="F21" s="705">
        <f>('C-51'!F21/'C-50'!F21)*1000</f>
        <v>2.1720091082548021</v>
      </c>
      <c r="G21" s="705">
        <f>('C-51'!G21/'C-50'!G21)*1000</f>
        <v>2.0939149850256515</v>
      </c>
      <c r="H21" s="705">
        <f>('C-51'!H21/'C-50'!H21)*1000</f>
        <v>2.141129396255864</v>
      </c>
      <c r="I21" s="705">
        <f>('C-51'!I21/'C-50'!I21)*1000</f>
        <v>2.2374172569418112</v>
      </c>
      <c r="J21" s="705">
        <f>('C-51'!J21/'C-50'!J21)*1000</f>
        <v>2.2070450634110053</v>
      </c>
      <c r="K21" s="705">
        <f>('C-51'!K21/'C-50'!K21)*1000</f>
        <v>2.228442480691895</v>
      </c>
      <c r="L21" s="705">
        <f>('C-51'!L21/'C-50'!L21)*1000</f>
        <v>2.1995472187915848</v>
      </c>
      <c r="M21" s="705">
        <f>('C-51'!M21/'C-50'!M21)*1000</f>
        <v>2.2223741011868769</v>
      </c>
      <c r="N21" s="705">
        <f>('C-51'!N21/'C-50'!N21)*1000</f>
        <v>2.1261400359562326</v>
      </c>
    </row>
    <row r="22" spans="1:14" ht="12" customHeight="1">
      <c r="A22" s="468" t="s">
        <v>243</v>
      </c>
      <c r="B22" s="705">
        <f>('C-51'!B22/'C-50'!B22)*1000</f>
        <v>1.8737064155134542</v>
      </c>
      <c r="C22" s="705">
        <f>('C-51'!C22/'C-50'!C22)*1000</f>
        <v>1.8895869861319943</v>
      </c>
      <c r="D22" s="705">
        <f>('C-51'!D22/'C-50'!D22)*1000</f>
        <v>1.8706539956045152</v>
      </c>
      <c r="E22" s="705">
        <f>('C-51'!E22/'C-50'!E22)*1000</f>
        <v>1.8566498266404627</v>
      </c>
      <c r="F22" s="705">
        <f>('C-51'!F22/'C-50'!F22)*1000</f>
        <v>1.8667122271171406</v>
      </c>
      <c r="G22" s="705">
        <f>('C-51'!G22/'C-50'!G22)*1000</f>
        <v>1.885283348349194</v>
      </c>
      <c r="H22" s="705">
        <f>('C-51'!H22/'C-50'!H22)*1000</f>
        <v>1.8736057613324184</v>
      </c>
      <c r="I22" s="705">
        <f>('C-51'!I22/'C-50'!I22)*1000</f>
        <v>1.8676230112000609</v>
      </c>
      <c r="J22" s="705">
        <f>('C-51'!J22/'C-50'!J22)*1000</f>
        <v>1.8619398380934431</v>
      </c>
      <c r="K22" s="705">
        <f>('C-51'!K22/'C-50'!K22)*1000</f>
        <v>1.8619623537947108</v>
      </c>
      <c r="L22" s="705">
        <f>('C-51'!L22/'C-50'!L22)*1000</f>
        <v>1.8789956519008113</v>
      </c>
      <c r="M22" s="705">
        <f>('C-51'!M22/'C-50'!M22)*1000</f>
        <v>1.8821221627068725</v>
      </c>
      <c r="N22" s="705">
        <f>('C-51'!N22/'C-50'!N22)*1000</f>
        <v>1.8873068932477073</v>
      </c>
    </row>
    <row r="23" spans="1:14" ht="12" customHeight="1">
      <c r="A23" s="358" t="s">
        <v>244</v>
      </c>
      <c r="B23" s="705">
        <f>('C-51'!B23/'C-50'!B23)*1000</f>
        <v>2.1996619668546153</v>
      </c>
      <c r="C23" s="705">
        <f>('C-51'!C23/'C-50'!C23)*1000</f>
        <v>2.2079360210492798</v>
      </c>
      <c r="D23" s="705">
        <f>('C-51'!D23/'C-50'!D23)*1000</f>
        <v>2.1436818689868331</v>
      </c>
      <c r="E23" s="705">
        <f>('C-51'!E23/'C-50'!E23)*1000</f>
        <v>2.0729480598589989</v>
      </c>
      <c r="F23" s="705">
        <f>('C-51'!F23/'C-50'!F23)*1000</f>
        <v>2.2217381550351036</v>
      </c>
      <c r="G23" s="705">
        <f>('C-51'!G23/'C-50'!G23)*1000</f>
        <v>2.1198905097057712</v>
      </c>
      <c r="H23" s="705">
        <f>('C-51'!H23/'C-50'!H23)*1000</f>
        <v>2.171945828015426</v>
      </c>
      <c r="I23" s="705">
        <f>('C-51'!I23/'C-50'!I23)*1000</f>
        <v>2.2716427162340871</v>
      </c>
      <c r="J23" s="705">
        <f>('C-51'!J23/'C-50'!J23)*1000</f>
        <v>2.2460612154551356</v>
      </c>
      <c r="K23" s="705">
        <f>('C-51'!K23/'C-50'!K23)*1000</f>
        <v>2.2710951084836162</v>
      </c>
      <c r="L23" s="705">
        <f>('C-51'!L23/'C-50'!L23)*1000</f>
        <v>2.2226852309459062</v>
      </c>
      <c r="M23" s="705">
        <f>('C-51'!M23/'C-50'!M23)*1000</f>
        <v>2.2676275820102538</v>
      </c>
      <c r="N23" s="705">
        <f>('C-51'!N23/'C-50'!N23)*1000</f>
        <v>2.1819195823415845</v>
      </c>
    </row>
    <row r="24" spans="1:14" ht="12" customHeight="1">
      <c r="A24" s="468" t="s">
        <v>245</v>
      </c>
      <c r="B24" s="705">
        <f>('C-51'!B24/'C-50'!B24)*1000</f>
        <v>1.9793178277829133</v>
      </c>
      <c r="C24" s="705">
        <f>('C-51'!C24/'C-50'!C24)*1000</f>
        <v>1.896567246409355</v>
      </c>
      <c r="D24" s="705">
        <f>('C-51'!D24/'C-50'!D24)*1000</f>
        <v>1.8777510900270715</v>
      </c>
      <c r="E24" s="705">
        <f>('C-51'!E24/'C-50'!E24)*1000</f>
        <v>1.8680135967176565</v>
      </c>
      <c r="F24" s="705">
        <f>('C-51'!F24/'C-50'!F24)*1000</f>
        <v>1.8715862790957232</v>
      </c>
      <c r="G24" s="705">
        <f>('C-51'!G24/'C-50'!G24)*1000</f>
        <v>1.8852833483491938</v>
      </c>
      <c r="H24" s="705">
        <f>('C-51'!H24/'C-50'!H24)*1000</f>
        <v>1.7745695250849054</v>
      </c>
      <c r="I24" s="705">
        <f>('C-51'!I24/'C-50'!I24)*1000</f>
        <v>1.8747772940076066</v>
      </c>
      <c r="J24" s="705">
        <f>('C-51'!J24/'C-50'!J24)*1000</f>
        <v>1.8817672398802587</v>
      </c>
      <c r="K24" s="705">
        <f>('C-51'!K24/'C-50'!K24)*1000</f>
        <v>2.1076685782030831</v>
      </c>
      <c r="L24" s="705">
        <f>('C-51'!L24/'C-50'!L24)*1000</f>
        <v>2.1667715574659496</v>
      </c>
      <c r="M24" s="705">
        <f>('C-51'!M24/'C-50'!M24)*1000</f>
        <v>2.5133032869703085</v>
      </c>
      <c r="N24" s="705">
        <f>('C-51'!N24/'C-50'!N24)*1000</f>
        <v>1.8908915167859952</v>
      </c>
    </row>
    <row r="25" spans="1:14" ht="12" customHeight="1">
      <c r="A25" s="468" t="s">
        <v>246</v>
      </c>
      <c r="B25" s="705">
        <f>('C-51'!B25/'C-50'!B25)*1000</f>
        <v>2.1862063849396689</v>
      </c>
      <c r="C25" s="705">
        <f>('C-51'!C25/'C-50'!C25)*1000</f>
        <v>2.1915366261559259</v>
      </c>
      <c r="D25" s="705">
        <f>('C-51'!D25/'C-50'!D25)*1000</f>
        <v>2.1340677324328121</v>
      </c>
      <c r="E25" s="705">
        <f>('C-51'!E25/'C-50'!E25)*1000</f>
        <v>2.0683405550705989</v>
      </c>
      <c r="F25" s="705">
        <f>('C-51'!F25/'C-50'!F25)*1000</f>
        <v>2.2031027516433515</v>
      </c>
      <c r="G25" s="705">
        <f>('C-51'!G25/'C-50'!G25)*1000</f>
        <v>2.1078151034774328</v>
      </c>
      <c r="H25" s="705">
        <f>('C-51'!H25/'C-50'!H25)*1000</f>
        <v>2.1540369807252318</v>
      </c>
      <c r="I25" s="705">
        <f>('C-51'!I25/'C-50'!I25)*1000</f>
        <v>2.2578356603845799</v>
      </c>
      <c r="J25" s="705">
        <f>('C-51'!J25/'C-50'!J25)*1000</f>
        <v>2.2256296512914355</v>
      </c>
      <c r="K25" s="705">
        <f>('C-51'!K25/'C-50'!K25)*1000</f>
        <v>2.2547760777797987</v>
      </c>
      <c r="L25" s="705">
        <f>('C-51'!L25/'C-50'!L25)*1000</f>
        <v>2.2196745227411547</v>
      </c>
      <c r="M25" s="705">
        <f>('C-51'!M25/'C-50'!M25)*1000</f>
        <v>2.2434692379264924</v>
      </c>
      <c r="N25" s="705">
        <f>('C-51'!N25/'C-50'!N25)*1000</f>
        <v>2.1770759097041683</v>
      </c>
    </row>
    <row r="26" spans="1:14" ht="12" customHeight="1">
      <c r="A26" s="468" t="s">
        <v>258</v>
      </c>
      <c r="B26" s="705">
        <f>('C-51'!B26/'C-50'!B26)*1000</f>
        <v>1.9279082929724121</v>
      </c>
      <c r="C26" s="705">
        <f>('C-51'!C26/'C-50'!C26)*1000</f>
        <v>1.8762532658306472</v>
      </c>
      <c r="D26" s="705">
        <f>('C-51'!D26/'C-50'!D26)*1000</f>
        <v>1.8603640658902265</v>
      </c>
      <c r="E26" s="705">
        <f>('C-51'!E26/'C-50'!E26)*1000</f>
        <v>1.8554539852025036</v>
      </c>
      <c r="F26" s="705">
        <f>('C-51'!F26/'C-50'!F26)*1000</f>
        <v>1.8586244283132056</v>
      </c>
      <c r="G26" s="705">
        <f>('C-51'!G26/'C-50'!G26)*1000</f>
        <v>1.8338565585275033</v>
      </c>
      <c r="H26" s="705">
        <f>('C-51'!H26/'C-50'!H26)*1000</f>
        <v>1.8930039028412042</v>
      </c>
      <c r="I26" s="705">
        <f>('C-51'!I26/'C-50'!I26)*1000</f>
        <v>1.8676230112000609</v>
      </c>
      <c r="J26" s="705">
        <f>('C-51'!J26/'C-50'!J26)*1000</f>
        <v>1.8620261155222597</v>
      </c>
      <c r="K26" s="705">
        <f>('C-51'!K26/'C-50'!K26)*1000</f>
        <v>1.9352226303914459</v>
      </c>
      <c r="L26" s="705">
        <f>('C-51'!L26/'C-50'!L26)*1000</f>
        <v>1.9260724807715539</v>
      </c>
      <c r="M26" s="705">
        <f>('C-51'!M26/'C-50'!M26)*1000</f>
        <v>1.9062597261826015</v>
      </c>
      <c r="N26" s="705">
        <f>('C-51'!N26/'C-50'!N26)*1000</f>
        <v>2.3829773960787448</v>
      </c>
    </row>
    <row r="27" spans="1:14" ht="12" customHeight="1">
      <c r="A27" s="358" t="s">
        <v>577</v>
      </c>
      <c r="B27" s="705">
        <f>('C-51'!B27/'C-50'!B27)*1000</f>
        <v>1.8767902961087</v>
      </c>
      <c r="C27" s="705">
        <f>('C-51'!C27/'C-50'!C27)*1000</f>
        <v>1.8895869861319945</v>
      </c>
      <c r="D27" s="705">
        <f>('C-51'!D27/'C-50'!D27)*1000</f>
        <v>1.8742025428157933</v>
      </c>
      <c r="E27" s="705">
        <f>('C-51'!E27/'C-50'!E27)*1000</f>
        <v>1.8607471966532967</v>
      </c>
      <c r="F27" s="705">
        <f>('C-51'!F27/'C-50'!F27)*1000</f>
        <v>1.8715862790957232</v>
      </c>
      <c r="G27" s="705">
        <f>('C-51'!G27/'C-50'!G27)*1000</f>
        <v>1.885283348349194</v>
      </c>
      <c r="H27" s="705">
        <f>('C-51'!H27/'C-50'!H27)*1000</f>
        <v>1.8736057613324189</v>
      </c>
      <c r="I27" s="705">
        <f>('C-51'!I27/'C-50'!I27)*1000</f>
        <v>1.8676230112000609</v>
      </c>
      <c r="J27" s="705">
        <f>('C-51'!J27/'C-50'!J27)*1000</f>
        <v>1.8675204763672857</v>
      </c>
      <c r="K27" s="705">
        <f>('C-51'!K27/'C-50'!K27)*1000</f>
        <v>1.8236465412698304</v>
      </c>
      <c r="L27" s="705">
        <f>('C-51'!L27/'C-50'!L27)*1000</f>
        <v>1.8789956519008113</v>
      </c>
      <c r="M27" s="705">
        <f>('C-51'!M27/'C-50'!M27)*1000</f>
        <v>1.8785213764715885</v>
      </c>
      <c r="N27" s="705">
        <f>('C-51'!N27/'C-50'!N27)*1000</f>
        <v>1.9522928644404192</v>
      </c>
    </row>
    <row r="28" spans="1:14" ht="12" customHeight="1">
      <c r="A28" s="469" t="s">
        <v>424</v>
      </c>
      <c r="B28" s="705">
        <f>('C-51'!B28/'C-50'!B28)*1000</f>
        <v>1.8955675659331994</v>
      </c>
      <c r="C28" s="705">
        <f>('C-51'!C28/'C-50'!C28)*1000</f>
        <v>1.8895869861319945</v>
      </c>
      <c r="D28" s="705">
        <f>('C-51'!D28/'C-50'!D28)*1000</f>
        <v>1.8742025428157933</v>
      </c>
      <c r="E28" s="705">
        <f>('C-51'!E28/'C-50'!E28)*1000</f>
        <v>1.8607471966532967</v>
      </c>
      <c r="F28" s="705">
        <f>('C-51'!F28/'C-50'!F28)*1000</f>
        <v>1.8715862790957232</v>
      </c>
      <c r="G28" s="705">
        <f>('C-51'!G28/'C-50'!G28)*1000</f>
        <v>1.8852833483491942</v>
      </c>
      <c r="H28" s="705">
        <f>('C-51'!H28/'C-50'!H28)*1000</f>
        <v>1.8736057613324189</v>
      </c>
      <c r="I28" s="705">
        <f>('C-51'!I28/'C-50'!I28)*1000</f>
        <v>1.8676230112000609</v>
      </c>
      <c r="J28" s="705">
        <f>('C-51'!J28/'C-50'!J28)*1000</f>
        <v>1.8675204763672857</v>
      </c>
      <c r="K28" s="705">
        <f>('C-51'!K28/'C-50'!K28)*1000</f>
        <v>1.9803021450295992</v>
      </c>
      <c r="L28" s="705">
        <f>('C-51'!L28/'C-50'!L28)*1000</f>
        <v>1.8789956519008113</v>
      </c>
      <c r="M28" s="705">
        <f>('C-51'!M28/'C-50'!M28)*1000</f>
        <v>1.8785213764715882</v>
      </c>
      <c r="N28" s="705">
        <f>('C-51'!N28/'C-50'!N28)*1000</f>
        <v>2.0131301484543016</v>
      </c>
    </row>
    <row r="29" spans="1:14" ht="12" customHeight="1">
      <c r="A29" s="469" t="s">
        <v>425</v>
      </c>
      <c r="B29" s="705">
        <f>('C-51'!B29/'C-50'!B29)*1000</f>
        <v>1.8486243913719513</v>
      </c>
      <c r="C29" s="705">
        <f>('C-51'!C29/'C-50'!C29)*1000</f>
        <v>1.8895869861319945</v>
      </c>
      <c r="D29" s="705">
        <f>('C-51'!D29/'C-50'!D29)*1000</f>
        <v>1.8742025428157933</v>
      </c>
      <c r="E29" s="705">
        <f>('C-51'!E29/'C-50'!E29)*1000</f>
        <v>1.8607471966532965</v>
      </c>
      <c r="F29" s="705">
        <f>('C-51'!F29/'C-50'!F29)*1000</f>
        <v>1.8715862790957234</v>
      </c>
      <c r="G29" s="705">
        <f>('C-51'!G29/'C-50'!G29)*1000</f>
        <v>1.885283348349194</v>
      </c>
      <c r="H29" s="705">
        <f>('C-51'!H29/'C-50'!H29)*1000</f>
        <v>1.8736057613324189</v>
      </c>
      <c r="I29" s="705">
        <f>('C-51'!I29/'C-50'!I29)*1000</f>
        <v>1.8676230112000609</v>
      </c>
      <c r="J29" s="705">
        <f>('C-51'!J29/'C-50'!J29)*1000</f>
        <v>1.8675204763672857</v>
      </c>
      <c r="K29" s="705">
        <f>('C-51'!K29/'C-50'!K29)*1000</f>
        <v>1.5886631356301759</v>
      </c>
      <c r="L29" s="705">
        <f>('C-51'!L29/'C-50'!L29)*1000</f>
        <v>1.8789956519008113</v>
      </c>
      <c r="M29" s="705">
        <f>('C-51'!M29/'C-50'!M29)*1000</f>
        <v>1.8785213764715885</v>
      </c>
      <c r="N29" s="705">
        <f>('C-51'!N29/'C-50'!N29)*1000</f>
        <v>1.8610369384195962</v>
      </c>
    </row>
    <row r="30" spans="1:14" ht="12" customHeight="1">
      <c r="A30" s="468" t="s">
        <v>590</v>
      </c>
      <c r="B30" s="705">
        <f>('C-51'!B30/'C-50'!B30)*1000</f>
        <v>2.0603567437178172</v>
      </c>
      <c r="C30" s="705">
        <f>('C-51'!C30/'C-50'!C30)*1000</f>
        <v>2.1026674749339533</v>
      </c>
      <c r="D30" s="705">
        <f>('C-51'!D30/'C-50'!D30)*1000</f>
        <v>2.013089836711393</v>
      </c>
      <c r="E30" s="705">
        <f>('C-51'!E30/'C-50'!E30)*1000</f>
        <v>1.9773740418536079</v>
      </c>
      <c r="F30" s="705">
        <f>('C-51'!F30/'C-50'!F30)*1000</f>
        <v>2.0467020353732206</v>
      </c>
      <c r="G30" s="705">
        <f>('C-51'!G30/'C-50'!G30)*1000</f>
        <v>1.9970176151025467</v>
      </c>
      <c r="H30" s="705">
        <f>('C-51'!H30/'C-50'!H30)*1000</f>
        <v>2.0235521412105562</v>
      </c>
      <c r="I30" s="705">
        <f>('C-51'!I30/'C-50'!I30)*1000</f>
        <v>2.0993608106860786</v>
      </c>
      <c r="J30" s="705">
        <f>('C-51'!J30/'C-50'!J30)*1000</f>
        <v>2.0705099358787113</v>
      </c>
      <c r="K30" s="705">
        <f>('C-51'!K30/'C-50'!K30)*1000</f>
        <v>2.1078953237484934</v>
      </c>
      <c r="L30" s="705">
        <f>('C-51'!L30/'C-50'!L30)*1000</f>
        <v>2.0598744796734132</v>
      </c>
      <c r="M30" s="705">
        <f>('C-51'!M30/'C-50'!M30)*1000</f>
        <v>2.0968408815700332</v>
      </c>
      <c r="N30" s="705">
        <f>('C-51'!N30/'C-50'!N30)*1000</f>
        <v>2.093062041008666</v>
      </c>
    </row>
    <row r="31" spans="1:14" ht="12" customHeight="1">
      <c r="A31" s="468" t="s">
        <v>591</v>
      </c>
      <c r="B31" s="705">
        <f>('C-51'!B31/'C-50'!B31)*1000</f>
        <v>1.8766369983385234</v>
      </c>
      <c r="C31" s="705">
        <f>('C-51'!C31/'C-50'!C31)*1000</f>
        <v>1.8912047597960189</v>
      </c>
      <c r="D31" s="705">
        <f>('C-51'!D31/'C-50'!D31)*1000</f>
        <v>1.8694774006293517</v>
      </c>
      <c r="E31" s="705">
        <f>('C-51'!E31/'C-50'!E31)*1000</f>
        <v>1.8517323289434036</v>
      </c>
      <c r="F31" s="705">
        <f>('C-51'!F31/'C-50'!F31)*1000</f>
        <v>1.8703706408149492</v>
      </c>
      <c r="G31" s="705">
        <f>('C-51'!G31/'C-50'!G31)*1000</f>
        <v>1.8834854456445658</v>
      </c>
      <c r="H31" s="705">
        <f>('C-51'!H31/'C-50'!H31)*1000</f>
        <v>1.8758943915816488</v>
      </c>
      <c r="I31" s="705">
        <f>('C-51'!I31/'C-50'!I31)*1000</f>
        <v>1.8706941457596415</v>
      </c>
      <c r="J31" s="705">
        <f>('C-51'!J31/'C-50'!J31)*1000</f>
        <v>1.8729715523531385</v>
      </c>
      <c r="K31" s="705">
        <f>('C-51'!K31/'C-50'!K31)*1000</f>
        <v>1.8770429432662137</v>
      </c>
      <c r="L31" s="705">
        <f>('C-51'!L31/'C-50'!L31)*1000</f>
        <v>1.8797442992895406</v>
      </c>
      <c r="M31" s="705">
        <f>('C-51'!M31/'C-50'!M31)*1000</f>
        <v>1.8852256535813507</v>
      </c>
      <c r="N31" s="705">
        <f>('C-51'!N31/'C-50'!N31)*1000</f>
        <v>1.888789473485339</v>
      </c>
    </row>
    <row r="32" spans="1:14" ht="12" customHeight="1">
      <c r="A32" s="358" t="s">
        <v>686</v>
      </c>
      <c r="B32" s="705">
        <f>('C-51'!B32/'C-50'!B32)*1000</f>
        <v>2.1646012122224039</v>
      </c>
      <c r="C32" s="705">
        <f>('C-51'!C32/'C-50'!C32)*1000</f>
        <v>2.1728775374515981</v>
      </c>
      <c r="D32" s="705">
        <f>('C-51'!D32/'C-50'!D32)*1000</f>
        <v>2.1247465016763285</v>
      </c>
      <c r="E32" s="705">
        <f>('C-51'!E32/'C-50'!E32)*1000</f>
        <v>2.0556844359316622</v>
      </c>
      <c r="F32" s="705">
        <f>('C-51'!F32/'C-50'!F32)*1000</f>
        <v>2.1958453350881273</v>
      </c>
      <c r="G32" s="705">
        <f>('C-51'!G32/'C-50'!G32)*1000</f>
        <v>2.1019433706652162</v>
      </c>
      <c r="H32" s="705">
        <f>('C-51'!H32/'C-50'!H32)*1000</f>
        <v>2.1456064141107287</v>
      </c>
      <c r="I32" s="705">
        <f>('C-51'!I32/'C-50'!I32)*1000</f>
        <v>2.2533614069455874</v>
      </c>
      <c r="J32" s="705">
        <f>('C-51'!J32/'C-50'!J32)*1000</f>
        <v>2.1903403306079277</v>
      </c>
      <c r="K32" s="705">
        <f>('C-51'!K32/'C-50'!K32)*1000</f>
        <v>2.2485607923481776</v>
      </c>
      <c r="L32" s="705">
        <f>('C-51'!L32/'C-50'!L32)*1000</f>
        <v>2.17550664118408</v>
      </c>
      <c r="M32" s="705">
        <f>('C-51'!M32/'C-50'!M32)*1000</f>
        <v>2.1704227258365787</v>
      </c>
      <c r="N32" s="705">
        <f>('C-51'!N32/'C-50'!N32)*1000</f>
        <v>2.1425902780279511</v>
      </c>
    </row>
    <row r="33" spans="1:14" ht="12" customHeight="1">
      <c r="A33" s="358" t="s">
        <v>534</v>
      </c>
      <c r="B33" s="705">
        <f>('C-51'!B33/'C-50'!B33)*1000</f>
        <v>2.1641898974980842</v>
      </c>
      <c r="C33" s="705">
        <f>('C-51'!C33/'C-50'!C33)*1000</f>
        <v>2.1672366459065047</v>
      </c>
      <c r="D33" s="705">
        <f>('C-51'!D33/'C-50'!D33)*1000</f>
        <v>2.1166467797516852</v>
      </c>
      <c r="E33" s="705">
        <f>('C-51'!E33/'C-50'!E33)*1000</f>
        <v>2.0379981703931977</v>
      </c>
      <c r="F33" s="705">
        <f>('C-51'!F33/'C-50'!F33)*1000</f>
        <v>2.1918031595527085</v>
      </c>
      <c r="G33" s="705">
        <f>('C-51'!G33/'C-50'!G33)*1000</f>
        <v>2.0931870744975689</v>
      </c>
      <c r="H33" s="705">
        <f>('C-51'!H33/'C-50'!H33)*1000</f>
        <v>2.1419204171720021</v>
      </c>
      <c r="I33" s="705">
        <f>('C-51'!I33/'C-50'!I33)*1000</f>
        <v>2.2470231757210719</v>
      </c>
      <c r="J33" s="705">
        <f>('C-51'!J33/'C-50'!J33)*1000</f>
        <v>2.2091024138465141</v>
      </c>
      <c r="K33" s="705">
        <f>('C-51'!K33/'C-50'!K33)*1000</f>
        <v>2.2237491298086121</v>
      </c>
      <c r="L33" s="705">
        <f>('C-51'!L33/'C-50'!L33)*1000</f>
        <v>2.178855084986461</v>
      </c>
      <c r="M33" s="705">
        <f>('C-51'!M33/'C-50'!M33)*1000</f>
        <v>2.2134384078735412</v>
      </c>
      <c r="N33" s="705">
        <f>('C-51'!N33/'C-50'!N33)*1000</f>
        <v>2.1385846982688745</v>
      </c>
    </row>
    <row r="34" spans="1:14" ht="12" customHeight="1">
      <c r="A34" s="358" t="s">
        <v>535</v>
      </c>
      <c r="B34" s="705">
        <f>('C-51'!B34/'C-50'!B34)*1000</f>
        <v>2.1540919142814219</v>
      </c>
      <c r="C34" s="705">
        <f>('C-51'!C34/'C-50'!C34)*1000</f>
        <v>2.15171413028474</v>
      </c>
      <c r="D34" s="705">
        <f>('C-51'!D34/'C-50'!D34)*1000</f>
        <v>2.1114549149129451</v>
      </c>
      <c r="E34" s="705">
        <f>('C-51'!E34/'C-50'!E34)*1000</f>
        <v>2.0279231405919504</v>
      </c>
      <c r="F34" s="705">
        <f>('C-51'!F34/'C-50'!F34)*1000</f>
        <v>2.2060775655705647</v>
      </c>
      <c r="G34" s="705">
        <f>('C-51'!G34/'C-50'!G34)*1000</f>
        <v>2.0951754752560161</v>
      </c>
      <c r="H34" s="705">
        <f>('C-51'!H34/'C-50'!H34)*1000</f>
        <v>2.1345565366133958</v>
      </c>
      <c r="I34" s="705">
        <f>('C-51'!I34/'C-50'!I34)*1000</f>
        <v>2.2063251561987842</v>
      </c>
      <c r="J34" s="705">
        <f>('C-51'!J34/'C-50'!J34)*1000</f>
        <v>2.2190421045686284</v>
      </c>
      <c r="K34" s="705">
        <f>('C-51'!K34/'C-50'!K34)*1000</f>
        <v>2.2161023150824501</v>
      </c>
      <c r="L34" s="705">
        <f>('C-51'!L34/'C-50'!L34)*1000</f>
        <v>2.1948263153148417</v>
      </c>
      <c r="M34" s="705">
        <f>('C-51'!M34/'C-50'!M34)*1000</f>
        <v>2.224512790787383</v>
      </c>
      <c r="N34" s="705">
        <f>('C-51'!N34/'C-50'!N34)*1000</f>
        <v>2.1159259138466511</v>
      </c>
    </row>
    <row r="35" spans="1:14" ht="12" customHeight="1">
      <c r="A35" s="475" t="s">
        <v>536</v>
      </c>
      <c r="B35" s="706">
        <f>('C-51'!B35/'C-50'!B35)*1000</f>
        <v>2.1711981657125685</v>
      </c>
      <c r="C35" s="706">
        <f>('C-51'!C35/'C-50'!C35)*1000</f>
        <v>2.1673048157352102</v>
      </c>
      <c r="D35" s="706">
        <f>('C-51'!D35/'C-50'!D35)*1000</f>
        <v>2.1467553073830401</v>
      </c>
      <c r="E35" s="706">
        <f>('C-51'!E35/'C-50'!E35)*1000</f>
        <v>2.0443567041079436</v>
      </c>
      <c r="F35" s="706">
        <f>('C-51'!F35/'C-50'!F35)*1000</f>
        <v>2.1912864443992963</v>
      </c>
      <c r="G35" s="706">
        <f>('C-51'!G35/'C-50'!G35)*1000</f>
        <v>2.1023632776940597</v>
      </c>
      <c r="H35" s="706">
        <f>('C-51'!H35/'C-50'!H35)*1000</f>
        <v>2.0990162052620049</v>
      </c>
      <c r="I35" s="706">
        <f>('C-51'!I35/'C-50'!I35)*1000</f>
        <v>2.1731348030423936</v>
      </c>
      <c r="J35" s="706">
        <f>('C-51'!J35/'C-50'!J35)*1000</f>
        <v>2.2482474346660184</v>
      </c>
      <c r="K35" s="706">
        <f>('C-51'!K35/'C-50'!K35)*1000</f>
        <v>2.2582417439679956</v>
      </c>
      <c r="L35" s="706">
        <f>('C-51'!L35/'C-50'!L35)*1000</f>
        <v>2.2236010146996792</v>
      </c>
      <c r="M35" s="706">
        <f>('C-51'!M35/'C-50'!M35)*1000</f>
        <v>2.2297306301163382</v>
      </c>
      <c r="N35" s="706">
        <f>('C-51'!N35/'C-50'!N35)*1000</f>
        <v>2.1509432386990426</v>
      </c>
    </row>
    <row r="36" spans="1:14" ht="9" customHeight="1">
      <c r="A36" s="76" t="s">
        <v>745</v>
      </c>
      <c r="B36" s="689"/>
      <c r="C36" s="516"/>
      <c r="D36" s="516"/>
      <c r="E36" s="516"/>
      <c r="F36" s="516"/>
      <c r="G36" s="516"/>
      <c r="H36" s="516"/>
      <c r="I36" s="516"/>
      <c r="J36" s="516"/>
      <c r="K36" s="516"/>
      <c r="L36" s="516"/>
      <c r="M36" s="516"/>
    </row>
    <row r="37" spans="1:14" ht="9" customHeight="1">
      <c r="A37" s="76" t="s">
        <v>151</v>
      </c>
      <c r="B37" s="516"/>
      <c r="C37" s="516"/>
      <c r="D37" s="516"/>
      <c r="E37" s="516"/>
      <c r="F37" s="516"/>
      <c r="G37" s="516"/>
      <c r="H37" s="516"/>
      <c r="I37" s="516"/>
      <c r="J37" s="516"/>
      <c r="K37" s="516"/>
      <c r="L37" s="516"/>
      <c r="M37" s="516"/>
    </row>
    <row r="38" spans="1:14" ht="9" customHeight="1">
      <c r="A38" s="77" t="s">
        <v>318</v>
      </c>
      <c r="B38" s="687"/>
      <c r="C38" s="516"/>
      <c r="D38" s="516"/>
      <c r="E38" s="516"/>
      <c r="F38" s="516"/>
      <c r="G38" s="516"/>
      <c r="H38" s="516"/>
      <c r="I38" s="516"/>
      <c r="J38" s="516"/>
      <c r="K38" s="516"/>
      <c r="L38" s="516"/>
      <c r="M38" s="516"/>
    </row>
    <row r="39" spans="1:14" ht="12" customHeight="1">
      <c r="A39" s="14"/>
    </row>
    <row r="40" spans="1:14" ht="12" customHeight="1">
      <c r="A40" s="217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  <row r="45" spans="1:14" ht="12" customHeight="1">
      <c r="A45" s="217"/>
    </row>
    <row r="46" spans="1:14" ht="12" customHeight="1">
      <c r="A46" s="217"/>
    </row>
    <row r="47" spans="1:14" ht="12" customHeight="1">
      <c r="A47" s="217"/>
    </row>
    <row r="48" spans="1:14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sheetCalcPr fullCalcOnLoad="1"/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60"/>
  <sheetViews>
    <sheetView showGridLines="0" zoomScale="150" workbookViewId="0">
      <selection activeCell="Q26" sqref="Q26"/>
    </sheetView>
  </sheetViews>
  <sheetFormatPr baseColWidth="10" defaultColWidth="12.83203125" defaultRowHeight="12" customHeight="1"/>
  <cols>
    <col min="1" max="1" width="9.83203125" style="354" customWidth="1"/>
    <col min="2" max="2" width="6.33203125" style="354" bestFit="1" customWidth="1"/>
    <col min="3" max="14" width="5.5" style="354" customWidth="1"/>
    <col min="15" max="15" width="6.6640625" style="354" customWidth="1"/>
    <col min="16" max="16384" width="12.83203125" style="354"/>
  </cols>
  <sheetData>
    <row r="2" spans="1:15" ht="12" customHeight="1">
      <c r="A2" s="510" t="s">
        <v>22</v>
      </c>
      <c r="B2" s="467"/>
      <c r="C2" s="467"/>
      <c r="D2" s="467"/>
      <c r="E2" s="467"/>
      <c r="F2" s="467"/>
    </row>
    <row r="3" spans="1:15" ht="11">
      <c r="A3" s="511" t="s">
        <v>270</v>
      </c>
    </row>
    <row r="4" spans="1:15" ht="4" customHeight="1"/>
    <row r="5" spans="1:15" ht="17" customHeight="1">
      <c r="A5" s="667" t="s">
        <v>198</v>
      </c>
      <c r="B5" s="678" t="s">
        <v>501</v>
      </c>
      <c r="C5" s="679" t="s">
        <v>427</v>
      </c>
      <c r="D5" s="679" t="s">
        <v>432</v>
      </c>
      <c r="E5" s="679" t="s">
        <v>434</v>
      </c>
      <c r="F5" s="679" t="s">
        <v>384</v>
      </c>
      <c r="G5" s="679" t="s">
        <v>389</v>
      </c>
      <c r="H5" s="679" t="s">
        <v>285</v>
      </c>
      <c r="I5" s="679" t="s">
        <v>295</v>
      </c>
      <c r="J5" s="679" t="s">
        <v>102</v>
      </c>
      <c r="K5" s="679" t="s">
        <v>104</v>
      </c>
      <c r="L5" s="679" t="s">
        <v>17</v>
      </c>
      <c r="M5" s="679" t="s">
        <v>107</v>
      </c>
      <c r="N5" s="680" t="s">
        <v>109</v>
      </c>
    </row>
    <row r="6" spans="1:15" ht="17" customHeight="1">
      <c r="A6" s="535" t="s">
        <v>326</v>
      </c>
      <c r="B6" s="682">
        <f t="shared" ref="B6:B35" si="0">SUM(C6:N6)</f>
        <v>2699041.5666880817</v>
      </c>
      <c r="C6" s="682">
        <f t="shared" ref="C6:N6" si="1">(C7+C8+C9+C10+C11+C15+C16+C17+C18+C19+C20+C21+C22+C23+C24+C25+C26+C27+C30+C31+C32+C33+C34+C35)</f>
        <v>194010.14304533025</v>
      </c>
      <c r="D6" s="682">
        <f t="shared" si="1"/>
        <v>205440.4519395314</v>
      </c>
      <c r="E6" s="682">
        <f t="shared" si="1"/>
        <v>212969.52885916692</v>
      </c>
      <c r="F6" s="682">
        <f t="shared" si="1"/>
        <v>241307.57075377012</v>
      </c>
      <c r="G6" s="682">
        <f t="shared" si="1"/>
        <v>251694.61264837335</v>
      </c>
      <c r="H6" s="682">
        <f t="shared" si="1"/>
        <v>251067.59250582973</v>
      </c>
      <c r="I6" s="682">
        <f t="shared" si="1"/>
        <v>254406.86841755395</v>
      </c>
      <c r="J6" s="682">
        <f t="shared" si="1"/>
        <v>241231.79149791843</v>
      </c>
      <c r="K6" s="682">
        <f t="shared" si="1"/>
        <v>222990.67336085741</v>
      </c>
      <c r="L6" s="682">
        <f t="shared" si="1"/>
        <v>207911.2668975931</v>
      </c>
      <c r="M6" s="682">
        <f t="shared" si="1"/>
        <v>204200.06676215754</v>
      </c>
      <c r="N6" s="682">
        <f t="shared" si="1"/>
        <v>211811</v>
      </c>
      <c r="O6" s="402"/>
    </row>
    <row r="7" spans="1:15" ht="12" customHeight="1">
      <c r="A7" s="486" t="s">
        <v>488</v>
      </c>
      <c r="B7" s="663">
        <f t="shared" si="0"/>
        <v>3096</v>
      </c>
      <c r="C7" s="663">
        <f>+'[4]OVI 04-99'!E1376</f>
        <v>261</v>
      </c>
      <c r="D7" s="663">
        <f>+'[4]OVI 04-99'!F1376</f>
        <v>243</v>
      </c>
      <c r="E7" s="663">
        <f>+'[4]OVI 04-99'!G1376</f>
        <v>242</v>
      </c>
      <c r="F7" s="663">
        <f>+'[4]OVI 04-99'!H1376</f>
        <v>261</v>
      </c>
      <c r="G7" s="663">
        <f>+'[4]OVI 04-99'!I1376</f>
        <v>276</v>
      </c>
      <c r="H7" s="663">
        <f>+'[4]OVI 04-99'!J1376</f>
        <v>267</v>
      </c>
      <c r="I7" s="663">
        <f>+'[4]OVI 04-99'!K1376</f>
        <v>241</v>
      </c>
      <c r="J7" s="663">
        <f>+'[4]OVI 04-99'!L1376</f>
        <v>242</v>
      </c>
      <c r="K7" s="663">
        <f>+'[4]OVI 04-99'!M1376</f>
        <v>265</v>
      </c>
      <c r="L7" s="663">
        <f>+'[4]OVI 04-99'!N1376</f>
        <v>272</v>
      </c>
      <c r="M7" s="663">
        <f>+'[4]OVI 04-99'!O1376</f>
        <v>263</v>
      </c>
      <c r="N7" s="663">
        <f>+'[4]OVI 04-99'!P1376</f>
        <v>263</v>
      </c>
      <c r="O7" s="402"/>
    </row>
    <row r="8" spans="1:15" ht="12" customHeight="1">
      <c r="A8" s="486" t="s">
        <v>603</v>
      </c>
      <c r="B8" s="663">
        <f t="shared" si="0"/>
        <v>115852.64246437096</v>
      </c>
      <c r="C8" s="663">
        <f>+'[4]OVI 04-99'!E1379</f>
        <v>9213.1430453302582</v>
      </c>
      <c r="D8" s="663">
        <f>+'[4]OVI 04-99'!F1379</f>
        <v>9163.4519395314001</v>
      </c>
      <c r="E8" s="663">
        <f>+'[4]OVI 04-99'!G1379</f>
        <v>9884.5288591669196</v>
      </c>
      <c r="F8" s="663">
        <f>+'[4]OVI 04-99'!H1379</f>
        <v>10394.57075377014</v>
      </c>
      <c r="G8" s="663">
        <f>+'[4]OVI 04-99'!I1379</f>
        <v>10904.612648373361</v>
      </c>
      <c r="H8" s="663">
        <f>+'[4]OVI 04-99'!J1379</f>
        <v>12012.66828211842</v>
      </c>
      <c r="I8" s="663">
        <f>+'[4]OVI 04-99'!K1379</f>
        <v>11755.86841755396</v>
      </c>
      <c r="J8" s="663">
        <f>+'[4]OVI 04-99'!L1379</f>
        <v>11034.791497918441</v>
      </c>
      <c r="K8" s="663">
        <f>+'[4]OVI 04-99'!M1379</f>
        <v>8519.6733608574013</v>
      </c>
      <c r="L8" s="663">
        <f>+'[4]OVI 04-99'!N1379</f>
        <v>7450.2668975930992</v>
      </c>
      <c r="M8" s="663">
        <f>+'[4]OVI 04-99'!O1379</f>
        <v>7707.0667621575594</v>
      </c>
      <c r="N8" s="663">
        <f>+'[4]OVI 04-99'!P1379</f>
        <v>7812</v>
      </c>
      <c r="O8" s="402"/>
    </row>
    <row r="9" spans="1:15" ht="12" customHeight="1">
      <c r="A9" s="486" t="s">
        <v>604</v>
      </c>
      <c r="B9" s="663">
        <f t="shared" si="0"/>
        <v>28880</v>
      </c>
      <c r="C9" s="663">
        <f>+'[4]OVI 04-99'!E1382</f>
        <v>2215</v>
      </c>
      <c r="D9" s="663">
        <f>+'[4]OVI 04-99'!F1382</f>
        <v>2372</v>
      </c>
      <c r="E9" s="663">
        <f>+'[4]OVI 04-99'!G1382</f>
        <v>2231</v>
      </c>
      <c r="F9" s="663">
        <f>+'[4]OVI 04-99'!H1382</f>
        <v>2264</v>
      </c>
      <c r="G9" s="663">
        <f>+'[4]OVI 04-99'!I1382</f>
        <v>2439</v>
      </c>
      <c r="H9" s="663">
        <f>+'[4]OVI 04-99'!J1382</f>
        <v>2481</v>
      </c>
      <c r="I9" s="663">
        <f>+'[4]OVI 04-99'!K1382</f>
        <v>2543</v>
      </c>
      <c r="J9" s="663">
        <f>+'[4]OVI 04-99'!L1382</f>
        <v>2450</v>
      </c>
      <c r="K9" s="663">
        <f>+'[4]OVI 04-99'!M1382</f>
        <v>2298</v>
      </c>
      <c r="L9" s="663">
        <f>+'[4]OVI 04-99'!N1382</f>
        <v>2405</v>
      </c>
      <c r="M9" s="663">
        <f>+'[4]OVI 04-99'!O1382</f>
        <v>2372</v>
      </c>
      <c r="N9" s="663">
        <f>+'[4]OVI 04-99'!P1382</f>
        <v>2810</v>
      </c>
      <c r="O9" s="402"/>
    </row>
    <row r="10" spans="1:15" ht="12" customHeight="1">
      <c r="A10" s="365" t="s">
        <v>605</v>
      </c>
      <c r="B10" s="663">
        <f t="shared" si="0"/>
        <v>184002</v>
      </c>
      <c r="C10" s="663">
        <f>+'[4]OVI 04-99'!E1385</f>
        <v>14187</v>
      </c>
      <c r="D10" s="663">
        <f>+'[4]OVI 04-99'!F1385</f>
        <v>14796</v>
      </c>
      <c r="E10" s="663">
        <f>+'[4]OVI 04-99'!G1385</f>
        <v>14612</v>
      </c>
      <c r="F10" s="663">
        <f>+'[4]OVI 04-99'!H1385</f>
        <v>15464</v>
      </c>
      <c r="G10" s="663">
        <f>+'[4]OVI 04-99'!I1385</f>
        <v>15688</v>
      </c>
      <c r="H10" s="663">
        <f>+'[4]OVI 04-99'!J1385</f>
        <v>16047</v>
      </c>
      <c r="I10" s="663">
        <f>+'[4]OVI 04-99'!K1385</f>
        <v>15688</v>
      </c>
      <c r="J10" s="663">
        <f>+'[4]OVI 04-99'!L1385</f>
        <v>15527</v>
      </c>
      <c r="K10" s="663">
        <f>+'[4]OVI 04-99'!M1385</f>
        <v>15171</v>
      </c>
      <c r="L10" s="663">
        <f>+'[4]OVI 04-99'!N1385</f>
        <v>15455</v>
      </c>
      <c r="M10" s="663">
        <f>+'[4]OVI 04-99'!O1385</f>
        <v>15479</v>
      </c>
      <c r="N10" s="663">
        <f>+'[4]OVI 04-99'!P1385</f>
        <v>15888</v>
      </c>
      <c r="O10" s="402"/>
    </row>
    <row r="11" spans="1:15" ht="12" customHeight="1">
      <c r="A11" s="487" t="s">
        <v>606</v>
      </c>
      <c r="B11" s="663">
        <f t="shared" si="0"/>
        <v>102957</v>
      </c>
      <c r="C11" s="663">
        <f>+'[4]OVI 04-99'!E1388</f>
        <v>8170</v>
      </c>
      <c r="D11" s="663">
        <f>+'[4]OVI 04-99'!F1388</f>
        <v>9659</v>
      </c>
      <c r="E11" s="663">
        <f>+'[4]OVI 04-99'!G1388</f>
        <v>8201</v>
      </c>
      <c r="F11" s="663">
        <f>+'[4]OVI 04-99'!H1388</f>
        <v>9039</v>
      </c>
      <c r="G11" s="663">
        <f>+'[4]OVI 04-99'!I1388</f>
        <v>9679</v>
      </c>
      <c r="H11" s="663">
        <f>+'[4]OVI 04-99'!J1388</f>
        <v>8440</v>
      </c>
      <c r="I11" s="663">
        <f>+'[4]OVI 04-99'!K1388</f>
        <v>8609</v>
      </c>
      <c r="J11" s="663">
        <f>+'[4]OVI 04-99'!L1388</f>
        <v>8022</v>
      </c>
      <c r="K11" s="663">
        <f>+'[4]OVI 04-99'!M1388</f>
        <v>8383</v>
      </c>
      <c r="L11" s="663">
        <f>+'[4]OVI 04-99'!N1388</f>
        <v>8523</v>
      </c>
      <c r="M11" s="663">
        <f>+'[4]OVI 04-99'!O1388</f>
        <v>8685</v>
      </c>
      <c r="N11" s="663">
        <f>+'[4]OVI 04-99'!P1388</f>
        <v>7547</v>
      </c>
      <c r="O11" s="402"/>
    </row>
    <row r="12" spans="1:15" ht="12" customHeight="1">
      <c r="A12" s="367" t="s">
        <v>592</v>
      </c>
      <c r="B12" s="663">
        <f t="shared" si="0"/>
        <v>76306</v>
      </c>
      <c r="C12" s="663">
        <f>+'[4]OVI 04-99'!E1391</f>
        <v>6385</v>
      </c>
      <c r="D12" s="663">
        <f>+'[4]OVI 04-99'!F1391</f>
        <v>7670</v>
      </c>
      <c r="E12" s="663">
        <f>+'[4]OVI 04-99'!G1391</f>
        <v>6081</v>
      </c>
      <c r="F12" s="663">
        <f>+'[4]OVI 04-99'!H1391</f>
        <v>6433</v>
      </c>
      <c r="G12" s="663">
        <f>+'[4]OVI 04-99'!I1391</f>
        <v>6959</v>
      </c>
      <c r="H12" s="663">
        <f>+'[4]OVI 04-99'!J1391</f>
        <v>6007</v>
      </c>
      <c r="I12" s="663">
        <f>+'[4]OVI 04-99'!K1391</f>
        <v>6430</v>
      </c>
      <c r="J12" s="663">
        <f>+'[4]OVI 04-99'!L1391</f>
        <v>6086</v>
      </c>
      <c r="K12" s="663">
        <f>+'[4]OVI 04-99'!M1391</f>
        <v>6136</v>
      </c>
      <c r="L12" s="663">
        <f>+'[4]OVI 04-99'!N1391</f>
        <v>6190</v>
      </c>
      <c r="M12" s="663">
        <f>+'[4]OVI 04-99'!O1391</f>
        <v>6366</v>
      </c>
      <c r="N12" s="663">
        <f>+'[4]OVI 04-99'!P1391</f>
        <v>5563</v>
      </c>
      <c r="O12" s="402"/>
    </row>
    <row r="13" spans="1:15" ht="12" customHeight="1">
      <c r="A13" s="367" t="s">
        <v>593</v>
      </c>
      <c r="B13" s="663">
        <f t="shared" si="0"/>
        <v>19897</v>
      </c>
      <c r="C13" s="663">
        <f>+'[4]OVI 04-99'!E1394</f>
        <v>1376</v>
      </c>
      <c r="D13" s="663">
        <f>+'[4]OVI 04-99'!F1394</f>
        <v>1515</v>
      </c>
      <c r="E13" s="663">
        <f>+'[4]OVI 04-99'!G1394</f>
        <v>1520</v>
      </c>
      <c r="F13" s="663">
        <f>+'[4]OVI 04-99'!H1394</f>
        <v>1748</v>
      </c>
      <c r="G13" s="663">
        <f>+'[4]OVI 04-99'!I1394</f>
        <v>1982</v>
      </c>
      <c r="H13" s="663">
        <f>+'[4]OVI 04-99'!J1394</f>
        <v>1708</v>
      </c>
      <c r="I13" s="663">
        <f>+'[4]OVI 04-99'!K1394</f>
        <v>1610</v>
      </c>
      <c r="J13" s="663">
        <f>+'[4]OVI 04-99'!L1394</f>
        <v>1530</v>
      </c>
      <c r="K13" s="663">
        <f>+'[4]OVI 04-99'!M1394</f>
        <v>1756</v>
      </c>
      <c r="L13" s="663">
        <f>+'[4]OVI 04-99'!N1394</f>
        <v>1852</v>
      </c>
      <c r="M13" s="663">
        <f>+'[4]OVI 04-99'!O1394</f>
        <v>1823</v>
      </c>
      <c r="N13" s="663">
        <f>+'[4]OVI 04-99'!P1394</f>
        <v>1477</v>
      </c>
      <c r="O13" s="402"/>
    </row>
    <row r="14" spans="1:15" ht="12" customHeight="1">
      <c r="A14" s="367" t="s">
        <v>594</v>
      </c>
      <c r="B14" s="663">
        <f t="shared" si="0"/>
        <v>6754</v>
      </c>
      <c r="C14" s="663">
        <f>+'[4]OVI 04-99'!E1397</f>
        <v>409</v>
      </c>
      <c r="D14" s="663">
        <f>+'[4]OVI 04-99'!F1397</f>
        <v>474</v>
      </c>
      <c r="E14" s="663">
        <f>+'[4]OVI 04-99'!G1397</f>
        <v>600</v>
      </c>
      <c r="F14" s="663">
        <f>+'[4]OVI 04-99'!H1397</f>
        <v>858</v>
      </c>
      <c r="G14" s="663">
        <f>+'[4]OVI 04-99'!I1397</f>
        <v>738</v>
      </c>
      <c r="H14" s="663">
        <f>+'[4]OVI 04-99'!J1397</f>
        <v>725</v>
      </c>
      <c r="I14" s="663">
        <f>+'[4]OVI 04-99'!K1397</f>
        <v>569</v>
      </c>
      <c r="J14" s="663">
        <f>+'[4]OVI 04-99'!L1397</f>
        <v>406</v>
      </c>
      <c r="K14" s="663">
        <f>+'[4]OVI 04-99'!M1397</f>
        <v>491</v>
      </c>
      <c r="L14" s="663">
        <f>+'[4]OVI 04-99'!N1397</f>
        <v>481</v>
      </c>
      <c r="M14" s="663">
        <f>+'[4]OVI 04-99'!O1397</f>
        <v>496</v>
      </c>
      <c r="N14" s="663">
        <f>+'[4]OVI 04-99'!P1397</f>
        <v>507</v>
      </c>
      <c r="O14" s="402"/>
    </row>
    <row r="15" spans="1:15" ht="12" customHeight="1">
      <c r="A15" s="486" t="s">
        <v>595</v>
      </c>
      <c r="B15" s="663">
        <f t="shared" si="0"/>
        <v>3305</v>
      </c>
      <c r="C15" s="663">
        <f>+'[4]OVI 04-99'!E1400</f>
        <v>279</v>
      </c>
      <c r="D15" s="663">
        <f>+'[4]OVI 04-99'!F1400</f>
        <v>269</v>
      </c>
      <c r="E15" s="663">
        <f>+'[4]OVI 04-99'!G1400</f>
        <v>269</v>
      </c>
      <c r="F15" s="663">
        <f>+'[4]OVI 04-99'!H1400</f>
        <v>236</v>
      </c>
      <c r="G15" s="663">
        <f>+'[4]OVI 04-99'!I1400</f>
        <v>262</v>
      </c>
      <c r="H15" s="663">
        <f>+'[4]OVI 04-99'!J1400</f>
        <v>268</v>
      </c>
      <c r="I15" s="663">
        <f>+'[4]OVI 04-99'!K1400</f>
        <v>279</v>
      </c>
      <c r="J15" s="663">
        <f>+'[4]OVI 04-99'!L1400</f>
        <v>252</v>
      </c>
      <c r="K15" s="663">
        <f>+'[4]OVI 04-99'!M1400</f>
        <v>275</v>
      </c>
      <c r="L15" s="663">
        <f>+'[4]OVI 04-99'!N1400</f>
        <v>267</v>
      </c>
      <c r="M15" s="663">
        <f>+'[4]OVI 04-99'!O1400</f>
        <v>272</v>
      </c>
      <c r="N15" s="663">
        <f>+'[4]OVI 04-99'!P1400</f>
        <v>377</v>
      </c>
      <c r="O15" s="402"/>
    </row>
    <row r="16" spans="1:15" ht="12" customHeight="1">
      <c r="A16" s="365" t="s">
        <v>596</v>
      </c>
      <c r="B16" s="663">
        <f t="shared" si="0"/>
        <v>132418.92422371131</v>
      </c>
      <c r="C16" s="663">
        <f>+'[4]OVI 04-99'!E1403</f>
        <v>11050</v>
      </c>
      <c r="D16" s="663">
        <f>+'[4]OVI 04-99'!F1403</f>
        <v>10780</v>
      </c>
      <c r="E16" s="663">
        <f>+'[4]OVI 04-99'!G1403</f>
        <v>10720</v>
      </c>
      <c r="F16" s="663">
        <f>+'[4]OVI 04-99'!H1403</f>
        <v>10801</v>
      </c>
      <c r="G16" s="663">
        <f>+'[4]OVI 04-99'!I1403</f>
        <v>10832</v>
      </c>
      <c r="H16" s="663">
        <f>+'[4]OVI 04-99'!J1403</f>
        <v>10949.924223711299</v>
      </c>
      <c r="I16" s="663">
        <f>+'[4]OVI 04-99'!K1403</f>
        <v>11227</v>
      </c>
      <c r="J16" s="663">
        <f>+'[4]OVI 04-99'!L1403</f>
        <v>11021</v>
      </c>
      <c r="K16" s="663">
        <f>+'[4]OVI 04-99'!M1403</f>
        <v>11128</v>
      </c>
      <c r="L16" s="663">
        <f>+'[4]OVI 04-99'!N1403</f>
        <v>11312</v>
      </c>
      <c r="M16" s="663">
        <f>+'[4]OVI 04-99'!O1403</f>
        <v>11287</v>
      </c>
      <c r="N16" s="663">
        <f>+'[4]OVI 04-99'!P1403</f>
        <v>11311</v>
      </c>
      <c r="O16" s="402"/>
    </row>
    <row r="17" spans="1:15" ht="12" customHeight="1">
      <c r="A17" s="365" t="s">
        <v>597</v>
      </c>
      <c r="B17" s="663">
        <f t="shared" si="0"/>
        <v>80867</v>
      </c>
      <c r="C17" s="663">
        <f>+'[4]OVI 04-99'!E1406</f>
        <v>5834</v>
      </c>
      <c r="D17" s="663">
        <f>+'[4]OVI 04-99'!F1406</f>
        <v>5923</v>
      </c>
      <c r="E17" s="663">
        <f>+'[4]OVI 04-99'!G1406</f>
        <v>5821</v>
      </c>
      <c r="F17" s="663">
        <f>+'[4]OVI 04-99'!H1406</f>
        <v>6852</v>
      </c>
      <c r="G17" s="663">
        <f>+'[4]OVI 04-99'!I1406</f>
        <v>7937</v>
      </c>
      <c r="H17" s="663">
        <f>+'[4]OVI 04-99'!J1406</f>
        <v>7120</v>
      </c>
      <c r="I17" s="663">
        <f>+'[4]OVI 04-99'!K1406</f>
        <v>6409</v>
      </c>
      <c r="J17" s="663">
        <f>+'[4]OVI 04-99'!L1406</f>
        <v>7320</v>
      </c>
      <c r="K17" s="663">
        <f>+'[4]OVI 04-99'!M1406</f>
        <v>7029</v>
      </c>
      <c r="L17" s="663">
        <f>+'[4]OVI 04-99'!N1406</f>
        <v>6818</v>
      </c>
      <c r="M17" s="663">
        <f>+'[4]OVI 04-99'!O1406</f>
        <v>6333</v>
      </c>
      <c r="N17" s="663">
        <f>+'[4]OVI 04-99'!P1406</f>
        <v>7471</v>
      </c>
      <c r="O17" s="402"/>
    </row>
    <row r="18" spans="1:15" ht="12" customHeight="1">
      <c r="A18" s="486" t="s">
        <v>598</v>
      </c>
      <c r="B18" s="663">
        <f t="shared" si="0"/>
        <v>5024</v>
      </c>
      <c r="C18" s="663">
        <f>+'[4]OVI 04-99'!E1409</f>
        <v>442</v>
      </c>
      <c r="D18" s="663">
        <f>+'[4]OVI 04-99'!F1409</f>
        <v>381</v>
      </c>
      <c r="E18" s="663">
        <f>+'[4]OVI 04-99'!G1409</f>
        <v>372</v>
      </c>
      <c r="F18" s="663">
        <f>+'[4]OVI 04-99'!H1409</f>
        <v>381</v>
      </c>
      <c r="G18" s="663">
        <f>+'[4]OVI 04-99'!I1409</f>
        <v>390</v>
      </c>
      <c r="H18" s="663">
        <f>+'[4]OVI 04-99'!J1409</f>
        <v>452</v>
      </c>
      <c r="I18" s="663">
        <f>+'[4]OVI 04-99'!K1409</f>
        <v>447</v>
      </c>
      <c r="J18" s="663">
        <f>+'[4]OVI 04-99'!L1409</f>
        <v>433</v>
      </c>
      <c r="K18" s="663">
        <f>+'[4]OVI 04-99'!M1409</f>
        <v>414</v>
      </c>
      <c r="L18" s="663">
        <f>+'[4]OVI 04-99'!N1409</f>
        <v>468</v>
      </c>
      <c r="M18" s="663">
        <f>+'[4]OVI 04-99'!O1409</f>
        <v>438</v>
      </c>
      <c r="N18" s="663">
        <f>+'[4]OVI 04-99'!P1409</f>
        <v>406</v>
      </c>
      <c r="O18" s="402"/>
    </row>
    <row r="19" spans="1:15" ht="12" customHeight="1">
      <c r="A19" s="486" t="s">
        <v>599</v>
      </c>
      <c r="B19" s="663">
        <f t="shared" si="0"/>
        <v>163418</v>
      </c>
      <c r="C19" s="663">
        <f>+'[4]OVI 04-99'!E1412</f>
        <v>12039</v>
      </c>
      <c r="D19" s="663">
        <f>+'[4]OVI 04-99'!F1412</f>
        <v>12177</v>
      </c>
      <c r="E19" s="663">
        <f>+'[4]OVI 04-99'!G1412</f>
        <v>13346</v>
      </c>
      <c r="F19" s="663">
        <f>+'[4]OVI 04-99'!H1412</f>
        <v>13220</v>
      </c>
      <c r="G19" s="663">
        <f>+'[4]OVI 04-99'!I1412</f>
        <v>13585</v>
      </c>
      <c r="H19" s="663">
        <f>+'[4]OVI 04-99'!J1412</f>
        <v>13880</v>
      </c>
      <c r="I19" s="663">
        <f>+'[4]OVI 04-99'!K1412</f>
        <v>15311</v>
      </c>
      <c r="J19" s="663">
        <f>+'[4]OVI 04-99'!L1412</f>
        <v>14759</v>
      </c>
      <c r="K19" s="663">
        <f>+'[4]OVI 04-99'!M1412</f>
        <v>13780</v>
      </c>
      <c r="L19" s="663">
        <f>+'[4]OVI 04-99'!N1412</f>
        <v>14328</v>
      </c>
      <c r="M19" s="663">
        <f>+'[4]OVI 04-99'!O1412</f>
        <v>13059</v>
      </c>
      <c r="N19" s="663">
        <f>+'[4]OVI 04-99'!P1412</f>
        <v>13934</v>
      </c>
      <c r="O19" s="402"/>
    </row>
    <row r="20" spans="1:15" ht="12" customHeight="1">
      <c r="A20" s="486" t="s">
        <v>600</v>
      </c>
      <c r="B20" s="663">
        <f t="shared" si="0"/>
        <v>99700</v>
      </c>
      <c r="C20" s="663">
        <f>+'[4]OVI 04-99'!E1415</f>
        <v>4739</v>
      </c>
      <c r="D20" s="663">
        <f>+'[4]OVI 04-99'!F1415</f>
        <v>5150</v>
      </c>
      <c r="E20" s="663">
        <f>+'[4]OVI 04-99'!G1415</f>
        <v>6561</v>
      </c>
      <c r="F20" s="663">
        <f>+'[4]OVI 04-99'!H1415</f>
        <v>9201</v>
      </c>
      <c r="G20" s="663">
        <f>+'[4]OVI 04-99'!I1415</f>
        <v>11263</v>
      </c>
      <c r="H20" s="663">
        <f>+'[4]OVI 04-99'!J1415</f>
        <v>11108</v>
      </c>
      <c r="I20" s="663">
        <f>+'[4]OVI 04-99'!K1415</f>
        <v>12426</v>
      </c>
      <c r="J20" s="663">
        <f>+'[4]OVI 04-99'!L1415</f>
        <v>10759</v>
      </c>
      <c r="K20" s="663">
        <f>+'[4]OVI 04-99'!M1415</f>
        <v>6963</v>
      </c>
      <c r="L20" s="663">
        <f>+'[4]OVI 04-99'!N1415</f>
        <v>5239</v>
      </c>
      <c r="M20" s="663">
        <f>+'[4]OVI 04-99'!O1415</f>
        <v>6963</v>
      </c>
      <c r="N20" s="663">
        <f>+'[4]OVI 04-99'!P1415</f>
        <v>9328</v>
      </c>
      <c r="O20" s="402"/>
    </row>
    <row r="21" spans="1:15" ht="12" customHeight="1">
      <c r="A21" s="486" t="s">
        <v>601</v>
      </c>
      <c r="B21" s="663">
        <f t="shared" si="0"/>
        <v>304545</v>
      </c>
      <c r="C21" s="663">
        <f>+'[4]OVI 04-99'!E1418</f>
        <v>23985</v>
      </c>
      <c r="D21" s="663">
        <f>+'[4]OVI 04-99'!F1418</f>
        <v>24453</v>
      </c>
      <c r="E21" s="663">
        <f>+'[4]OVI 04-99'!G1418</f>
        <v>24635</v>
      </c>
      <c r="F21" s="663">
        <f>+'[4]OVI 04-99'!H1418</f>
        <v>24503</v>
      </c>
      <c r="G21" s="663">
        <f>+'[4]OVI 04-99'!I1418</f>
        <v>25124</v>
      </c>
      <c r="H21" s="663">
        <f>+'[4]OVI 04-99'!J1418</f>
        <v>25980</v>
      </c>
      <c r="I21" s="663">
        <f>+'[4]OVI 04-99'!K1418</f>
        <v>26294</v>
      </c>
      <c r="J21" s="663">
        <f>+'[4]OVI 04-99'!L1418</f>
        <v>26134</v>
      </c>
      <c r="K21" s="663">
        <f>+'[4]OVI 04-99'!M1418</f>
        <v>25922</v>
      </c>
      <c r="L21" s="663">
        <f>+'[4]OVI 04-99'!N1418</f>
        <v>25459</v>
      </c>
      <c r="M21" s="663">
        <f>+'[4]OVI 04-99'!O1418</f>
        <v>25828</v>
      </c>
      <c r="N21" s="663">
        <f>+'[4]OVI 04-99'!P1418</f>
        <v>26228</v>
      </c>
      <c r="O21" s="402"/>
    </row>
    <row r="22" spans="1:15" ht="12" customHeight="1">
      <c r="A22" s="486" t="s">
        <v>62</v>
      </c>
      <c r="B22" s="663">
        <f t="shared" si="0"/>
        <v>126716</v>
      </c>
      <c r="C22" s="663">
        <f>+'[4]OVI 04-99'!E1421</f>
        <v>9124</v>
      </c>
      <c r="D22" s="663">
        <f>+'[4]OVI 04-99'!F1421</f>
        <v>8807</v>
      </c>
      <c r="E22" s="663">
        <f>+'[4]OVI 04-99'!G1421</f>
        <v>7645</v>
      </c>
      <c r="F22" s="663">
        <f>+'[4]OVI 04-99'!H1421</f>
        <v>9314</v>
      </c>
      <c r="G22" s="663">
        <f>+'[4]OVI 04-99'!I1421</f>
        <v>11788</v>
      </c>
      <c r="H22" s="663">
        <f>+'[4]OVI 04-99'!J1421</f>
        <v>13078</v>
      </c>
      <c r="I22" s="663">
        <f>+'[4]OVI 04-99'!K1421</f>
        <v>14672</v>
      </c>
      <c r="J22" s="663">
        <f>+'[4]OVI 04-99'!L1421</f>
        <v>12932</v>
      </c>
      <c r="K22" s="663">
        <f>+'[4]OVI 04-99'!M1421</f>
        <v>11625</v>
      </c>
      <c r="L22" s="663">
        <f>+'[4]OVI 04-99'!N1421</f>
        <v>11410</v>
      </c>
      <c r="M22" s="663">
        <f>+'[4]OVI 04-99'!O1421</f>
        <v>8132</v>
      </c>
      <c r="N22" s="663">
        <f>+'[4]OVI 04-99'!P1421</f>
        <v>8189</v>
      </c>
      <c r="O22" s="402"/>
    </row>
    <row r="23" spans="1:15" ht="12" customHeight="1">
      <c r="A23" s="365" t="s">
        <v>244</v>
      </c>
      <c r="B23" s="663">
        <f t="shared" si="0"/>
        <v>136584</v>
      </c>
      <c r="C23" s="663">
        <f>+'[4]OVI 04-99'!E1424</f>
        <v>12958</v>
      </c>
      <c r="D23" s="663">
        <f>+'[4]OVI 04-99'!F1424</f>
        <v>12726</v>
      </c>
      <c r="E23" s="663">
        <f>+'[4]OVI 04-99'!G1424</f>
        <v>12416</v>
      </c>
      <c r="F23" s="663">
        <f>+'[4]OVI 04-99'!H1424</f>
        <v>11512</v>
      </c>
      <c r="G23" s="663">
        <f>+'[4]OVI 04-99'!I1424</f>
        <v>11162</v>
      </c>
      <c r="H23" s="663">
        <f>+'[4]OVI 04-99'!J1424</f>
        <v>10675</v>
      </c>
      <c r="I23" s="663">
        <f>+'[4]OVI 04-99'!K1424</f>
        <v>10163</v>
      </c>
      <c r="J23" s="663">
        <f>+'[4]OVI 04-99'!L1424</f>
        <v>10098</v>
      </c>
      <c r="K23" s="663">
        <f>+'[4]OVI 04-99'!M1424</f>
        <v>9785</v>
      </c>
      <c r="L23" s="663">
        <f>+'[4]OVI 04-99'!N1424</f>
        <v>9751</v>
      </c>
      <c r="M23" s="663">
        <f>+'[4]OVI 04-99'!O1424</f>
        <v>9798</v>
      </c>
      <c r="N23" s="663">
        <f>+'[4]OVI 04-99'!P1424</f>
        <v>15540</v>
      </c>
      <c r="O23" s="402"/>
    </row>
    <row r="24" spans="1:15" ht="12" customHeight="1">
      <c r="A24" s="486" t="s">
        <v>245</v>
      </c>
      <c r="B24" s="663">
        <f t="shared" si="0"/>
        <v>3991</v>
      </c>
      <c r="C24" s="663">
        <f>+'[4]OVI 04-99'!E1427</f>
        <v>355</v>
      </c>
      <c r="D24" s="663">
        <f>+'[4]OVI 04-99'!F1427</f>
        <v>360</v>
      </c>
      <c r="E24" s="663">
        <f>+'[4]OVI 04-99'!G1427</f>
        <v>370</v>
      </c>
      <c r="F24" s="663">
        <f>+'[4]OVI 04-99'!H1427</f>
        <v>317</v>
      </c>
      <c r="G24" s="663">
        <f>+'[4]OVI 04-99'!I1427</f>
        <v>348</v>
      </c>
      <c r="H24" s="663">
        <f>+'[4]OVI 04-99'!J1427</f>
        <v>329</v>
      </c>
      <c r="I24" s="663">
        <f>+'[4]OVI 04-99'!K1427</f>
        <v>341</v>
      </c>
      <c r="J24" s="663">
        <f>+'[4]OVI 04-99'!L1427</f>
        <v>325</v>
      </c>
      <c r="K24" s="663">
        <f>+'[4]OVI 04-99'!M1427</f>
        <v>292</v>
      </c>
      <c r="L24" s="663">
        <f>+'[4]OVI 04-99'!N1427</f>
        <v>298</v>
      </c>
      <c r="M24" s="663">
        <f>+'[4]OVI 04-99'!O1427</f>
        <v>303</v>
      </c>
      <c r="N24" s="663">
        <f>+'[4]OVI 04-99'!P1427</f>
        <v>353</v>
      </c>
      <c r="O24" s="402"/>
    </row>
    <row r="25" spans="1:15" ht="12" customHeight="1">
      <c r="A25" s="486" t="s">
        <v>246</v>
      </c>
      <c r="B25" s="663">
        <f t="shared" si="0"/>
        <v>7851</v>
      </c>
      <c r="C25" s="663">
        <f>+'[4]OVI 04-99'!E1430</f>
        <v>564</v>
      </c>
      <c r="D25" s="663">
        <f>+'[4]OVI 04-99'!F1430</f>
        <v>600</v>
      </c>
      <c r="E25" s="663">
        <f>+'[4]OVI 04-99'!G1430</f>
        <v>623</v>
      </c>
      <c r="F25" s="663">
        <f>+'[4]OVI 04-99'!H1430</f>
        <v>609</v>
      </c>
      <c r="G25" s="663">
        <f>+'[4]OVI 04-99'!I1430</f>
        <v>638</v>
      </c>
      <c r="H25" s="663">
        <f>+'[4]OVI 04-99'!J1430</f>
        <v>659</v>
      </c>
      <c r="I25" s="663">
        <f>+'[4]OVI 04-99'!K1430</f>
        <v>682</v>
      </c>
      <c r="J25" s="663">
        <f>+'[4]OVI 04-99'!L1430</f>
        <v>701</v>
      </c>
      <c r="K25" s="663">
        <f>+'[4]OVI 04-99'!M1430</f>
        <v>668</v>
      </c>
      <c r="L25" s="663">
        <f>+'[4]OVI 04-99'!N1430</f>
        <v>673</v>
      </c>
      <c r="M25" s="663">
        <f>+'[4]OVI 04-99'!O1430</f>
        <v>689</v>
      </c>
      <c r="N25" s="663">
        <f>+'[4]OVI 04-99'!P1430</f>
        <v>745</v>
      </c>
      <c r="O25" s="402"/>
    </row>
    <row r="26" spans="1:15" ht="12" customHeight="1">
      <c r="A26" s="486" t="s">
        <v>258</v>
      </c>
      <c r="B26" s="663">
        <f t="shared" si="0"/>
        <v>154484</v>
      </c>
      <c r="C26" s="663">
        <f>+'[4]OVI 04-99'!E1433</f>
        <v>9341</v>
      </c>
      <c r="D26" s="663">
        <f>+'[4]OVI 04-99'!F1433</f>
        <v>9727</v>
      </c>
      <c r="E26" s="663">
        <f>+'[4]OVI 04-99'!G1433</f>
        <v>13070</v>
      </c>
      <c r="F26" s="663">
        <f>+'[4]OVI 04-99'!H1433</f>
        <v>14393</v>
      </c>
      <c r="G26" s="663">
        <f>+'[4]OVI 04-99'!I1433</f>
        <v>15743</v>
      </c>
      <c r="H26" s="663">
        <f>+'[4]OVI 04-99'!J1433</f>
        <v>15072</v>
      </c>
      <c r="I26" s="663">
        <f>+'[4]OVI 04-99'!K1433</f>
        <v>15191</v>
      </c>
      <c r="J26" s="663">
        <f>+'[4]OVI 04-99'!L1433</f>
        <v>13528</v>
      </c>
      <c r="K26" s="663">
        <f>+'[4]OVI 04-99'!M1433</f>
        <v>13382</v>
      </c>
      <c r="L26" s="663">
        <f>+'[4]OVI 04-99'!N1433</f>
        <v>11083</v>
      </c>
      <c r="M26" s="663">
        <f>+'[4]OVI 04-99'!O1433</f>
        <v>11530</v>
      </c>
      <c r="N26" s="663">
        <f>+'[4]OVI 04-99'!P1433</f>
        <v>12424</v>
      </c>
      <c r="O26" s="402"/>
    </row>
    <row r="27" spans="1:15" ht="12" customHeight="1">
      <c r="A27" s="487" t="s">
        <v>577</v>
      </c>
      <c r="B27" s="663">
        <f t="shared" si="0"/>
        <v>83655</v>
      </c>
      <c r="C27" s="663">
        <f>+'[4]OVI 04-99'!E1436</f>
        <v>7070</v>
      </c>
      <c r="D27" s="663">
        <f>+'[4]OVI 04-99'!F1436</f>
        <v>7070</v>
      </c>
      <c r="E27" s="663">
        <f>+'[4]OVI 04-99'!G1436</f>
        <v>7060</v>
      </c>
      <c r="F27" s="663">
        <f>+'[4]OVI 04-99'!H1436</f>
        <v>7190</v>
      </c>
      <c r="G27" s="663">
        <f>+'[4]OVI 04-99'!I1436</f>
        <v>7150</v>
      </c>
      <c r="H27" s="663">
        <f>+'[4]OVI 04-99'!J1436</f>
        <v>7030</v>
      </c>
      <c r="I27" s="663">
        <f>+'[4]OVI 04-99'!K1436</f>
        <v>7450</v>
      </c>
      <c r="J27" s="663">
        <f>+'[4]OVI 04-99'!L1436</f>
        <v>7355</v>
      </c>
      <c r="K27" s="663">
        <f>+'[4]OVI 04-99'!M1436</f>
        <v>7180</v>
      </c>
      <c r="L27" s="663">
        <f>+'[4]OVI 04-99'!N1436</f>
        <v>6490</v>
      </c>
      <c r="M27" s="663">
        <f>+'[4]OVI 04-99'!O1436</f>
        <v>6340</v>
      </c>
      <c r="N27" s="663">
        <f>+'[4]OVI 04-99'!P1436</f>
        <v>6270</v>
      </c>
      <c r="O27" s="402"/>
    </row>
    <row r="28" spans="1:15" ht="12" customHeight="1">
      <c r="A28" s="367" t="s">
        <v>578</v>
      </c>
      <c r="B28" s="663">
        <f t="shared" si="0"/>
        <v>41225</v>
      </c>
      <c r="C28" s="663">
        <f>+'[4]OVI 04-99'!E1439</f>
        <v>3460</v>
      </c>
      <c r="D28" s="663">
        <f>+'[4]OVI 04-99'!F1439</f>
        <v>3490</v>
      </c>
      <c r="E28" s="663">
        <f>+'[4]OVI 04-99'!G1439</f>
        <v>3720</v>
      </c>
      <c r="F28" s="663">
        <f>+'[4]OVI 04-99'!H1439</f>
        <v>3580</v>
      </c>
      <c r="G28" s="663">
        <f>+'[4]OVI 04-99'!I1439</f>
        <v>3560</v>
      </c>
      <c r="H28" s="663">
        <f>+'[4]OVI 04-99'!J1439</f>
        <v>3510</v>
      </c>
      <c r="I28" s="663">
        <f>+'[4]OVI 04-99'!K1439</f>
        <v>3690</v>
      </c>
      <c r="J28" s="663">
        <f>+'[4]OVI 04-99'!L1439</f>
        <v>3645</v>
      </c>
      <c r="K28" s="663">
        <f>+'[4]OVI 04-99'!M1439</f>
        <v>3590</v>
      </c>
      <c r="L28" s="663">
        <f>+'[4]OVI 04-99'!N1439</f>
        <v>3040</v>
      </c>
      <c r="M28" s="663">
        <f>+'[4]OVI 04-99'!O1439</f>
        <v>2960</v>
      </c>
      <c r="N28" s="663">
        <f>+'[4]OVI 04-99'!P1439</f>
        <v>2980</v>
      </c>
      <c r="O28" s="402"/>
    </row>
    <row r="29" spans="1:15" ht="12" customHeight="1">
      <c r="A29" s="367" t="s">
        <v>579</v>
      </c>
      <c r="B29" s="663">
        <f t="shared" si="0"/>
        <v>42430</v>
      </c>
      <c r="C29" s="663">
        <f>+'[4]OVI 04-99'!E1442</f>
        <v>3610</v>
      </c>
      <c r="D29" s="663">
        <f>+'[4]OVI 04-99'!F1442</f>
        <v>3580</v>
      </c>
      <c r="E29" s="663">
        <f>+'[4]OVI 04-99'!G1442</f>
        <v>3340</v>
      </c>
      <c r="F29" s="663">
        <f>+'[4]OVI 04-99'!H1442</f>
        <v>3610</v>
      </c>
      <c r="G29" s="663">
        <f>+'[4]OVI 04-99'!I1442</f>
        <v>3590</v>
      </c>
      <c r="H29" s="663">
        <f>+'[4]OVI 04-99'!J1442</f>
        <v>3520</v>
      </c>
      <c r="I29" s="663">
        <f>+'[4]OVI 04-99'!K1442</f>
        <v>3760</v>
      </c>
      <c r="J29" s="663">
        <f>+'[4]OVI 04-99'!L1442</f>
        <v>3710</v>
      </c>
      <c r="K29" s="663">
        <f>+'[4]OVI 04-99'!M1442</f>
        <v>3590</v>
      </c>
      <c r="L29" s="663">
        <f>+'[4]OVI 04-99'!N1442</f>
        <v>3450</v>
      </c>
      <c r="M29" s="663">
        <f>+'[4]OVI 04-99'!O1442</f>
        <v>3380</v>
      </c>
      <c r="N29" s="663">
        <f>+'[4]OVI 04-99'!P1442</f>
        <v>3290</v>
      </c>
      <c r="O29" s="402"/>
    </row>
    <row r="30" spans="1:15" ht="12" customHeight="1">
      <c r="A30" s="486" t="s">
        <v>590</v>
      </c>
      <c r="B30" s="663">
        <f t="shared" si="0"/>
        <v>287451</v>
      </c>
      <c r="C30" s="663">
        <f>+'[4]OVI 04-99'!E1445</f>
        <v>22626</v>
      </c>
      <c r="D30" s="663">
        <f>+'[4]OVI 04-99'!F1445</f>
        <v>23735</v>
      </c>
      <c r="E30" s="663">
        <f>+'[4]OVI 04-99'!G1445</f>
        <v>24466</v>
      </c>
      <c r="F30" s="663">
        <f>+'[4]OVI 04-99'!H1445</f>
        <v>24970</v>
      </c>
      <c r="G30" s="663">
        <f>+'[4]OVI 04-99'!I1445</f>
        <v>25663</v>
      </c>
      <c r="H30" s="663">
        <f>+'[4]OVI 04-99'!J1445</f>
        <v>26465</v>
      </c>
      <c r="I30" s="663">
        <f>+'[4]OVI 04-99'!K1445</f>
        <v>26445</v>
      </c>
      <c r="J30" s="663">
        <f>+'[4]OVI 04-99'!L1445</f>
        <v>25197</v>
      </c>
      <c r="K30" s="663">
        <f>+'[4]OVI 04-99'!M1445</f>
        <v>23292</v>
      </c>
      <c r="L30" s="663">
        <f>+'[4]OVI 04-99'!N1445</f>
        <v>21634</v>
      </c>
      <c r="M30" s="663">
        <f>+'[4]OVI 04-99'!O1445</f>
        <v>20992</v>
      </c>
      <c r="N30" s="663">
        <f>+'[4]OVI 04-99'!P1445</f>
        <v>21966</v>
      </c>
      <c r="O30" s="402"/>
    </row>
    <row r="31" spans="1:15" ht="12" customHeight="1">
      <c r="A31" s="486" t="s">
        <v>591</v>
      </c>
      <c r="B31" s="663">
        <f t="shared" si="0"/>
        <v>660964</v>
      </c>
      <c r="C31" s="663">
        <f>+'[4]OVI 04-99'!E1448</f>
        <v>38604</v>
      </c>
      <c r="D31" s="663">
        <f>+'[4]OVI 04-99'!F1448</f>
        <v>46011</v>
      </c>
      <c r="E31" s="663">
        <f>+'[4]OVI 04-99'!G1448</f>
        <v>49380</v>
      </c>
      <c r="F31" s="663">
        <f>+'[4]OVI 04-99'!H1448</f>
        <v>69365</v>
      </c>
      <c r="G31" s="663">
        <f>+'[4]OVI 04-99'!I1448</f>
        <v>69715</v>
      </c>
      <c r="H31" s="663">
        <f>+'[4]OVI 04-99'!J1448</f>
        <v>67669</v>
      </c>
      <c r="I31" s="663">
        <f>+'[4]OVI 04-99'!K1448</f>
        <v>67180</v>
      </c>
      <c r="J31" s="663">
        <f>+'[4]OVI 04-99'!L1448</f>
        <v>62055</v>
      </c>
      <c r="K31" s="663">
        <f>+'[4]OVI 04-99'!M1448</f>
        <v>55530</v>
      </c>
      <c r="L31" s="663">
        <f>+'[4]OVI 04-99'!N1448</f>
        <v>47450</v>
      </c>
      <c r="M31" s="663">
        <f>+'[4]OVI 04-99'!O1448</f>
        <v>46565</v>
      </c>
      <c r="N31" s="663">
        <f>+'[4]OVI 04-99'!P1448</f>
        <v>41440</v>
      </c>
      <c r="O31" s="402"/>
    </row>
    <row r="32" spans="1:15" ht="12" customHeight="1">
      <c r="A32" s="365" t="s">
        <v>618</v>
      </c>
      <c r="B32" s="663">
        <f t="shared" si="0"/>
        <v>5439</v>
      </c>
      <c r="C32" s="663">
        <f>+'[4]OVI 04-99'!E1451</f>
        <v>428</v>
      </c>
      <c r="D32" s="663">
        <f>+'[4]OVI 04-99'!F1451</f>
        <v>485</v>
      </c>
      <c r="E32" s="663">
        <f>+'[4]OVI 04-99'!G1451</f>
        <v>495</v>
      </c>
      <c r="F32" s="663">
        <f>+'[4]OVI 04-99'!H1451</f>
        <v>407</v>
      </c>
      <c r="G32" s="663">
        <f>+'[4]OVI 04-99'!I1451</f>
        <v>489</v>
      </c>
      <c r="H32" s="663">
        <f>+'[4]OVI 04-99'!J1451</f>
        <v>483</v>
      </c>
      <c r="I32" s="663">
        <f>+'[4]OVI 04-99'!K1451</f>
        <v>428</v>
      </c>
      <c r="J32" s="663">
        <f>+'[4]OVI 04-99'!L1451</f>
        <v>471</v>
      </c>
      <c r="K32" s="663">
        <f>+'[4]OVI 04-99'!M1451</f>
        <v>392</v>
      </c>
      <c r="L32" s="663">
        <f>+'[4]OVI 04-99'!N1451</f>
        <v>398</v>
      </c>
      <c r="M32" s="663">
        <f>+'[4]OVI 04-99'!O1451</f>
        <v>425</v>
      </c>
      <c r="N32" s="663">
        <f>+'[4]OVI 04-99'!P1451</f>
        <v>538</v>
      </c>
      <c r="O32" s="402"/>
    </row>
    <row r="33" spans="1:15" ht="12" customHeight="1">
      <c r="A33" s="365" t="s">
        <v>534</v>
      </c>
      <c r="B33" s="663">
        <f t="shared" si="0"/>
        <v>3115</v>
      </c>
      <c r="C33" s="663">
        <f>+'[4]OVI 04-99'!E1454</f>
        <v>188.00000000000003</v>
      </c>
      <c r="D33" s="663">
        <f>+'[4]OVI 04-99'!F1454</f>
        <v>214.00000000000003</v>
      </c>
      <c r="E33" s="663">
        <f>+'[4]OVI 04-99'!G1454</f>
        <v>217.00000000000003</v>
      </c>
      <c r="F33" s="663">
        <f>+'[4]OVI 04-99'!H1454</f>
        <v>247</v>
      </c>
      <c r="G33" s="663">
        <f>+'[4]OVI 04-99'!I1454</f>
        <v>251</v>
      </c>
      <c r="H33" s="663">
        <f>+'[4]OVI 04-99'!J1454</f>
        <v>263</v>
      </c>
      <c r="I33" s="663">
        <f>+'[4]OVI 04-99'!K1454</f>
        <v>255</v>
      </c>
      <c r="J33" s="663">
        <f>+'[4]OVI 04-99'!L1454</f>
        <v>253</v>
      </c>
      <c r="K33" s="663">
        <f>+'[4]OVI 04-99'!M1454</f>
        <v>276</v>
      </c>
      <c r="L33" s="663">
        <f>+'[4]OVI 04-99'!N1454</f>
        <v>286.00000000000006</v>
      </c>
      <c r="M33" s="663">
        <f>+'[4]OVI 04-99'!O1454</f>
        <v>297.00000000000006</v>
      </c>
      <c r="N33" s="663">
        <f>+'[4]OVI 04-99'!P1454</f>
        <v>368</v>
      </c>
      <c r="O33" s="402"/>
    </row>
    <row r="34" spans="1:15" ht="12" customHeight="1">
      <c r="A34" s="365" t="s">
        <v>535</v>
      </c>
      <c r="B34" s="663">
        <f t="shared" si="0"/>
        <v>2377</v>
      </c>
      <c r="C34" s="663">
        <f>+'[4]OVI 04-99'!E1457</f>
        <v>158</v>
      </c>
      <c r="D34" s="663">
        <f>+'[4]OVI 04-99'!F1457</f>
        <v>146.00000000000003</v>
      </c>
      <c r="E34" s="663">
        <f>+'[4]OVI 04-99'!G1457</f>
        <v>144.00000000000003</v>
      </c>
      <c r="F34" s="663">
        <f>+'[4]OVI 04-99'!H1457</f>
        <v>166.99999999999997</v>
      </c>
      <c r="G34" s="663">
        <f>+'[4]OVI 04-99'!I1457</f>
        <v>166</v>
      </c>
      <c r="H34" s="663">
        <f>+'[4]OVI 04-99'!J1457</f>
        <v>145.00000000000003</v>
      </c>
      <c r="I34" s="663">
        <f>+'[4]OVI 04-99'!K1457</f>
        <v>162.99999999999997</v>
      </c>
      <c r="J34" s="663">
        <f>+'[4]OVI 04-99'!L1457</f>
        <v>173</v>
      </c>
      <c r="K34" s="663">
        <f>+'[4]OVI 04-99'!M1457</f>
        <v>228.99999999999997</v>
      </c>
      <c r="L34" s="663">
        <f>+'[4]OVI 04-99'!N1457</f>
        <v>267</v>
      </c>
      <c r="M34" s="663">
        <f>+'[4]OVI 04-99'!O1457</f>
        <v>223.00000000000003</v>
      </c>
      <c r="N34" s="663">
        <f>+'[4]OVI 04-99'!P1457</f>
        <v>396</v>
      </c>
      <c r="O34" s="402"/>
    </row>
    <row r="35" spans="1:15" ht="12" customHeight="1">
      <c r="A35" s="475" t="s">
        <v>536</v>
      </c>
      <c r="B35" s="684">
        <f t="shared" si="0"/>
        <v>2349</v>
      </c>
      <c r="C35" s="684">
        <f>+'[4]OVI 04-99'!E1460</f>
        <v>180</v>
      </c>
      <c r="D35" s="684">
        <f>+'[4]OVI 04-99'!F1460</f>
        <v>193</v>
      </c>
      <c r="E35" s="684">
        <f>+'[4]OVI 04-99'!G1460</f>
        <v>189</v>
      </c>
      <c r="F35" s="684">
        <f>+'[4]OVI 04-99'!H1460</f>
        <v>200</v>
      </c>
      <c r="G35" s="684">
        <f>+'[4]OVI 04-99'!I1460</f>
        <v>202</v>
      </c>
      <c r="H35" s="684">
        <f>+'[4]OVI 04-99'!J1460</f>
        <v>194</v>
      </c>
      <c r="I35" s="684">
        <f>+'[4]OVI 04-99'!K1460</f>
        <v>207</v>
      </c>
      <c r="J35" s="684">
        <f>+'[4]OVI 04-99'!L1460</f>
        <v>190</v>
      </c>
      <c r="K35" s="684">
        <f>+'[4]OVI 04-99'!M1460</f>
        <v>192</v>
      </c>
      <c r="L35" s="684">
        <f>+'[4]OVI 04-99'!N1460</f>
        <v>175</v>
      </c>
      <c r="M35" s="684">
        <f>+'[4]OVI 04-99'!O1460</f>
        <v>219.99999999999997</v>
      </c>
      <c r="N35" s="684">
        <f>+'[4]OVI 04-99'!P1460</f>
        <v>207.00000000000003</v>
      </c>
      <c r="O35" s="402"/>
    </row>
    <row r="36" spans="1:15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  <c r="O36" s="402"/>
    </row>
    <row r="37" spans="1:15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  <c r="O37" s="402"/>
    </row>
    <row r="38" spans="1:15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  <c r="O38" s="402"/>
    </row>
    <row r="39" spans="1:15" ht="12" customHeight="1">
      <c r="A39" s="14"/>
      <c r="B39" s="402"/>
      <c r="C39" s="488"/>
      <c r="D39" s="488"/>
      <c r="E39" s="488"/>
      <c r="F39" s="488"/>
      <c r="G39" s="488"/>
      <c r="H39" s="488"/>
      <c r="I39" s="488"/>
      <c r="J39" s="488"/>
      <c r="K39" s="488"/>
      <c r="L39" s="488"/>
      <c r="M39" s="488"/>
      <c r="N39" s="488"/>
      <c r="O39" s="402"/>
    </row>
    <row r="40" spans="1:15" ht="12" customHeight="1">
      <c r="A40" s="217"/>
      <c r="B40" s="402"/>
      <c r="C40" s="488"/>
      <c r="D40" s="488"/>
      <c r="E40" s="488"/>
      <c r="F40" s="488"/>
      <c r="G40" s="488"/>
      <c r="H40" s="488"/>
      <c r="I40" s="488"/>
      <c r="J40" s="488"/>
      <c r="K40" s="488"/>
      <c r="L40" s="488"/>
      <c r="M40" s="488"/>
      <c r="N40" s="488"/>
      <c r="O40" s="402"/>
    </row>
    <row r="41" spans="1:15" ht="12" customHeight="1">
      <c r="A41" s="276"/>
      <c r="B41" s="402"/>
      <c r="C41" s="488"/>
      <c r="D41" s="488"/>
      <c r="E41" s="488"/>
      <c r="F41" s="488"/>
      <c r="G41" s="488"/>
      <c r="H41" s="488"/>
      <c r="I41" s="488"/>
      <c r="J41" s="488"/>
      <c r="K41" s="488"/>
      <c r="L41" s="488"/>
      <c r="M41" s="488"/>
      <c r="N41" s="488"/>
      <c r="O41" s="402"/>
    </row>
    <row r="42" spans="1:15" ht="12" customHeight="1">
      <c r="A42" s="277"/>
      <c r="B42" s="402"/>
      <c r="C42" s="488"/>
      <c r="D42" s="488"/>
      <c r="E42" s="488"/>
      <c r="F42" s="488"/>
      <c r="G42" s="488"/>
      <c r="H42" s="488"/>
      <c r="I42" s="488"/>
      <c r="J42" s="488"/>
      <c r="K42" s="488"/>
      <c r="L42" s="488"/>
      <c r="M42" s="488"/>
      <c r="N42" s="488"/>
      <c r="O42" s="402"/>
    </row>
    <row r="43" spans="1:15" ht="12" customHeight="1">
      <c r="A43" s="278"/>
      <c r="B43" s="402"/>
      <c r="C43" s="488"/>
      <c r="D43" s="488"/>
      <c r="E43" s="488"/>
      <c r="F43" s="488"/>
      <c r="G43" s="488"/>
      <c r="H43" s="488"/>
      <c r="I43" s="488"/>
      <c r="J43" s="488"/>
      <c r="K43" s="488"/>
      <c r="L43" s="488"/>
      <c r="M43" s="488"/>
      <c r="N43" s="488"/>
      <c r="O43" s="402"/>
    </row>
    <row r="44" spans="1:15" ht="12" customHeight="1">
      <c r="A44" s="277"/>
      <c r="B44" s="402"/>
      <c r="C44" s="488"/>
      <c r="D44" s="488"/>
      <c r="E44" s="488"/>
      <c r="F44" s="488"/>
      <c r="G44" s="488"/>
      <c r="H44" s="488"/>
      <c r="I44" s="488"/>
      <c r="J44" s="488"/>
      <c r="K44" s="488"/>
      <c r="L44" s="488"/>
      <c r="M44" s="488"/>
      <c r="N44" s="488"/>
      <c r="O44" s="402"/>
    </row>
    <row r="45" spans="1:15" ht="12" customHeight="1">
      <c r="A45" s="217"/>
      <c r="B45" s="402"/>
      <c r="C45" s="488"/>
      <c r="D45" s="488"/>
      <c r="E45" s="488"/>
      <c r="F45" s="488"/>
      <c r="G45" s="488"/>
      <c r="H45" s="488"/>
      <c r="I45" s="488"/>
      <c r="J45" s="488"/>
      <c r="K45" s="488"/>
      <c r="L45" s="488"/>
      <c r="M45" s="488"/>
      <c r="N45" s="488"/>
      <c r="O45" s="402"/>
    </row>
    <row r="46" spans="1:15" ht="12" customHeight="1">
      <c r="A46" s="217"/>
      <c r="B46" s="402"/>
      <c r="C46" s="488"/>
      <c r="D46" s="488"/>
      <c r="E46" s="488"/>
      <c r="F46" s="488"/>
      <c r="G46" s="488"/>
      <c r="H46" s="488"/>
      <c r="I46" s="488"/>
      <c r="J46" s="488"/>
      <c r="K46" s="488"/>
      <c r="L46" s="488"/>
      <c r="M46" s="488"/>
      <c r="N46" s="488"/>
      <c r="O46" s="402"/>
    </row>
    <row r="47" spans="1:15" ht="12" customHeight="1">
      <c r="A47" s="217"/>
      <c r="B47" s="402"/>
      <c r="C47" s="488"/>
      <c r="D47" s="488"/>
      <c r="E47" s="488"/>
      <c r="F47" s="488"/>
      <c r="G47" s="488"/>
      <c r="H47" s="488"/>
      <c r="I47" s="488"/>
      <c r="J47" s="488"/>
      <c r="K47" s="488"/>
      <c r="L47" s="488"/>
      <c r="M47" s="488"/>
      <c r="N47" s="488"/>
      <c r="O47" s="402"/>
    </row>
    <row r="48" spans="1:15" ht="12" customHeight="1">
      <c r="A48" s="217"/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402"/>
    </row>
    <row r="49" spans="1:15" ht="12" customHeight="1">
      <c r="A49" s="217"/>
      <c r="B49" s="402"/>
      <c r="C49" s="402"/>
      <c r="D49" s="402"/>
      <c r="E49" s="402"/>
      <c r="F49" s="402"/>
      <c r="G49" s="402"/>
      <c r="H49" s="402"/>
      <c r="I49" s="402"/>
      <c r="J49" s="402"/>
      <c r="K49" s="402"/>
      <c r="L49" s="402"/>
      <c r="M49" s="402"/>
      <c r="N49" s="402"/>
      <c r="O49" s="402"/>
    </row>
    <row r="50" spans="1:15" ht="12" customHeight="1">
      <c r="A50" s="217"/>
      <c r="B50" s="402"/>
      <c r="C50" s="488"/>
      <c r="D50" s="488"/>
      <c r="E50" s="488"/>
      <c r="F50" s="488"/>
      <c r="G50" s="488"/>
      <c r="H50" s="488"/>
      <c r="I50" s="488"/>
      <c r="J50" s="488"/>
      <c r="K50" s="488"/>
      <c r="L50" s="488"/>
      <c r="M50" s="402"/>
      <c r="N50" s="402"/>
      <c r="O50" s="402"/>
    </row>
    <row r="51" spans="1:15" ht="12" customHeight="1">
      <c r="A51" s="217"/>
      <c r="B51" s="402"/>
      <c r="C51" s="488"/>
      <c r="D51" s="488"/>
      <c r="E51" s="488"/>
      <c r="F51" s="488"/>
      <c r="G51" s="488"/>
      <c r="H51" s="488"/>
      <c r="I51" s="488"/>
      <c r="J51" s="488"/>
      <c r="K51" s="488"/>
      <c r="L51" s="488"/>
      <c r="M51" s="402"/>
      <c r="N51" s="402"/>
      <c r="O51" s="402"/>
    </row>
    <row r="52" spans="1:15" ht="12" customHeight="1">
      <c r="A52" s="217"/>
      <c r="B52" s="402"/>
      <c r="C52" s="488"/>
      <c r="D52" s="488"/>
      <c r="E52" s="488"/>
      <c r="F52" s="488"/>
      <c r="G52" s="488"/>
      <c r="H52" s="488"/>
      <c r="I52" s="488"/>
      <c r="J52" s="488"/>
      <c r="K52" s="488"/>
      <c r="L52" s="488"/>
      <c r="M52" s="488"/>
      <c r="N52" s="488"/>
      <c r="O52" s="402"/>
    </row>
    <row r="53" spans="1:15" ht="12" customHeight="1">
      <c r="A53" s="367"/>
      <c r="B53" s="402"/>
      <c r="C53" s="488"/>
      <c r="D53" s="488"/>
      <c r="E53" s="488"/>
      <c r="F53" s="488"/>
      <c r="G53" s="488"/>
      <c r="H53" s="488"/>
      <c r="I53" s="488"/>
      <c r="J53" s="488"/>
      <c r="K53" s="488"/>
      <c r="L53" s="488"/>
      <c r="M53" s="488"/>
      <c r="N53" s="488"/>
      <c r="O53" s="402"/>
    </row>
    <row r="54" spans="1:15" ht="12" customHeight="1">
      <c r="A54" s="486"/>
      <c r="B54" s="402"/>
      <c r="C54" s="488"/>
      <c r="D54" s="488"/>
      <c r="E54" s="488"/>
      <c r="F54" s="488"/>
      <c r="G54" s="488"/>
      <c r="H54" s="488"/>
      <c r="I54" s="488"/>
      <c r="J54" s="488"/>
      <c r="K54" s="488"/>
      <c r="L54" s="488"/>
      <c r="M54" s="488"/>
      <c r="N54" s="488"/>
      <c r="O54" s="402"/>
    </row>
    <row r="55" spans="1:15" ht="12" customHeight="1">
      <c r="A55" s="486"/>
      <c r="B55" s="402"/>
      <c r="C55" s="488"/>
      <c r="D55" s="488"/>
      <c r="E55" s="488"/>
      <c r="F55" s="488"/>
      <c r="G55" s="488"/>
      <c r="H55" s="488"/>
      <c r="I55" s="488"/>
      <c r="J55" s="488"/>
      <c r="K55" s="488"/>
      <c r="L55" s="488"/>
      <c r="M55" s="488"/>
      <c r="N55" s="488"/>
      <c r="O55" s="402"/>
    </row>
    <row r="56" spans="1:15" ht="12" customHeight="1">
      <c r="A56" s="486"/>
      <c r="B56" s="402"/>
      <c r="C56" s="488"/>
      <c r="D56" s="488"/>
      <c r="E56" s="488"/>
      <c r="F56" s="488"/>
      <c r="G56" s="488"/>
      <c r="H56" s="488"/>
      <c r="I56" s="488"/>
      <c r="J56" s="488"/>
      <c r="K56" s="488"/>
      <c r="L56" s="488"/>
      <c r="M56" s="488"/>
      <c r="N56" s="488"/>
      <c r="O56" s="402"/>
    </row>
    <row r="57" spans="1:15" ht="12" customHeight="1">
      <c r="A57" s="486"/>
      <c r="B57" s="402"/>
      <c r="C57" s="488"/>
      <c r="D57" s="488"/>
      <c r="E57" s="488"/>
      <c r="F57" s="488"/>
      <c r="G57" s="488"/>
      <c r="H57" s="488"/>
      <c r="I57" s="488"/>
      <c r="J57" s="488"/>
      <c r="K57" s="488"/>
      <c r="L57" s="488"/>
      <c r="M57" s="488"/>
      <c r="N57" s="488"/>
      <c r="O57" s="402"/>
    </row>
    <row r="58" spans="1:15" ht="12" customHeight="1">
      <c r="A58" s="365"/>
      <c r="B58" s="402"/>
      <c r="C58" s="488"/>
      <c r="D58" s="488"/>
      <c r="E58" s="488"/>
      <c r="F58" s="488"/>
      <c r="G58" s="488"/>
      <c r="H58" s="488"/>
      <c r="I58" s="488"/>
      <c r="J58" s="488"/>
      <c r="K58" s="488"/>
      <c r="L58" s="488"/>
      <c r="M58" s="488"/>
      <c r="N58" s="488"/>
      <c r="O58" s="402"/>
    </row>
    <row r="59" spans="1:15" ht="12" customHeight="1">
      <c r="A59" s="365"/>
      <c r="B59" s="402"/>
      <c r="C59" s="488"/>
      <c r="D59" s="488"/>
      <c r="E59" s="488"/>
      <c r="F59" s="488"/>
      <c r="G59" s="488"/>
      <c r="H59" s="488"/>
      <c r="I59" s="488"/>
      <c r="J59" s="488"/>
      <c r="K59" s="488"/>
      <c r="L59" s="488"/>
      <c r="M59" s="488"/>
      <c r="N59" s="488"/>
      <c r="O59" s="402"/>
    </row>
    <row r="60" spans="1:15" ht="12" customHeight="1">
      <c r="A60" s="365"/>
      <c r="B60" s="402"/>
      <c r="C60" s="488"/>
      <c r="D60" s="488"/>
      <c r="E60" s="488"/>
      <c r="F60" s="488"/>
      <c r="G60" s="488"/>
      <c r="H60" s="488"/>
      <c r="I60" s="488"/>
      <c r="J60" s="488"/>
      <c r="K60" s="488"/>
      <c r="L60" s="488"/>
      <c r="M60" s="488"/>
      <c r="N60" s="488"/>
      <c r="O60" s="402"/>
    </row>
  </sheetData>
  <sheetCalcPr fullCalcOnLoad="1"/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52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9.83203125" style="354" customWidth="1"/>
    <col min="2" max="2" width="5.6640625" style="354" customWidth="1"/>
    <col min="3" max="14" width="5.5" style="354" customWidth="1"/>
    <col min="15" max="15" width="6.6640625" style="354" customWidth="1"/>
    <col min="16" max="16384" width="12.83203125" style="354"/>
  </cols>
  <sheetData>
    <row r="2" spans="1:14" ht="12" customHeight="1">
      <c r="A2" s="510" t="s">
        <v>759</v>
      </c>
      <c r="B2" s="467"/>
      <c r="C2" s="467"/>
      <c r="D2" s="467"/>
      <c r="E2" s="467"/>
      <c r="F2" s="467"/>
    </row>
    <row r="3" spans="1:14" ht="11">
      <c r="A3" s="511" t="s">
        <v>268</v>
      </c>
    </row>
    <row r="4" spans="1:14" ht="4" customHeight="1"/>
    <row r="5" spans="1:14" ht="17" customHeight="1">
      <c r="A5" s="667" t="s">
        <v>198</v>
      </c>
      <c r="B5" s="671" t="s">
        <v>501</v>
      </c>
      <c r="C5" s="672" t="s">
        <v>426</v>
      </c>
      <c r="D5" s="672" t="s">
        <v>432</v>
      </c>
      <c r="E5" s="672" t="s">
        <v>434</v>
      </c>
      <c r="F5" s="672" t="s">
        <v>384</v>
      </c>
      <c r="G5" s="672" t="s">
        <v>389</v>
      </c>
      <c r="H5" s="672" t="s">
        <v>285</v>
      </c>
      <c r="I5" s="672" t="s">
        <v>295</v>
      </c>
      <c r="J5" s="672" t="s">
        <v>102</v>
      </c>
      <c r="K5" s="672" t="s">
        <v>104</v>
      </c>
      <c r="L5" s="672" t="s">
        <v>17</v>
      </c>
      <c r="M5" s="672" t="s">
        <v>107</v>
      </c>
      <c r="N5" s="673" t="s">
        <v>109</v>
      </c>
    </row>
    <row r="6" spans="1:14" ht="17" customHeight="1">
      <c r="A6" s="694" t="s">
        <v>326</v>
      </c>
      <c r="B6" s="695">
        <f t="shared" ref="B6:B35" si="0">SUM(C6:N6)</f>
        <v>33448.791857896475</v>
      </c>
      <c r="C6" s="695">
        <f t="shared" ref="C6:N6" si="1">(C7+C8+C9+C10+C11+C15+C16+C17+C18+C19+C20+C21+C22+C23+C24+C25+C26+C27+C30+C31+C32+C33+C34+C35)</f>
        <v>2353.4566927021842</v>
      </c>
      <c r="D6" s="695">
        <f t="shared" si="1"/>
        <v>2513.867353978093</v>
      </c>
      <c r="E6" s="695">
        <f t="shared" si="1"/>
        <v>2638.5037679006132</v>
      </c>
      <c r="F6" s="695">
        <f t="shared" si="1"/>
        <v>3043.5180394897866</v>
      </c>
      <c r="G6" s="695">
        <f t="shared" si="1"/>
        <v>3177.3600621717533</v>
      </c>
      <c r="H6" s="695">
        <f t="shared" si="1"/>
        <v>3144.7926153877479</v>
      </c>
      <c r="I6" s="695">
        <f t="shared" si="1"/>
        <v>3184.0548105945568</v>
      </c>
      <c r="J6" s="695">
        <f t="shared" si="1"/>
        <v>2961.4003852538444</v>
      </c>
      <c r="K6" s="695">
        <f t="shared" si="1"/>
        <v>2819.0868257652978</v>
      </c>
      <c r="L6" s="695">
        <f t="shared" si="1"/>
        <v>2538.8592909258546</v>
      </c>
      <c r="M6" s="695">
        <f t="shared" si="1"/>
        <v>2487.0870177163233</v>
      </c>
      <c r="N6" s="695">
        <f t="shared" si="1"/>
        <v>2586.8049960104154</v>
      </c>
    </row>
    <row r="7" spans="1:14" ht="12" customHeight="1">
      <c r="A7" s="486" t="s">
        <v>488</v>
      </c>
      <c r="B7" s="696">
        <f t="shared" si="0"/>
        <v>36.930800000000005</v>
      </c>
      <c r="C7" s="696">
        <f>+'[4]OVI 04-99'!E1377</f>
        <v>3.1184000000000003</v>
      </c>
      <c r="D7" s="696">
        <f>+'[4]OVI 04-99'!F1377</f>
        <v>2.9232</v>
      </c>
      <c r="E7" s="696">
        <f>+'[4]OVI 04-99'!G1377</f>
        <v>2.9340000000000002</v>
      </c>
      <c r="F7" s="696">
        <f>+'[4]OVI 04-99'!H1377</f>
        <v>3.1463999999999999</v>
      </c>
      <c r="G7" s="696">
        <f>+'[4]OVI 04-99'!I1377</f>
        <v>3.3263999999999996</v>
      </c>
      <c r="H7" s="696">
        <f>+'[4]OVI 04-99'!J1377</f>
        <v>3.2080000000000006</v>
      </c>
      <c r="I7" s="696">
        <f>+'[4]OVI 04-99'!K1377</f>
        <v>2.9476000000000004</v>
      </c>
      <c r="J7" s="696">
        <f>+'[4]OVI 04-99'!L1377</f>
        <v>3.0324000000000004</v>
      </c>
      <c r="K7" s="696">
        <f>+'[4]OVI 04-99'!M1377</f>
        <v>3.2452000000000001</v>
      </c>
      <c r="L7" s="696">
        <f>+'[4]OVI 04-99'!N1377</f>
        <v>3.3396000000000003</v>
      </c>
      <c r="M7" s="696">
        <f>+'[4]OVI 04-99'!O1377</f>
        <v>2.5400000000000005</v>
      </c>
      <c r="N7" s="696">
        <f>+'[4]OVI 04-99'!P1377</f>
        <v>3.1696000000000004</v>
      </c>
    </row>
    <row r="8" spans="1:14" ht="12" customHeight="1">
      <c r="A8" s="486" t="s">
        <v>603</v>
      </c>
      <c r="B8" s="696">
        <f t="shared" si="0"/>
        <v>1359.70077427051</v>
      </c>
      <c r="C8" s="696">
        <f>+'[4]OVI 04-99'!E1380</f>
        <v>104.631484702184</v>
      </c>
      <c r="D8" s="696">
        <f>+'[4]OVI 04-99'!F1380</f>
        <v>101.754637978093</v>
      </c>
      <c r="E8" s="696">
        <f>+'[4]OVI 04-99'!G1380</f>
        <v>115.668183900613</v>
      </c>
      <c r="F8" s="696">
        <f>+'[4]OVI 04-99'!H1380</f>
        <v>118.439647635827</v>
      </c>
      <c r="G8" s="696">
        <f>+'[4]OVI 04-99'!I1380</f>
        <v>125.02473017175301</v>
      </c>
      <c r="H8" s="696">
        <f>+'[4]OVI 04-99'!J1380</f>
        <v>142.643386387748</v>
      </c>
      <c r="I8" s="696">
        <f>+'[4]OVI 04-99'!K1380</f>
        <v>143.84197859455699</v>
      </c>
      <c r="J8" s="696">
        <f>+'[4]OVI 04-99'!L1380</f>
        <v>117.918796253845</v>
      </c>
      <c r="K8" s="696">
        <f>+'[4]OVI 04-99'!M1380</f>
        <v>107.242233765297</v>
      </c>
      <c r="L8" s="696">
        <f>+'[4]OVI 04-99'!N1380</f>
        <v>96.487822925854999</v>
      </c>
      <c r="M8" s="696">
        <f>+'[4]OVI 04-99'!O1380</f>
        <v>92.454297716322998</v>
      </c>
      <c r="N8" s="696">
        <f>+'[4]OVI 04-99'!P1380</f>
        <v>93.593574238415002</v>
      </c>
    </row>
    <row r="9" spans="1:14" ht="12" customHeight="1">
      <c r="A9" s="486" t="s">
        <v>604</v>
      </c>
      <c r="B9" s="696">
        <f t="shared" si="0"/>
        <v>539.00879199999997</v>
      </c>
      <c r="C9" s="696">
        <f>+'[4]OVI 04-99'!E1383</f>
        <v>41.648400000000009</v>
      </c>
      <c r="D9" s="696">
        <f>+'[4]OVI 04-99'!F1383</f>
        <v>41.325839999999999</v>
      </c>
      <c r="E9" s="696">
        <f>+'[4]OVI 04-99'!G1383</f>
        <v>37.301440000000007</v>
      </c>
      <c r="F9" s="696">
        <f>+'[4]OVI 04-99'!H1383</f>
        <v>44.123760000000019</v>
      </c>
      <c r="G9" s="696">
        <f>+'[4]OVI 04-99'!I1383</f>
        <v>48.383680000000012</v>
      </c>
      <c r="H9" s="696">
        <f>+'[4]OVI 04-99'!J1383</f>
        <v>38.933920000000001</v>
      </c>
      <c r="I9" s="696">
        <f>+'[4]OVI 04-99'!K1383</f>
        <v>45.921472000000001</v>
      </c>
      <c r="J9" s="696">
        <f>+'[4]OVI 04-99'!L1383</f>
        <v>46.250320000000009</v>
      </c>
      <c r="K9" s="696">
        <f>+'[4]OVI 04-99'!M1383</f>
        <v>44.550960000000003</v>
      </c>
      <c r="L9" s="696">
        <f>+'[4]OVI 04-99'!N1383</f>
        <v>45.001560000000005</v>
      </c>
      <c r="M9" s="696">
        <f>+'[4]OVI 04-99'!O1383</f>
        <v>46.292400000000001</v>
      </c>
      <c r="N9" s="696">
        <f>+'[4]OVI 04-99'!P1383</f>
        <v>59.275039999999997</v>
      </c>
    </row>
    <row r="10" spans="1:14" ht="12" customHeight="1">
      <c r="A10" s="365" t="s">
        <v>605</v>
      </c>
      <c r="B10" s="696">
        <f t="shared" si="0"/>
        <v>2413.313596</v>
      </c>
      <c r="C10" s="696">
        <f>+'[4]OVI 04-99'!E1386</f>
        <v>187.645544</v>
      </c>
      <c r="D10" s="696">
        <f>+'[4]OVI 04-99'!F1386</f>
        <v>194.36609200000001</v>
      </c>
      <c r="E10" s="696">
        <f>+'[4]OVI 04-99'!G1386</f>
        <v>192.72491600000001</v>
      </c>
      <c r="F10" s="696">
        <f>+'[4]OVI 04-99'!H1386</f>
        <v>201.78543200000001</v>
      </c>
      <c r="G10" s="696">
        <f>+'[4]OVI 04-99'!I1386</f>
        <v>208.14185600000002</v>
      </c>
      <c r="H10" s="696">
        <f>+'[4]OVI 04-99'!J1386</f>
        <v>214.57517200000001</v>
      </c>
      <c r="I10" s="696">
        <f>+'[4]OVI 04-99'!K1386</f>
        <v>203.93382800000001</v>
      </c>
      <c r="J10" s="696">
        <f>+'[4]OVI 04-99'!L1386</f>
        <v>201.71831599999999</v>
      </c>
      <c r="K10" s="696">
        <f>+'[4]OVI 04-99'!M1386</f>
        <v>196.95197200000001</v>
      </c>
      <c r="L10" s="696">
        <f>+'[4]OVI 04-99'!N1386</f>
        <v>201.56692800000002</v>
      </c>
      <c r="M10" s="696">
        <f>+'[4]OVI 04-99'!O1386</f>
        <v>200.26191200000002</v>
      </c>
      <c r="N10" s="696">
        <f>+'[4]OVI 04-99'!P1386</f>
        <v>209.64162800000003</v>
      </c>
    </row>
    <row r="11" spans="1:14" ht="12" customHeight="1">
      <c r="A11" s="487" t="s">
        <v>606</v>
      </c>
      <c r="B11" s="696">
        <f t="shared" si="0"/>
        <v>1219.3388800000002</v>
      </c>
      <c r="C11" s="696">
        <f>+'[4]OVI 04-99'!E1389</f>
        <v>91.349879999999999</v>
      </c>
      <c r="D11" s="696">
        <f>+'[4]OVI 04-99'!F1389</f>
        <v>120.26772000000001</v>
      </c>
      <c r="E11" s="696">
        <f>+'[4]OVI 04-99'!G1389</f>
        <v>94.141080000000017</v>
      </c>
      <c r="F11" s="696">
        <f>+'[4]OVI 04-99'!H1389</f>
        <v>109.31398000000002</v>
      </c>
      <c r="G11" s="696">
        <f>+'[4]OVI 04-99'!I1389</f>
        <v>114.16484</v>
      </c>
      <c r="H11" s="696">
        <f>+'[4]OVI 04-99'!J1389</f>
        <v>101.88174000000001</v>
      </c>
      <c r="I11" s="696">
        <f>+'[4]OVI 04-99'!K1389</f>
        <v>100.53972000000003</v>
      </c>
      <c r="J11" s="696">
        <f>+'[4]OVI 04-99'!L1389</f>
        <v>93.597040000000035</v>
      </c>
      <c r="K11" s="696">
        <f>+'[4]OVI 04-99'!M1389</f>
        <v>102.00340000000003</v>
      </c>
      <c r="L11" s="696">
        <f>+'[4]OVI 04-99'!N1389</f>
        <v>106.56236000000004</v>
      </c>
      <c r="M11" s="696">
        <f>+'[4]OVI 04-99'!O1389</f>
        <v>99.811520000000016</v>
      </c>
      <c r="N11" s="696">
        <f>+'[4]OVI 04-99'!P1389</f>
        <v>85.705600000000004</v>
      </c>
    </row>
    <row r="12" spans="1:14" ht="12" customHeight="1">
      <c r="A12" s="367" t="s">
        <v>592</v>
      </c>
      <c r="B12" s="696">
        <f t="shared" si="0"/>
        <v>894.03844000000015</v>
      </c>
      <c r="C12" s="696">
        <f>+'[4]OVI 04-99'!E1392</f>
        <v>69.814000000000007</v>
      </c>
      <c r="D12" s="696">
        <f>+'[4]OVI 04-99'!F1392</f>
        <v>96.12700000000001</v>
      </c>
      <c r="E12" s="696">
        <f>+'[4]OVI 04-99'!G1392</f>
        <v>68.603240000000014</v>
      </c>
      <c r="F12" s="696">
        <f>+'[4]OVI 04-99'!H1392</f>
        <v>74.932700000000011</v>
      </c>
      <c r="G12" s="696">
        <f>+'[4]OVI 04-99'!I1392</f>
        <v>81.481200000000001</v>
      </c>
      <c r="H12" s="696">
        <f>+'[4]OVI 04-99'!J1392</f>
        <v>72.777100000000004</v>
      </c>
      <c r="I12" s="696">
        <f>+'[4]OVI 04-99'!K1392</f>
        <v>74.193200000000019</v>
      </c>
      <c r="J12" s="696">
        <f>+'[4]OVI 04-99'!L1392</f>
        <v>69.810000000000016</v>
      </c>
      <c r="K12" s="696">
        <f>+'[4]OVI 04-99'!M1392</f>
        <v>74.738800000000026</v>
      </c>
      <c r="L12" s="696">
        <f>+'[4]OVI 04-99'!N1392</f>
        <v>78.194800000000029</v>
      </c>
      <c r="M12" s="696">
        <f>+'[4]OVI 04-99'!O1392</f>
        <v>71.617200000000011</v>
      </c>
      <c r="N12" s="696">
        <f>+'[4]OVI 04-99'!P1392</f>
        <v>61.749200000000009</v>
      </c>
    </row>
    <row r="13" spans="1:14" ht="12" customHeight="1">
      <c r="A13" s="367" t="s">
        <v>593</v>
      </c>
      <c r="B13" s="696">
        <f t="shared" si="0"/>
        <v>254.84400000000002</v>
      </c>
      <c r="C13" s="696">
        <f>+'[4]OVI 04-99'!E1395</f>
        <v>17.495200000000001</v>
      </c>
      <c r="D13" s="696">
        <f>+'[4]OVI 04-99'!F1395</f>
        <v>19.427599999999998</v>
      </c>
      <c r="E13" s="696">
        <f>+'[4]OVI 04-99'!G1395</f>
        <v>19.596399999999996</v>
      </c>
      <c r="F13" s="696">
        <f>+'[4]OVI 04-99'!H1395</f>
        <v>22.378800000000002</v>
      </c>
      <c r="G13" s="696">
        <f>+'[4]OVI 04-99'!I1395</f>
        <v>25.358800000000002</v>
      </c>
      <c r="H13" s="696">
        <f>+'[4]OVI 04-99'!J1395</f>
        <v>21.935600000000004</v>
      </c>
      <c r="I13" s="696">
        <f>+'[4]OVI 04-99'!K1395</f>
        <v>20.682000000000009</v>
      </c>
      <c r="J13" s="696">
        <f>+'[4]OVI 04-99'!L1395</f>
        <v>19.767600000000012</v>
      </c>
      <c r="K13" s="696">
        <f>+'[4]OVI 04-99'!M1395</f>
        <v>22.386399999999995</v>
      </c>
      <c r="L13" s="696">
        <f>+'[4]OVI 04-99'!N1395</f>
        <v>23.595600000000005</v>
      </c>
      <c r="M13" s="696">
        <f>+'[4]OVI 04-99'!O1395</f>
        <v>23.274000000000001</v>
      </c>
      <c r="N13" s="696">
        <f>+'[4]OVI 04-99'!P1395</f>
        <v>18.945999999999998</v>
      </c>
    </row>
    <row r="14" spans="1:14" ht="12" customHeight="1">
      <c r="A14" s="367" t="s">
        <v>594</v>
      </c>
      <c r="B14" s="696">
        <f t="shared" si="0"/>
        <v>70.456440000000015</v>
      </c>
      <c r="C14" s="696">
        <f>+'[4]OVI 04-99'!E1398</f>
        <v>4.0406800000000009</v>
      </c>
      <c r="D14" s="696">
        <f>+'[4]OVI 04-99'!F1398</f>
        <v>4.7131200000000009</v>
      </c>
      <c r="E14" s="696">
        <f>+'[4]OVI 04-99'!G1398</f>
        <v>5.9414400000000001</v>
      </c>
      <c r="F14" s="696">
        <f>+'[4]OVI 04-99'!H1398</f>
        <v>12.002479999999998</v>
      </c>
      <c r="G14" s="696">
        <f>+'[4]OVI 04-99'!I1398</f>
        <v>7.3248399999999991</v>
      </c>
      <c r="H14" s="696">
        <f>+'[4]OVI 04-99'!J1398</f>
        <v>7.1690399999999999</v>
      </c>
      <c r="I14" s="696">
        <f>+'[4]OVI 04-99'!K1398</f>
        <v>5.6645200000000013</v>
      </c>
      <c r="J14" s="696">
        <f>+'[4]OVI 04-99'!L1398</f>
        <v>4.0194400000000012</v>
      </c>
      <c r="K14" s="696">
        <f>+'[4]OVI 04-99'!M1398</f>
        <v>4.8781999999999996</v>
      </c>
      <c r="L14" s="696">
        <f>+'[4]OVI 04-99'!N1398</f>
        <v>4.77196</v>
      </c>
      <c r="M14" s="696">
        <f>+'[4]OVI 04-99'!O1398</f>
        <v>4.9203200000000002</v>
      </c>
      <c r="N14" s="696">
        <f>+'[4]OVI 04-99'!P1398</f>
        <v>5.0104000000000006</v>
      </c>
    </row>
    <row r="15" spans="1:14" ht="12" customHeight="1">
      <c r="A15" s="486" t="s">
        <v>595</v>
      </c>
      <c r="B15" s="696">
        <f t="shared" si="0"/>
        <v>50.576800000000013</v>
      </c>
      <c r="C15" s="696">
        <f>+'[4]OVI 04-99'!E1401</f>
        <v>4.3024000000000013</v>
      </c>
      <c r="D15" s="696">
        <f>+'[4]OVI 04-99'!F1401</f>
        <v>4.1632000000000007</v>
      </c>
      <c r="E15" s="696">
        <f>+'[4]OVI 04-99'!G1401</f>
        <v>4.0520000000000005</v>
      </c>
      <c r="F15" s="696">
        <f>+'[4]OVI 04-99'!H1401</f>
        <v>3.6592000000000007</v>
      </c>
      <c r="G15" s="696">
        <f>+'[4]OVI 04-99'!I1401</f>
        <v>4.1012000000000031</v>
      </c>
      <c r="H15" s="696">
        <f>+'[4]OVI 04-99'!J1401</f>
        <v>4.1752000000000011</v>
      </c>
      <c r="I15" s="696">
        <f>+'[4]OVI 04-99'!K1401</f>
        <v>4.2468000000000021</v>
      </c>
      <c r="J15" s="696">
        <f>+'[4]OVI 04-99'!L1401</f>
        <v>3.8308000000000022</v>
      </c>
      <c r="K15" s="696">
        <f>+'[4]OVI 04-99'!M1401</f>
        <v>4.1064000000000016</v>
      </c>
      <c r="L15" s="696">
        <f>+'[4]OVI 04-99'!N1401</f>
        <v>3.9923999999999999</v>
      </c>
      <c r="M15" s="696">
        <f>+'[4]OVI 04-99'!O1401</f>
        <v>4.1692</v>
      </c>
      <c r="N15" s="696">
        <f>+'[4]OVI 04-99'!P1401</f>
        <v>5.7780000000000005</v>
      </c>
    </row>
    <row r="16" spans="1:14" ht="12" customHeight="1">
      <c r="A16" s="486" t="s">
        <v>596</v>
      </c>
      <c r="B16" s="696">
        <f t="shared" si="0"/>
        <v>1375.9864038539599</v>
      </c>
      <c r="C16" s="696">
        <f>+'[4]OVI 04-99'!E1404</f>
        <v>110.12</v>
      </c>
      <c r="D16" s="696">
        <f>+'[4]OVI 04-99'!F1404</f>
        <v>111.45</v>
      </c>
      <c r="E16" s="696">
        <f>+'[4]OVI 04-99'!G1404</f>
        <v>111.2</v>
      </c>
      <c r="F16" s="696">
        <f>+'[4]OVI 04-99'!H1404</f>
        <v>111.13360985396</v>
      </c>
      <c r="G16" s="696">
        <f>+'[4]OVI 04-99'!I1404</f>
        <v>112.56614400000001</v>
      </c>
      <c r="H16" s="696">
        <f>+'[4]OVI 04-99'!J1404</f>
        <v>114.36714499999999</v>
      </c>
      <c r="I16" s="696">
        <f>+'[4]OVI 04-99'!K1404</f>
        <v>116.95</v>
      </c>
      <c r="J16" s="696">
        <f>+'[4]OVI 04-99'!L1404</f>
        <v>117.36714499999999</v>
      </c>
      <c r="K16" s="696">
        <f>+'[4]OVI 04-99'!M1404</f>
        <v>118.2</v>
      </c>
      <c r="L16" s="696">
        <f>+'[4]OVI 04-99'!N1404</f>
        <v>118.07</v>
      </c>
      <c r="M16" s="696">
        <f>+'[4]OVI 04-99'!O1404</f>
        <v>117.75</v>
      </c>
      <c r="N16" s="696">
        <f>+'[4]OVI 04-99'!P1404</f>
        <v>116.81236</v>
      </c>
    </row>
    <row r="17" spans="1:14" ht="12" customHeight="1">
      <c r="A17" s="365" t="s">
        <v>597</v>
      </c>
      <c r="B17" s="696">
        <f t="shared" si="0"/>
        <v>976.1665720000002</v>
      </c>
      <c r="C17" s="696">
        <f>+'[4]OVI 04-99'!E1407</f>
        <v>69.923360000000002</v>
      </c>
      <c r="D17" s="696">
        <f>+'[4]OVI 04-99'!F1407</f>
        <v>70.162400000000005</v>
      </c>
      <c r="E17" s="696">
        <f>+'[4]OVI 04-99'!G1407</f>
        <v>70.592952000000011</v>
      </c>
      <c r="F17" s="696">
        <f>+'[4]OVI 04-99'!H1407</f>
        <v>81.2898</v>
      </c>
      <c r="G17" s="696">
        <f>+'[4]OVI 04-99'!I1407</f>
        <v>96.739319999999992</v>
      </c>
      <c r="H17" s="696">
        <f>+'[4]OVI 04-99'!J1407</f>
        <v>83.653140000000008</v>
      </c>
      <c r="I17" s="696">
        <f>+'[4]OVI 04-99'!K1407</f>
        <v>82.331680000000006</v>
      </c>
      <c r="J17" s="696">
        <f>+'[4]OVI 04-99'!L1407</f>
        <v>86.137280000000004</v>
      </c>
      <c r="K17" s="696">
        <f>+'[4]OVI 04-99'!M1407</f>
        <v>84.730120000000014</v>
      </c>
      <c r="L17" s="696">
        <f>+'[4]OVI 04-99'!N1407</f>
        <v>81.795828</v>
      </c>
      <c r="M17" s="696">
        <f>+'[4]OVI 04-99'!O1407</f>
        <v>77.234099999999998</v>
      </c>
      <c r="N17" s="696">
        <f>+'[4]OVI 04-99'!P1407</f>
        <v>91.576592000000005</v>
      </c>
    </row>
    <row r="18" spans="1:14" ht="12" customHeight="1">
      <c r="A18" s="486" t="s">
        <v>598</v>
      </c>
      <c r="B18" s="696">
        <f t="shared" si="0"/>
        <v>61.184412000000009</v>
      </c>
      <c r="C18" s="696">
        <f>+'[4]OVI 04-99'!E1410</f>
        <v>5.2941240000000001</v>
      </c>
      <c r="D18" s="696">
        <f>+'[4]OVI 04-99'!F1410</f>
        <v>4.7994200000000014</v>
      </c>
      <c r="E18" s="696">
        <f>+'[4]OVI 04-99'!G1410</f>
        <v>4.5248160000000004</v>
      </c>
      <c r="F18" s="696">
        <f>+'[4]OVI 04-99'!H1410</f>
        <v>4.6794400000000005</v>
      </c>
      <c r="G18" s="696">
        <f>+'[4]OVI 04-99'!I1410</f>
        <v>4.5840799999999993</v>
      </c>
      <c r="H18" s="696">
        <f>+'[4]OVI 04-99'!J1410</f>
        <v>5.067800000000001</v>
      </c>
      <c r="I18" s="696">
        <f>+'[4]OVI 04-99'!K1410</f>
        <v>5.487560000000002</v>
      </c>
      <c r="J18" s="696">
        <f>+'[4]OVI 04-99'!L1410</f>
        <v>5.0984000000000007</v>
      </c>
      <c r="K18" s="696">
        <f>+'[4]OVI 04-99'!M1410</f>
        <v>5.0739760000000018</v>
      </c>
      <c r="L18" s="696">
        <f>+'[4]OVI 04-99'!N1410</f>
        <v>5.7090000000000014</v>
      </c>
      <c r="M18" s="696">
        <f>+'[4]OVI 04-99'!O1410</f>
        <v>5.4556439999999995</v>
      </c>
      <c r="N18" s="696">
        <f>+'[4]OVI 04-99'!P1410</f>
        <v>5.4101520000000001</v>
      </c>
    </row>
    <row r="19" spans="1:14" ht="12" customHeight="1">
      <c r="A19" s="486" t="s">
        <v>599</v>
      </c>
      <c r="B19" s="696">
        <f t="shared" si="0"/>
        <v>1751.3514</v>
      </c>
      <c r="C19" s="696">
        <f>+'[4]OVI 04-99'!E1413</f>
        <v>128.43439999999995</v>
      </c>
      <c r="D19" s="696">
        <f>+'[4]OVI 04-99'!F1413</f>
        <v>129.9144</v>
      </c>
      <c r="E19" s="696">
        <f>+'[4]OVI 04-99'!G1413</f>
        <v>142.63320000000004</v>
      </c>
      <c r="F19" s="696">
        <f>+'[4]OVI 04-99'!H1413</f>
        <v>142.44920000000002</v>
      </c>
      <c r="G19" s="696">
        <f>+'[4]OVI 04-99'!I1413</f>
        <v>145.4324</v>
      </c>
      <c r="H19" s="696">
        <f>+'[4]OVI 04-99'!J1413</f>
        <v>149.60199999999992</v>
      </c>
      <c r="I19" s="696">
        <f>+'[4]OVI 04-99'!K1413</f>
        <v>167.76440000000002</v>
      </c>
      <c r="J19" s="696">
        <f>+'[4]OVI 04-99'!L1413</f>
        <v>158.2672</v>
      </c>
      <c r="K19" s="696">
        <f>+'[4]OVI 04-99'!M1413</f>
        <v>148.73640000000006</v>
      </c>
      <c r="L19" s="696">
        <f>+'[4]OVI 04-99'!N1413</f>
        <v>150.09439999999998</v>
      </c>
      <c r="M19" s="696">
        <f>+'[4]OVI 04-99'!O1413</f>
        <v>142.7364</v>
      </c>
      <c r="N19" s="696">
        <f>+'[4]OVI 04-99'!P1413</f>
        <v>145.28700000000001</v>
      </c>
    </row>
    <row r="20" spans="1:14" ht="12" customHeight="1">
      <c r="A20" s="486" t="s">
        <v>600</v>
      </c>
      <c r="B20" s="696">
        <f t="shared" si="0"/>
        <v>1381.425084</v>
      </c>
      <c r="C20" s="696">
        <f>+'[4]OVI 04-99'!E1416</f>
        <v>64.123400000000004</v>
      </c>
      <c r="D20" s="696">
        <f>+'[4]OVI 04-99'!F1416</f>
        <v>70.560407999999995</v>
      </c>
      <c r="E20" s="696">
        <f>+'[4]OVI 04-99'!G1416</f>
        <v>92.90518800000001</v>
      </c>
      <c r="F20" s="696">
        <f>+'[4]OVI 04-99'!H1416</f>
        <v>127.50508400000001</v>
      </c>
      <c r="G20" s="696">
        <f>+'[4]OVI 04-99'!I1416</f>
        <v>156.26364000000001</v>
      </c>
      <c r="H20" s="696">
        <f>+'[4]OVI 04-99'!J1416</f>
        <v>153.450964</v>
      </c>
      <c r="I20" s="696">
        <f>+'[4]OVI 04-99'!K1416</f>
        <v>171.52224799999999</v>
      </c>
      <c r="J20" s="696">
        <f>+'[4]OVI 04-99'!L1416</f>
        <v>148.17817199999999</v>
      </c>
      <c r="K20" s="696">
        <f>+'[4]OVI 04-99'!M1416</f>
        <v>95.835272000000003</v>
      </c>
      <c r="L20" s="696">
        <f>+'[4]OVI 04-99'!N1416</f>
        <v>74.132744000000002</v>
      </c>
      <c r="M20" s="696">
        <f>+'[4]OVI 04-99'!O1416</f>
        <v>91.446044000000001</v>
      </c>
      <c r="N20" s="696">
        <f>+'[4]OVI 04-99'!P1416</f>
        <v>135.50192000000001</v>
      </c>
    </row>
    <row r="21" spans="1:14" ht="12" customHeight="1">
      <c r="A21" s="486" t="s">
        <v>601</v>
      </c>
      <c r="B21" s="696">
        <f t="shared" si="0"/>
        <v>3300.2151999999996</v>
      </c>
      <c r="C21" s="696">
        <f>+'[4]OVI 04-99'!E1419</f>
        <v>250.20760000000001</v>
      </c>
      <c r="D21" s="696">
        <f>+'[4]OVI 04-99'!F1419</f>
        <v>255.52840000000006</v>
      </c>
      <c r="E21" s="696">
        <f>+'[4]OVI 04-99'!G1419</f>
        <v>261.10719999999992</v>
      </c>
      <c r="F21" s="696">
        <f>+'[4]OVI 04-99'!H1419</f>
        <v>265.10559999999987</v>
      </c>
      <c r="G21" s="696">
        <f>+'[4]OVI 04-99'!I1419</f>
        <v>266.76839999999993</v>
      </c>
      <c r="H21" s="696">
        <f>+'[4]OVI 04-99'!J1419</f>
        <v>275.87560000000002</v>
      </c>
      <c r="I21" s="696">
        <f>+'[4]OVI 04-99'!K1419</f>
        <v>276.58840000000004</v>
      </c>
      <c r="J21" s="696">
        <f>+'[4]OVI 04-99'!L1419</f>
        <v>273.63759999999996</v>
      </c>
      <c r="K21" s="696">
        <f>+'[4]OVI 04-99'!M1419</f>
        <v>363.28480000000002</v>
      </c>
      <c r="L21" s="696">
        <f>+'[4]OVI 04-99'!N1419</f>
        <v>270.74079999999998</v>
      </c>
      <c r="M21" s="696">
        <f>+'[4]OVI 04-99'!O1419</f>
        <v>270.62599999999986</v>
      </c>
      <c r="N21" s="696">
        <f>+'[4]OVI 04-99'!P1419</f>
        <v>270.74479999999988</v>
      </c>
    </row>
    <row r="22" spans="1:14" ht="12" customHeight="1">
      <c r="A22" s="486" t="s">
        <v>760</v>
      </c>
      <c r="B22" s="696">
        <f t="shared" si="0"/>
        <v>1601.1004940000003</v>
      </c>
      <c r="C22" s="696">
        <f>+'[4]OVI 04-99'!E1422</f>
        <v>112.66409999999999</v>
      </c>
      <c r="D22" s="696">
        <f>+'[4]OVI 04-99'!F1422</f>
        <v>107.99423599999999</v>
      </c>
      <c r="E22" s="696">
        <f>+'[4]OVI 04-99'!G1422</f>
        <v>95.790091999999987</v>
      </c>
      <c r="F22" s="696">
        <f>+'[4]OVI 04-99'!H1422</f>
        <v>118.02118599999994</v>
      </c>
      <c r="G22" s="696">
        <f>+'[4]OVI 04-99'!I1422</f>
        <v>150.60077200000003</v>
      </c>
      <c r="H22" s="696">
        <f>+'[4]OVI 04-99'!J1422</f>
        <v>167.24764799999997</v>
      </c>
      <c r="I22" s="696">
        <f>+'[4]OVI 04-99'!K1422</f>
        <v>186.60022399999997</v>
      </c>
      <c r="J22" s="696">
        <f>+'[4]OVI 04-99'!L1422</f>
        <v>165.19511599999998</v>
      </c>
      <c r="K22" s="696">
        <f>+'[4]OVI 04-99'!M1422</f>
        <v>147.03149200000001</v>
      </c>
      <c r="L22" s="696">
        <f>+'[4]OVI 04-99'!N1422</f>
        <v>143.03104800000003</v>
      </c>
      <c r="M22" s="696">
        <f>+'[4]OVI 04-99'!O1422</f>
        <v>103.34579999999997</v>
      </c>
      <c r="N22" s="696">
        <f>+'[4]OVI 04-99'!P1422</f>
        <v>103.57878000000004</v>
      </c>
    </row>
    <row r="23" spans="1:14" ht="12" customHeight="1">
      <c r="A23" s="365" t="s">
        <v>244</v>
      </c>
      <c r="B23" s="696">
        <f t="shared" si="0"/>
        <v>2024.2034999999996</v>
      </c>
      <c r="C23" s="696">
        <f>+'[4]OVI 04-99'!E1425</f>
        <v>190.83859999999999</v>
      </c>
      <c r="D23" s="696">
        <f>+'[4]OVI 04-99'!F1425</f>
        <v>182.44220000000001</v>
      </c>
      <c r="E23" s="696">
        <f>+'[4]OVI 04-99'!G1425</f>
        <v>183.54730000000001</v>
      </c>
      <c r="F23" s="696">
        <f>+'[4]OVI 04-99'!H1425</f>
        <v>174.25509999999997</v>
      </c>
      <c r="G23" s="696">
        <f>+'[4]OVI 04-99'!I1425</f>
        <v>169.89160000000001</v>
      </c>
      <c r="H23" s="696">
        <f>+'[4]OVI 04-99'!J1425</f>
        <v>161.84799999999998</v>
      </c>
      <c r="I23" s="696">
        <f>+'[4]OVI 04-99'!K1425</f>
        <v>153.36709999999999</v>
      </c>
      <c r="J23" s="696">
        <f>+'[4]OVI 04-99'!L1425</f>
        <v>150.88819999999998</v>
      </c>
      <c r="K23" s="696">
        <f>+'[4]OVI 04-99'!M1425</f>
        <v>145.57259999999997</v>
      </c>
      <c r="L23" s="696">
        <f>+'[4]OVI 04-99'!N1425</f>
        <v>143.8466</v>
      </c>
      <c r="M23" s="696">
        <f>+'[4]OVI 04-99'!O1425</f>
        <v>143.18619999999999</v>
      </c>
      <c r="N23" s="696">
        <f>+'[4]OVI 04-99'!P1425</f>
        <v>224.52</v>
      </c>
    </row>
    <row r="24" spans="1:14" ht="12" customHeight="1">
      <c r="A24" s="486" t="s">
        <v>245</v>
      </c>
      <c r="B24" s="696">
        <f t="shared" si="0"/>
        <v>84.454560000000001</v>
      </c>
      <c r="C24" s="696">
        <f>+'[4]OVI 04-99'!E1428</f>
        <v>7.5640000000000001</v>
      </c>
      <c r="D24" s="696">
        <f>+'[4]OVI 04-99'!F1428</f>
        <v>7.7464000000000004</v>
      </c>
      <c r="E24" s="696">
        <f>+'[4]OVI 04-99'!G1428</f>
        <v>7.9556000000000004</v>
      </c>
      <c r="F24" s="696">
        <f>+'[4]OVI 04-99'!H1428</f>
        <v>6.8464</v>
      </c>
      <c r="G24" s="696">
        <f>+'[4]OVI 04-99'!I1428</f>
        <v>7.4852000000000007</v>
      </c>
      <c r="H24" s="696">
        <f>+'[4]OVI 04-99'!J1428</f>
        <v>6.8891999999999998</v>
      </c>
      <c r="I24" s="696">
        <f>+'[4]OVI 04-99'!K1428</f>
        <v>7.0952000000000002</v>
      </c>
      <c r="J24" s="696">
        <f>+'[4]OVI 04-99'!L1428</f>
        <v>6.7536000000000005</v>
      </c>
      <c r="K24" s="696">
        <f>+'[4]OVI 04-99'!M1428</f>
        <v>6.0768000000000004</v>
      </c>
      <c r="L24" s="696">
        <f>+'[4]OVI 04-99'!N1428</f>
        <v>6.0476000000000001</v>
      </c>
      <c r="M24" s="696">
        <f>+'[4]OVI 04-99'!O1428</f>
        <v>6.2952000000000004</v>
      </c>
      <c r="N24" s="696">
        <f>+'[4]OVI 04-99'!P1428</f>
        <v>7.6993600000000004</v>
      </c>
    </row>
    <row r="25" spans="1:14" ht="12" customHeight="1">
      <c r="A25" s="486" t="s">
        <v>246</v>
      </c>
      <c r="B25" s="696">
        <f t="shared" si="0"/>
        <v>182.15319999999997</v>
      </c>
      <c r="C25" s="696">
        <f>+'[4]OVI 04-99'!E1431</f>
        <v>12.601199999999999</v>
      </c>
      <c r="D25" s="696">
        <f>+'[4]OVI 04-99'!F1431</f>
        <v>13.752000000000001</v>
      </c>
      <c r="E25" s="696">
        <f>+'[4]OVI 04-99'!G1431</f>
        <v>14.332000000000001</v>
      </c>
      <c r="F25" s="696">
        <f>+'[4]OVI 04-99'!H1431</f>
        <v>14.236000000000001</v>
      </c>
      <c r="G25" s="696">
        <f>+'[4]OVI 04-99'!I1431</f>
        <v>15.08</v>
      </c>
      <c r="H25" s="696">
        <f>+'[4]OVI 04-99'!J1431</f>
        <v>15.496</v>
      </c>
      <c r="I25" s="696">
        <f>+'[4]OVI 04-99'!K1431</f>
        <v>15.672000000000001</v>
      </c>
      <c r="J25" s="696">
        <f>+'[4]OVI 04-99'!L1431</f>
        <v>16.052</v>
      </c>
      <c r="K25" s="696">
        <f>+'[4]OVI 04-99'!M1431</f>
        <v>15.252000000000001</v>
      </c>
      <c r="L25" s="696">
        <f>+'[4]OVI 04-99'!N1431</f>
        <v>15.5</v>
      </c>
      <c r="M25" s="696">
        <f>+'[4]OVI 04-99'!O1431</f>
        <v>16.271999999999998</v>
      </c>
      <c r="N25" s="696">
        <f>+'[4]OVI 04-99'!P1431</f>
        <v>17.908000000000001</v>
      </c>
    </row>
    <row r="26" spans="1:14" ht="12" customHeight="1">
      <c r="A26" s="486" t="s">
        <v>258</v>
      </c>
      <c r="B26" s="696">
        <f t="shared" si="0"/>
        <v>1839.3472000000002</v>
      </c>
      <c r="C26" s="696">
        <f>+'[4]OVI 04-99'!E1434</f>
        <v>105.78960000000001</v>
      </c>
      <c r="D26" s="696">
        <f>+'[4]OVI 04-99'!F1434</f>
        <v>113.19960000000002</v>
      </c>
      <c r="E26" s="696">
        <f>+'[4]OVI 04-99'!G1434</f>
        <v>152.72040000000001</v>
      </c>
      <c r="F26" s="696">
        <f>+'[4]OVI 04-99'!H1434</f>
        <v>177.74480000000003</v>
      </c>
      <c r="G26" s="696">
        <f>+'[4]OVI 04-99'!I1434</f>
        <v>194.2116</v>
      </c>
      <c r="H26" s="696">
        <f>+'[4]OVI 04-99'!J1434</f>
        <v>189.16759999999999</v>
      </c>
      <c r="I26" s="696">
        <f>+'[4]OVI 04-99'!K1434</f>
        <v>186.75120000000001</v>
      </c>
      <c r="J26" s="696">
        <f>+'[4]OVI 04-99'!L1434</f>
        <v>156.69040000000001</v>
      </c>
      <c r="K26" s="696">
        <f>+'[4]OVI 04-99'!M1434</f>
        <v>154.0104</v>
      </c>
      <c r="L26" s="696">
        <f>+'[4]OVI 04-99'!N1434</f>
        <v>126.81360000000001</v>
      </c>
      <c r="M26" s="696">
        <f>+'[4]OVI 04-99'!O1434</f>
        <v>137.86440000000002</v>
      </c>
      <c r="N26" s="696">
        <f>+'[4]OVI 04-99'!P1434</f>
        <v>144.3836</v>
      </c>
    </row>
    <row r="27" spans="1:14" ht="12" customHeight="1">
      <c r="A27" s="487" t="s">
        <v>577</v>
      </c>
      <c r="B27" s="696">
        <f t="shared" si="0"/>
        <v>960.02319999999986</v>
      </c>
      <c r="C27" s="696">
        <f>+'[4]OVI 04-99'!E1437</f>
        <v>80.972999999999999</v>
      </c>
      <c r="D27" s="696">
        <f>+'[4]OVI 04-99'!F1437</f>
        <v>81.72</v>
      </c>
      <c r="E27" s="696">
        <f>+'[4]OVI 04-99'!G1437</f>
        <v>82.72</v>
      </c>
      <c r="F27" s="696">
        <f>+'[4]OVI 04-99'!H1437</f>
        <v>85.460000000000008</v>
      </c>
      <c r="G27" s="696">
        <f>+'[4]OVI 04-99'!I1437</f>
        <v>84.058199999999999</v>
      </c>
      <c r="H27" s="696">
        <f>+'[4]OVI 04-99'!J1437</f>
        <v>83.509999999999991</v>
      </c>
      <c r="I27" s="696">
        <f>+'[4]OVI 04-99'!K1437</f>
        <v>84.64</v>
      </c>
      <c r="J27" s="696">
        <f>+'[4]OVI 04-99'!L1437</f>
        <v>83.74199999999999</v>
      </c>
      <c r="K27" s="696">
        <f>+'[4]OVI 04-99'!M1437</f>
        <v>80.69</v>
      </c>
      <c r="L27" s="696">
        <f>+'[4]OVI 04-99'!N1437</f>
        <v>70.87</v>
      </c>
      <c r="M27" s="696">
        <f>+'[4]OVI 04-99'!O1437</f>
        <v>70.400000000000006</v>
      </c>
      <c r="N27" s="696">
        <f>+'[4]OVI 04-99'!P1437</f>
        <v>71.240000000000009</v>
      </c>
    </row>
    <row r="28" spans="1:14" ht="12" customHeight="1">
      <c r="A28" s="367" t="s">
        <v>578</v>
      </c>
      <c r="B28" s="696">
        <f t="shared" si="0"/>
        <v>505.74119999999994</v>
      </c>
      <c r="C28" s="696">
        <f>+'[4]OVI 04-99'!E1440</f>
        <v>41.012999999999998</v>
      </c>
      <c r="D28" s="696">
        <f>+'[4]OVI 04-99'!F1440</f>
        <v>41.92</v>
      </c>
      <c r="E28" s="696">
        <f>+'[4]OVI 04-99'!G1440</f>
        <v>45.12</v>
      </c>
      <c r="F28" s="696">
        <f>+'[4]OVI 04-99'!H1440</f>
        <v>44.95</v>
      </c>
      <c r="G28" s="696">
        <f>+'[4]OVI 04-99'!I1440</f>
        <v>44.218200000000003</v>
      </c>
      <c r="H28" s="696">
        <f>+'[4]OVI 04-99'!J1440</f>
        <v>44.72</v>
      </c>
      <c r="I28" s="696">
        <f>+'[4]OVI 04-99'!K1440</f>
        <v>46.52</v>
      </c>
      <c r="J28" s="696">
        <f>+'[4]OVI 04-99'!L1440</f>
        <v>45.82</v>
      </c>
      <c r="K28" s="696">
        <f>+'[4]OVI 04-99'!M1440</f>
        <v>44.21</v>
      </c>
      <c r="L28" s="696">
        <f>+'[4]OVI 04-99'!N1440</f>
        <v>35.450000000000003</v>
      </c>
      <c r="M28" s="696">
        <f>+'[4]OVI 04-99'!O1440</f>
        <v>35.6</v>
      </c>
      <c r="N28" s="696">
        <f>+'[4]OVI 04-99'!P1440</f>
        <v>36.200000000000003</v>
      </c>
    </row>
    <row r="29" spans="1:14" ht="12" customHeight="1">
      <c r="A29" s="367" t="s">
        <v>579</v>
      </c>
      <c r="B29" s="696">
        <f t="shared" si="0"/>
        <v>454.28199999999998</v>
      </c>
      <c r="C29" s="696">
        <f>+'[4]OVI 04-99'!E1443</f>
        <v>39.96</v>
      </c>
      <c r="D29" s="696">
        <f>+'[4]OVI 04-99'!F1443</f>
        <v>39.799999999999997</v>
      </c>
      <c r="E29" s="696">
        <f>+'[4]OVI 04-99'!G1443</f>
        <v>37.6</v>
      </c>
      <c r="F29" s="696">
        <f>+'[4]OVI 04-99'!H1443</f>
        <v>40.51</v>
      </c>
      <c r="G29" s="696">
        <f>+'[4]OVI 04-99'!I1443</f>
        <v>39.840000000000003</v>
      </c>
      <c r="H29" s="696">
        <f>+'[4]OVI 04-99'!J1443</f>
        <v>38.79</v>
      </c>
      <c r="I29" s="696">
        <f>+'[4]OVI 04-99'!K1443</f>
        <v>38.119999999999997</v>
      </c>
      <c r="J29" s="696">
        <f>+'[4]OVI 04-99'!L1443</f>
        <v>37.921999999999997</v>
      </c>
      <c r="K29" s="696">
        <f>+'[4]OVI 04-99'!M1443</f>
        <v>36.479999999999997</v>
      </c>
      <c r="L29" s="696">
        <f>+'[4]OVI 04-99'!N1443</f>
        <v>35.42</v>
      </c>
      <c r="M29" s="696">
        <f>+'[4]OVI 04-99'!O1443</f>
        <v>34.799999999999997</v>
      </c>
      <c r="N29" s="696">
        <f>+'[4]OVI 04-99'!P1443</f>
        <v>35.04</v>
      </c>
    </row>
    <row r="30" spans="1:14" ht="12" customHeight="1">
      <c r="A30" s="486" t="s">
        <v>590</v>
      </c>
      <c r="B30" s="696">
        <f t="shared" si="0"/>
        <v>3231.7131999999997</v>
      </c>
      <c r="C30" s="696">
        <f>+'[4]OVI 04-99'!E1446</f>
        <v>251.69479999999996</v>
      </c>
      <c r="D30" s="696">
        <f>+'[4]OVI 04-99'!F1446</f>
        <v>269.03680000000003</v>
      </c>
      <c r="E30" s="696">
        <f>+'[4]OVI 04-99'!G1446</f>
        <v>279.6028</v>
      </c>
      <c r="F30" s="696">
        <f>+'[4]OVI 04-99'!H1446</f>
        <v>278.48720000000009</v>
      </c>
      <c r="G30" s="696">
        <f>+'[4]OVI 04-99'!I1446</f>
        <v>296.07600000000019</v>
      </c>
      <c r="H30" s="696">
        <f>+'[4]OVI 04-99'!J1446</f>
        <v>305.07000000000011</v>
      </c>
      <c r="I30" s="696">
        <f>+'[4]OVI 04-99'!K1446</f>
        <v>304.22759999999988</v>
      </c>
      <c r="J30" s="696">
        <f>+'[4]OVI 04-99'!L1446</f>
        <v>280.76639999999992</v>
      </c>
      <c r="K30" s="696">
        <f>+'[4]OVI 04-99'!M1446</f>
        <v>255.81079999999997</v>
      </c>
      <c r="L30" s="696">
        <f>+'[4]OVI 04-99'!N1446</f>
        <v>236.79039999999998</v>
      </c>
      <c r="M30" s="696">
        <f>+'[4]OVI 04-99'!O1446</f>
        <v>230.05240000000001</v>
      </c>
      <c r="N30" s="696">
        <f>+'[4]OVI 04-99'!P1446</f>
        <v>244.09800000000001</v>
      </c>
    </row>
    <row r="31" spans="1:14" ht="12" customHeight="1">
      <c r="A31" s="486" t="s">
        <v>591</v>
      </c>
      <c r="B31" s="696">
        <f t="shared" si="0"/>
        <v>8891.2710000000006</v>
      </c>
      <c r="C31" s="696">
        <f>+'[4]OVI 04-99'!E1449</f>
        <v>518.74599999999998</v>
      </c>
      <c r="D31" s="696">
        <f>+'[4]OVI 04-99'!F1449</f>
        <v>617.82299999999998</v>
      </c>
      <c r="E31" s="696">
        <f>+'[4]OVI 04-99'!G1449</f>
        <v>679.322</v>
      </c>
      <c r="F31" s="696">
        <f>+'[4]OVI 04-99'!H1449</f>
        <v>962.97799999999995</v>
      </c>
      <c r="G31" s="696">
        <f>+'[4]OVI 04-99'!I1449</f>
        <v>960.77900000000011</v>
      </c>
      <c r="H31" s="696">
        <f>+'[4]OVI 04-99'!J1449</f>
        <v>914.84449999999993</v>
      </c>
      <c r="I31" s="696">
        <f>+'[4]OVI 04-99'!K1449</f>
        <v>910.22699999999998</v>
      </c>
      <c r="J31" s="696">
        <f>+'[4]OVI 04-99'!L1449</f>
        <v>828.84999999999991</v>
      </c>
      <c r="K31" s="696">
        <f>+'[4]OVI 04-99'!M1449</f>
        <v>726.96599999999989</v>
      </c>
      <c r="L31" s="696">
        <f>+'[4]OVI 04-99'!N1449</f>
        <v>624.34999999999991</v>
      </c>
      <c r="M31" s="696">
        <f>+'[4]OVI 04-99'!O1449</f>
        <v>614.16149999999993</v>
      </c>
      <c r="N31" s="696">
        <f>+'[4]OVI 04-99'!P1449</f>
        <v>532.22400000000016</v>
      </c>
    </row>
    <row r="32" spans="1:14" ht="12" customHeight="1">
      <c r="A32" s="365" t="s">
        <v>618</v>
      </c>
      <c r="B32" s="696">
        <f t="shared" si="0"/>
        <v>59.783389772000007</v>
      </c>
      <c r="C32" s="696">
        <f>+'[4]OVI 04-99'!E1452</f>
        <v>4.6404000000000005</v>
      </c>
      <c r="D32" s="696">
        <f>+'[4]OVI 04-99'!F1452</f>
        <v>5.516</v>
      </c>
      <c r="E32" s="696">
        <f>+'[4]OVI 04-99'!G1452</f>
        <v>5.1926000000000005</v>
      </c>
      <c r="F32" s="696">
        <f>+'[4]OVI 04-99'!H1452</f>
        <v>4.4156000000000004</v>
      </c>
      <c r="G32" s="696">
        <f>+'[4]OVI 04-99'!I1452</f>
        <v>5.3166000000000002</v>
      </c>
      <c r="H32" s="696">
        <f>+'[4]OVI 04-99'!J1452</f>
        <v>5.1316000000000006</v>
      </c>
      <c r="I32" s="696">
        <f>+'[4]OVI 04-99'!K1452</f>
        <v>4.8188000000000004</v>
      </c>
      <c r="J32" s="696">
        <f>+'[4]OVI 04-99'!L1452</f>
        <v>5.1956000000000007</v>
      </c>
      <c r="K32" s="696">
        <f>+'[4]OVI 04-99'!M1452</f>
        <v>4.2656000000000001</v>
      </c>
      <c r="L32" s="696">
        <f>+'[4]OVI 04-99'!N1452</f>
        <v>4.4392000000000005</v>
      </c>
      <c r="M32" s="696">
        <f>+'[4]OVI 04-99'!O1452</f>
        <v>4.7484000000000002</v>
      </c>
      <c r="N32" s="696">
        <f>+'[4]OVI 04-99'!P1452</f>
        <v>6.1029897719999999</v>
      </c>
    </row>
    <row r="33" spans="1:14" ht="12" customHeight="1">
      <c r="A33" s="365" t="s">
        <v>534</v>
      </c>
      <c r="B33" s="696">
        <f t="shared" si="0"/>
        <v>35.905999999999999</v>
      </c>
      <c r="C33" s="696">
        <f>+'[4]OVI 04-99'!E1455</f>
        <v>2.1796000000000002</v>
      </c>
      <c r="D33" s="696">
        <f>+'[4]OVI 04-99'!F1455</f>
        <v>2.4880000000000009</v>
      </c>
      <c r="E33" s="696">
        <f>+'[4]OVI 04-99'!G1455</f>
        <v>2.5172000000000008</v>
      </c>
      <c r="F33" s="696">
        <f>+'[4]OVI 04-99'!H1455</f>
        <v>2.8576000000000001</v>
      </c>
      <c r="G33" s="696">
        <f>+'[4]OVI 04-99'!I1455</f>
        <v>2.9496000000000002</v>
      </c>
      <c r="H33" s="696">
        <f>+'[4]OVI 04-99'!J1455</f>
        <v>3.0516000000000001</v>
      </c>
      <c r="I33" s="696">
        <f>+'[4]OVI 04-99'!K1455</f>
        <v>2.9260000000000002</v>
      </c>
      <c r="J33" s="696">
        <f>+'[4]OVI 04-99'!L1455</f>
        <v>2.8640000000000008</v>
      </c>
      <c r="K33" s="696">
        <f>+'[4]OVI 04-99'!M1455</f>
        <v>3.2223999999999999</v>
      </c>
      <c r="L33" s="696">
        <f>+'[4]OVI 04-99'!N1455</f>
        <v>3.29</v>
      </c>
      <c r="M33" s="696">
        <f>+'[4]OVI 04-99'!O1455</f>
        <v>3.3880000000000003</v>
      </c>
      <c r="N33" s="696">
        <f>+'[4]OVI 04-99'!P1455</f>
        <v>4.1719999999999997</v>
      </c>
    </row>
    <row r="34" spans="1:14" ht="12" customHeight="1">
      <c r="A34" s="365" t="s">
        <v>535</v>
      </c>
      <c r="B34" s="696">
        <f t="shared" si="0"/>
        <v>27.964400000000001</v>
      </c>
      <c r="C34" s="696">
        <f>+'[4]OVI 04-99'!E1458</f>
        <v>1.6764000000000001</v>
      </c>
      <c r="D34" s="696">
        <f>+'[4]OVI 04-99'!F1458</f>
        <v>1.6264000000000001</v>
      </c>
      <c r="E34" s="696">
        <f>+'[4]OVI 04-99'!G1458</f>
        <v>1.6387999999999998</v>
      </c>
      <c r="F34" s="696">
        <f>+'[4]OVI 04-99'!H1458</f>
        <v>2.012</v>
      </c>
      <c r="G34" s="696">
        <f>+'[4]OVI 04-99'!I1458</f>
        <v>1.8848000000000003</v>
      </c>
      <c r="H34" s="696">
        <f>+'[4]OVI 04-99'!J1458</f>
        <v>1.7023999999999999</v>
      </c>
      <c r="I34" s="696">
        <f>+'[4]OVI 04-99'!K1458</f>
        <v>1.9639999999999997</v>
      </c>
      <c r="J34" s="696">
        <f>+'[4]OVI 04-99'!L1458</f>
        <v>2.0796000000000001</v>
      </c>
      <c r="K34" s="696">
        <f>+'[4]OVI 04-99'!M1458</f>
        <v>2.7479999999999998</v>
      </c>
      <c r="L34" s="696">
        <f>+'[4]OVI 04-99'!N1458</f>
        <v>3.2024000000000004</v>
      </c>
      <c r="M34" s="696">
        <f>+'[4]OVI 04-99'!O1458</f>
        <v>2.6776</v>
      </c>
      <c r="N34" s="696">
        <f>+'[4]OVI 04-99'!P1458</f>
        <v>4.7519999999999998</v>
      </c>
    </row>
    <row r="35" spans="1:14" ht="12" customHeight="1">
      <c r="A35" s="475" t="s">
        <v>536</v>
      </c>
      <c r="B35" s="697">
        <f t="shared" si="0"/>
        <v>45.673000000000009</v>
      </c>
      <c r="C35" s="697">
        <f>+'[4]OVI 04-99'!E1461</f>
        <v>3.2900000000000009</v>
      </c>
      <c r="D35" s="697">
        <f>+'[4]OVI 04-99'!F1461</f>
        <v>3.3070000000000004</v>
      </c>
      <c r="E35" s="697">
        <f>+'[4]OVI 04-99'!G1461</f>
        <v>3.38</v>
      </c>
      <c r="F35" s="697">
        <f>+'[4]OVI 04-99'!H1461</f>
        <v>3.573</v>
      </c>
      <c r="G35" s="697">
        <f>+'[4]OVI 04-99'!I1461</f>
        <v>3.53</v>
      </c>
      <c r="H35" s="697">
        <f>+'[4]OVI 04-99'!J1461</f>
        <v>3.4000000000000004</v>
      </c>
      <c r="I35" s="697">
        <f>+'[4]OVI 04-99'!K1461</f>
        <v>3.69</v>
      </c>
      <c r="J35" s="697">
        <f>+'[4]OVI 04-99'!L1461</f>
        <v>7.2900000000000009</v>
      </c>
      <c r="K35" s="697">
        <f>+'[4]OVI 04-99'!M1461</f>
        <v>3.48</v>
      </c>
      <c r="L35" s="697">
        <f>+'[4]OVI 04-99'!N1461</f>
        <v>3.1850000000000005</v>
      </c>
      <c r="M35" s="697">
        <f>+'[4]OVI 04-99'!O1461</f>
        <v>3.9180000000000001</v>
      </c>
      <c r="N35" s="697">
        <f>+'[4]OVI 04-99'!P1461</f>
        <v>3.63</v>
      </c>
    </row>
    <row r="36" spans="1:14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</row>
    <row r="37" spans="1:14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</row>
    <row r="38" spans="1:14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</row>
    <row r="39" spans="1:14" ht="12" customHeight="1">
      <c r="A39" s="14"/>
    </row>
    <row r="40" spans="1:14" ht="12" customHeight="1">
      <c r="A40" s="217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  <row r="45" spans="1:14" ht="12" customHeight="1">
      <c r="A45" s="217"/>
    </row>
    <row r="46" spans="1:14" ht="12" customHeight="1">
      <c r="A46" s="217"/>
    </row>
    <row r="47" spans="1:14" ht="12" customHeight="1">
      <c r="A47" s="217"/>
    </row>
    <row r="48" spans="1:14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sheetCalcPr fullCalcOnLoad="1"/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56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8.33203125" style="354" customWidth="1"/>
    <col min="2" max="14" width="5.5" style="354" customWidth="1"/>
    <col min="15" max="15" width="6.6640625" style="354" customWidth="1"/>
    <col min="16" max="16384" width="12.83203125" style="354"/>
  </cols>
  <sheetData>
    <row r="2" spans="1:15" ht="12" customHeight="1">
      <c r="A2" s="510" t="s">
        <v>23</v>
      </c>
      <c r="B2" s="467"/>
      <c r="C2" s="467"/>
      <c r="D2" s="467"/>
      <c r="E2" s="467"/>
      <c r="F2" s="467"/>
    </row>
    <row r="3" spans="1:15" ht="11">
      <c r="A3" s="511" t="s">
        <v>189</v>
      </c>
    </row>
    <row r="4" spans="1:15" ht="4" customHeight="1">
      <c r="A4" s="1335"/>
      <c r="B4" s="1335"/>
      <c r="C4" s="1335"/>
      <c r="D4" s="1335"/>
      <c r="E4" s="1335"/>
      <c r="F4" s="1335"/>
      <c r="G4" s="1335"/>
      <c r="H4" s="1335"/>
      <c r="I4" s="1335"/>
      <c r="J4" s="1335"/>
      <c r="K4" s="1335"/>
      <c r="L4" s="1335"/>
      <c r="M4" s="1335"/>
      <c r="N4" s="1335"/>
      <c r="O4" s="358"/>
    </row>
    <row r="5" spans="1:15" ht="17" customHeight="1">
      <c r="A5" s="667" t="s">
        <v>198</v>
      </c>
      <c r="B5" s="671" t="s">
        <v>501</v>
      </c>
      <c r="C5" s="672" t="s">
        <v>334</v>
      </c>
      <c r="D5" s="672" t="s">
        <v>432</v>
      </c>
      <c r="E5" s="672" t="s">
        <v>434</v>
      </c>
      <c r="F5" s="672" t="s">
        <v>384</v>
      </c>
      <c r="G5" s="672" t="s">
        <v>389</v>
      </c>
      <c r="H5" s="672" t="s">
        <v>285</v>
      </c>
      <c r="I5" s="672" t="s">
        <v>295</v>
      </c>
      <c r="J5" s="672" t="s">
        <v>102</v>
      </c>
      <c r="K5" s="672" t="s">
        <v>104</v>
      </c>
      <c r="L5" s="672" t="s">
        <v>17</v>
      </c>
      <c r="M5" s="672" t="s">
        <v>107</v>
      </c>
      <c r="N5" s="673" t="s">
        <v>109</v>
      </c>
      <c r="O5" s="356"/>
    </row>
    <row r="6" spans="1:15" ht="17" customHeight="1">
      <c r="A6" s="546" t="s">
        <v>744</v>
      </c>
      <c r="B6" s="701">
        <f>('C-54'!B6/'C-53'!B6)*1000</f>
        <v>12.392840581162501</v>
      </c>
      <c r="C6" s="701">
        <f>('C-54'!C6/'C-53'!C6)*1000</f>
        <v>12.130585833093798</v>
      </c>
      <c r="D6" s="701">
        <f>('C-54'!D6/'C-53'!D6)*1000</f>
        <v>12.236476946215129</v>
      </c>
      <c r="E6" s="701">
        <f>('C-54'!E6/'C-53'!E6)*1000</f>
        <v>12.389113982805542</v>
      </c>
      <c r="F6" s="701">
        <f>('C-54'!F6/'C-53'!F6)*1000</f>
        <v>12.61260900345057</v>
      </c>
      <c r="G6" s="701">
        <f>('C-54'!G6/'C-53'!G6)*1000</f>
        <v>12.623869969798053</v>
      </c>
      <c r="H6" s="701">
        <f>('C-54'!H6/'C-53'!H6)*1000</f>
        <v>12.525681168168793</v>
      </c>
      <c r="I6" s="701">
        <f>('C-54'!I6/'C-53'!I6)*1000</f>
        <v>12.515600818483479</v>
      </c>
      <c r="J6" s="701">
        <f>('C-54'!J6/'C-53'!J6)*1000</f>
        <v>12.27616130886048</v>
      </c>
      <c r="K6" s="701">
        <f>('C-54'!K6/'C-53'!K6)*1000</f>
        <v>12.642173698463504</v>
      </c>
      <c r="L6" s="701">
        <f>('C-54'!L6/'C-53'!L6)*1000</f>
        <v>12.211263626113983</v>
      </c>
      <c r="M6" s="701">
        <f>('C-54'!M6/'C-53'!M6)*1000</f>
        <v>12.179658200666324</v>
      </c>
      <c r="N6" s="701">
        <f>('C-54'!N6/'C-53'!N6)*1000</f>
        <v>12.212798183335215</v>
      </c>
    </row>
    <row r="7" spans="1:15" ht="12" customHeight="1">
      <c r="A7" s="486" t="s">
        <v>488</v>
      </c>
      <c r="B7" s="702">
        <f>('C-54'!B7/'C-53'!B7)*1000</f>
        <v>11.928552971576229</v>
      </c>
      <c r="C7" s="702">
        <f>('C-54'!C7/'C-53'!C7)*1000</f>
        <v>11.947892720306514</v>
      </c>
      <c r="D7" s="702">
        <f>('C-54'!D7/'C-53'!D7)*1000</f>
        <v>12.02962962962963</v>
      </c>
      <c r="E7" s="702">
        <f>('C-54'!E7/'C-53'!E7)*1000</f>
        <v>12.123966942148762</v>
      </c>
      <c r="F7" s="702">
        <f>('C-54'!F7/'C-53'!F7)*1000</f>
        <v>12.055172413793104</v>
      </c>
      <c r="G7" s="702">
        <f>('C-54'!G7/'C-53'!G7)*1000</f>
        <v>12.052173913043477</v>
      </c>
      <c r="H7" s="702">
        <f>('C-54'!H7/'C-53'!H7)*1000</f>
        <v>12.014981273408241</v>
      </c>
      <c r="I7" s="702">
        <f>('C-54'!I7/'C-53'!I7)*1000</f>
        <v>12.230705394190872</v>
      </c>
      <c r="J7" s="702">
        <f>('C-54'!J7/'C-53'!J7)*1000</f>
        <v>12.530578512396696</v>
      </c>
      <c r="K7" s="702">
        <f>('C-54'!K7/'C-53'!K7)*1000</f>
        <v>12.246037735849056</v>
      </c>
      <c r="L7" s="702">
        <f>('C-54'!L7/'C-53'!L7)*1000</f>
        <v>12.277941176470589</v>
      </c>
      <c r="M7" s="702">
        <f>('C-54'!M7/'C-53'!M7)*1000</f>
        <v>9.6577946768060858</v>
      </c>
      <c r="N7" s="702">
        <f>('C-54'!N7/'C-53'!N7)*1000</f>
        <v>12.051711026615971</v>
      </c>
    </row>
    <row r="8" spans="1:15" ht="12" customHeight="1">
      <c r="A8" s="486" t="s">
        <v>603</v>
      </c>
      <c r="B8" s="702">
        <f>('C-54'!B8/'C-53'!B8)*1000</f>
        <v>11.736467510343315</v>
      </c>
      <c r="C8" s="702">
        <f>('C-54'!C8/'C-53'!C8)*1000</f>
        <v>11.356763287770416</v>
      </c>
      <c r="D8" s="702">
        <f>('C-54'!D8/'C-53'!D8)*1000</f>
        <v>11.104400246714942</v>
      </c>
      <c r="E8" s="702">
        <f>('C-54'!E8/'C-53'!E8)*1000</f>
        <v>11.701942049907846</v>
      </c>
      <c r="F8" s="702">
        <f>('C-54'!F8/'C-53'!F8)*1000</f>
        <v>11.394376010463791</v>
      </c>
      <c r="G8" s="702">
        <f>('C-54'!G8/'C-53'!G8)*1000</f>
        <v>11.465306857131045</v>
      </c>
      <c r="H8" s="702">
        <f>('C-54'!H8/'C-53'!H8)*1000</f>
        <v>11.87441316431598</v>
      </c>
      <c r="I8" s="702">
        <f>('C-54'!I8/'C-53'!I8)*1000</f>
        <v>12.235759493511425</v>
      </c>
      <c r="J8" s="702">
        <f>('C-54'!J8/'C-53'!J8)*1000</f>
        <v>10.686091919008051</v>
      </c>
      <c r="K8" s="702">
        <f>('C-54'!K8/'C-53'!K8)*1000</f>
        <v>12.587599221586164</v>
      </c>
      <c r="L8" s="702">
        <f>('C-54'!L8/'C-53'!L8)*1000</f>
        <v>12.950921658528312</v>
      </c>
      <c r="M8" s="702">
        <f>('C-54'!M8/'C-53'!M8)*1000</f>
        <v>11.996042148004026</v>
      </c>
      <c r="N8" s="702">
        <f>('C-54'!N8/'C-53'!N8)*1000</f>
        <v>11.98074427015041</v>
      </c>
    </row>
    <row r="9" spans="1:15" ht="12" customHeight="1">
      <c r="A9" s="486" t="s">
        <v>604</v>
      </c>
      <c r="B9" s="702">
        <f>('C-54'!B9/'C-53'!B9)*1000</f>
        <v>18.663739335180058</v>
      </c>
      <c r="C9" s="702">
        <f>('C-54'!C9/'C-53'!C9)*1000</f>
        <v>18.802889390519194</v>
      </c>
      <c r="D9" s="702">
        <f>('C-54'!D9/'C-53'!D9)*1000</f>
        <v>17.422360876897134</v>
      </c>
      <c r="E9" s="702">
        <f>('C-54'!E9/'C-53'!E9)*1000</f>
        <v>16.719605558045721</v>
      </c>
      <c r="F9" s="702">
        <f>('C-54'!F9/'C-53'!F9)*1000</f>
        <v>19.489293286219088</v>
      </c>
      <c r="G9" s="702">
        <f>('C-54'!G9/'C-53'!G9)*1000</f>
        <v>19.837507175071757</v>
      </c>
      <c r="H9" s="702">
        <f>('C-54'!H9/'C-53'!H9)*1000</f>
        <v>15.692833534864976</v>
      </c>
      <c r="I9" s="702">
        <f>('C-54'!I9/'C-53'!I9)*1000</f>
        <v>18.057991348800631</v>
      </c>
      <c r="J9" s="702">
        <f>('C-54'!J9/'C-53'!J9)*1000</f>
        <v>18.877681632653065</v>
      </c>
      <c r="K9" s="702">
        <f>('C-54'!K9/'C-53'!K9)*1000</f>
        <v>19.3868407310705</v>
      </c>
      <c r="L9" s="702">
        <f>('C-54'!L9/'C-53'!L9)*1000</f>
        <v>18.711667359667363</v>
      </c>
      <c r="M9" s="702">
        <f>('C-54'!M9/'C-53'!M9)*1000</f>
        <v>19.516188870151769</v>
      </c>
      <c r="N9" s="702">
        <f>('C-54'!N9/'C-53'!N9)*1000</f>
        <v>21.09432028469751</v>
      </c>
    </row>
    <row r="10" spans="1:15" ht="12" customHeight="1">
      <c r="A10" s="365" t="s">
        <v>605</v>
      </c>
      <c r="B10" s="702">
        <f>('C-54'!B10/'C-53'!B10)*1000</f>
        <v>13.115692198997838</v>
      </c>
      <c r="C10" s="702">
        <f>('C-54'!C10/'C-53'!C10)*1000</f>
        <v>13.226583773877493</v>
      </c>
      <c r="D10" s="702">
        <f>('C-54'!D10/'C-53'!D10)*1000</f>
        <v>13.136394430927277</v>
      </c>
      <c r="E10" s="702">
        <f>('C-54'!E10/'C-53'!E10)*1000</f>
        <v>13.189496030659733</v>
      </c>
      <c r="F10" s="702">
        <f>('C-54'!F10/'C-53'!F10)*1000</f>
        <v>13.048721676151061</v>
      </c>
      <c r="G10" s="702">
        <f>('C-54'!G10/'C-53'!G10)*1000</f>
        <v>13.267583885772567</v>
      </c>
      <c r="H10" s="702">
        <f>('C-54'!H10/'C-53'!H10)*1000</f>
        <v>13.371668972393595</v>
      </c>
      <c r="I10" s="702">
        <f>('C-54'!I10/'C-53'!I10)*1000</f>
        <v>12.999351606323305</v>
      </c>
      <c r="J10" s="702">
        <f>('C-54'!J10/'C-53'!J10)*1000</f>
        <v>12.991454627423199</v>
      </c>
      <c r="K10" s="702">
        <f>('C-54'!K10/'C-53'!K10)*1000</f>
        <v>12.982135126227671</v>
      </c>
      <c r="L10" s="702">
        <f>('C-54'!L10/'C-53'!L10)*1000</f>
        <v>13.042182335813655</v>
      </c>
      <c r="M10" s="702">
        <f>('C-54'!M10/'C-53'!M10)*1000</f>
        <v>12.937651786291104</v>
      </c>
      <c r="N10" s="702">
        <f>('C-54'!N10/'C-53'!N10)*1000</f>
        <v>13.194966515609266</v>
      </c>
    </row>
    <row r="11" spans="1:15" ht="12" customHeight="1">
      <c r="A11" s="487" t="s">
        <v>606</v>
      </c>
      <c r="B11" s="702">
        <f>('C-54'!B11/'C-53'!B11)*1000</f>
        <v>11.843185796011928</v>
      </c>
      <c r="C11" s="702">
        <f>('C-54'!C11/'C-53'!C11)*1000</f>
        <v>11.181135862913097</v>
      </c>
      <c r="D11" s="702">
        <f>('C-54'!D11/'C-53'!D11)*1000</f>
        <v>12.451363495185838</v>
      </c>
      <c r="E11" s="702">
        <f>('C-54'!E11/'C-53'!E11)*1000</f>
        <v>11.479219607364957</v>
      </c>
      <c r="F11" s="702">
        <f>('C-54'!F11/'C-53'!F11)*1000</f>
        <v>12.093592211527826</v>
      </c>
      <c r="G11" s="702">
        <f>('C-54'!G11/'C-53'!G11)*1000</f>
        <v>11.795106932534352</v>
      </c>
      <c r="H11" s="702">
        <f>('C-54'!H11/'C-53'!H11)*1000</f>
        <v>12.071296208530805</v>
      </c>
      <c r="I11" s="702">
        <f>('C-54'!I11/'C-53'!I11)*1000</f>
        <v>11.678443489371592</v>
      </c>
      <c r="J11" s="702">
        <f>('C-54'!J11/'C-53'!J11)*1000</f>
        <v>11.66754425330342</v>
      </c>
      <c r="K11" s="702">
        <f>('C-54'!K11/'C-53'!K11)*1000</f>
        <v>12.167887391148756</v>
      </c>
      <c r="L11" s="702">
        <f>('C-54'!L11/'C-53'!L11)*1000</f>
        <v>12.502916813328644</v>
      </c>
      <c r="M11" s="702">
        <f>('C-54'!M11/'C-53'!M11)*1000</f>
        <v>11.492402993667245</v>
      </c>
      <c r="N11" s="702">
        <f>('C-54'!N11/'C-53'!N11)*1000</f>
        <v>11.356247515569102</v>
      </c>
    </row>
    <row r="12" spans="1:15" ht="12" customHeight="1">
      <c r="A12" s="367" t="s">
        <v>592</v>
      </c>
      <c r="B12" s="702">
        <f>('C-54'!B12/'C-53'!B12)*1000</f>
        <v>11.71648939795036</v>
      </c>
      <c r="C12" s="702">
        <f>('C-54'!C12/'C-53'!C12)*1000</f>
        <v>10.934064212999218</v>
      </c>
      <c r="D12" s="702">
        <f>('C-54'!D12/'C-53'!D12)*1000</f>
        <v>12.532855280312909</v>
      </c>
      <c r="E12" s="702">
        <f>('C-54'!E12/'C-53'!E12)*1000</f>
        <v>11.281572109850357</v>
      </c>
      <c r="F12" s="702">
        <f>('C-54'!F12/'C-53'!F12)*1000</f>
        <v>11.64817348049122</v>
      </c>
      <c r="G12" s="702">
        <f>('C-54'!G12/'C-53'!G12)*1000</f>
        <v>11.708751257364563</v>
      </c>
      <c r="H12" s="702">
        <f>('C-54'!H12/'C-53'!H12)*1000</f>
        <v>12.115382054270018</v>
      </c>
      <c r="I12" s="702">
        <f>('C-54'!I12/'C-53'!I12)*1000</f>
        <v>11.538600311041995</v>
      </c>
      <c r="J12" s="702">
        <f>('C-54'!J12/'C-53'!J12)*1000</f>
        <v>11.47058823529412</v>
      </c>
      <c r="K12" s="702">
        <f>('C-54'!K12/'C-53'!K12)*1000</f>
        <v>12.180378096479796</v>
      </c>
      <c r="L12" s="702">
        <f>('C-54'!L12/'C-53'!L12)*1000</f>
        <v>12.632439418416805</v>
      </c>
      <c r="M12" s="702">
        <f>('C-54'!M12/'C-53'!M12)*1000</f>
        <v>11.249952874646562</v>
      </c>
      <c r="N12" s="702">
        <f>('C-54'!N12/'C-53'!N12)*1000</f>
        <v>11.099982024087724</v>
      </c>
    </row>
    <row r="13" spans="1:15" ht="12" customHeight="1">
      <c r="A13" s="367" t="s">
        <v>593</v>
      </c>
      <c r="B13" s="702">
        <f>('C-54'!B13/'C-53'!B13)*1000</f>
        <v>12.808162034477562</v>
      </c>
      <c r="C13" s="702">
        <f>('C-54'!C13/'C-53'!C13)*1000</f>
        <v>12.714534883720932</v>
      </c>
      <c r="D13" s="702">
        <f>('C-54'!D13/'C-53'!D13)*1000</f>
        <v>12.823498349834983</v>
      </c>
      <c r="E13" s="702">
        <f>('C-54'!E13/'C-53'!E13)*1000</f>
        <v>12.892368421052629</v>
      </c>
      <c r="F13" s="702">
        <f>('C-54'!F13/'C-53'!F13)*1000</f>
        <v>12.802517162471396</v>
      </c>
      <c r="G13" s="702">
        <f>('C-54'!G13/'C-53'!G13)*1000</f>
        <v>12.794550958627649</v>
      </c>
      <c r="H13" s="702">
        <f>('C-54'!H13/'C-53'!H13)*1000</f>
        <v>12.842857142857145</v>
      </c>
      <c r="I13" s="702">
        <f>('C-54'!I13/'C-53'!I13)*1000</f>
        <v>12.845962732919261</v>
      </c>
      <c r="J13" s="702">
        <f>('C-54'!J13/'C-53'!J13)*1000</f>
        <v>12.920000000000007</v>
      </c>
      <c r="K13" s="702">
        <f>('C-54'!K13/'C-53'!K13)*1000</f>
        <v>12.748519362186785</v>
      </c>
      <c r="L13" s="702">
        <f>('C-54'!L13/'C-53'!L13)*1000</f>
        <v>12.740604751619873</v>
      </c>
      <c r="M13" s="702">
        <f>('C-54'!M13/'C-53'!M13)*1000</f>
        <v>12.766867800329129</v>
      </c>
      <c r="N13" s="702">
        <f>('C-54'!N13/'C-53'!N13)*1000</f>
        <v>12.827352742044685</v>
      </c>
    </row>
    <row r="14" spans="1:15" ht="12" customHeight="1">
      <c r="A14" s="367" t="s">
        <v>594</v>
      </c>
      <c r="B14" s="702">
        <f>('C-54'!B14/'C-53'!B14)*1000</f>
        <v>10.431809298193665</v>
      </c>
      <c r="C14" s="702">
        <f>('C-54'!C14/'C-53'!C14)*1000</f>
        <v>9.8794132029339874</v>
      </c>
      <c r="D14" s="702">
        <f>('C-54'!D14/'C-53'!D14)*1000</f>
        <v>9.9432911392405074</v>
      </c>
      <c r="E14" s="702">
        <f>('C-54'!E14/'C-53'!E14)*1000</f>
        <v>9.9024000000000001</v>
      </c>
      <c r="F14" s="702">
        <f>('C-54'!F14/'C-53'!F14)*1000</f>
        <v>13.988904428904428</v>
      </c>
      <c r="G14" s="702">
        <f>('C-54'!G14/'C-53'!G14)*1000</f>
        <v>9.9252574525745239</v>
      </c>
      <c r="H14" s="702">
        <f>('C-54'!H14/'C-53'!H14)*1000</f>
        <v>9.8883310344827589</v>
      </c>
      <c r="I14" s="702">
        <f>('C-54'!I14/'C-53'!I14)*1000</f>
        <v>9.9552196836555371</v>
      </c>
      <c r="J14" s="702">
        <f>('C-54'!J14/'C-53'!J14)*1000</f>
        <v>9.9000985221674913</v>
      </c>
      <c r="K14" s="702">
        <f>('C-54'!K14/'C-53'!K14)*1000</f>
        <v>9.935234215885945</v>
      </c>
      <c r="L14" s="702">
        <f>('C-54'!L14/'C-53'!L14)*1000</f>
        <v>9.9209147609147603</v>
      </c>
      <c r="M14" s="702">
        <f>('C-54'!M14/'C-53'!M14)*1000</f>
        <v>9.92</v>
      </c>
      <c r="N14" s="702">
        <f>('C-54'!N14/'C-53'!N14)*1000</f>
        <v>9.8824457593688368</v>
      </c>
    </row>
    <row r="15" spans="1:15" ht="12" customHeight="1">
      <c r="A15" s="486" t="s">
        <v>595</v>
      </c>
      <c r="B15" s="702">
        <f>('C-54'!B15/'C-53'!B15)*1000</f>
        <v>15.303116490166419</v>
      </c>
      <c r="C15" s="702">
        <f>('C-54'!C15/'C-53'!C15)*1000</f>
        <v>15.420788530465956</v>
      </c>
      <c r="D15" s="702">
        <f>('C-54'!D15/'C-53'!D15)*1000</f>
        <v>15.47657992565056</v>
      </c>
      <c r="E15" s="702">
        <f>('C-54'!E15/'C-53'!E15)*1000</f>
        <v>15.063197026022307</v>
      </c>
      <c r="F15" s="702">
        <f>('C-54'!F15/'C-53'!F15)*1000</f>
        <v>15.505084745762714</v>
      </c>
      <c r="G15" s="702">
        <f>('C-54'!G15/'C-53'!G15)*1000</f>
        <v>15.653435114503827</v>
      </c>
      <c r="H15" s="702">
        <f>('C-54'!H15/'C-53'!H15)*1000</f>
        <v>15.579104477611944</v>
      </c>
      <c r="I15" s="702">
        <f>('C-54'!I15/'C-53'!I15)*1000</f>
        <v>15.221505376344092</v>
      </c>
      <c r="J15" s="702">
        <f>('C-54'!J15/'C-53'!J15)*1000</f>
        <v>15.20158730158731</v>
      </c>
      <c r="K15" s="702">
        <f>('C-54'!K15/'C-53'!K15)*1000</f>
        <v>14.932363636363643</v>
      </c>
      <c r="L15" s="702">
        <f>('C-54'!L15/'C-53'!L15)*1000</f>
        <v>14.952808988764044</v>
      </c>
      <c r="M15" s="702">
        <f>('C-54'!M15/'C-53'!M15)*1000</f>
        <v>15.327941176470588</v>
      </c>
      <c r="N15" s="702">
        <f>('C-54'!N15/'C-53'!N15)*1000</f>
        <v>15.326259946949603</v>
      </c>
    </row>
    <row r="16" spans="1:15" ht="12" customHeight="1">
      <c r="A16" s="486" t="s">
        <v>596</v>
      </c>
      <c r="B16" s="702">
        <f>('C-54'!B16/'C-53'!B16)*1000</f>
        <v>10.391161323205885</v>
      </c>
      <c r="C16" s="702">
        <f>('C-54'!C16/'C-53'!C16)*1000</f>
        <v>9.9656108597285069</v>
      </c>
      <c r="D16" s="702">
        <f>('C-54'!D16/'C-53'!D16)*1000</f>
        <v>10.338589981447125</v>
      </c>
      <c r="E16" s="702">
        <f>('C-54'!E16/'C-53'!E16)*1000</f>
        <v>10.37313432835821</v>
      </c>
      <c r="F16" s="702">
        <f>('C-54'!F16/'C-53'!F16)*1000</f>
        <v>10.289196357185444</v>
      </c>
      <c r="G16" s="702">
        <f>('C-54'!G16/'C-53'!G16)*1000</f>
        <v>10.391999999999999</v>
      </c>
      <c r="H16" s="702">
        <f>('C-54'!H16/'C-53'!H16)*1000</f>
        <v>10.444560406394949</v>
      </c>
      <c r="I16" s="702">
        <f>('C-54'!I16/'C-53'!I16)*1000</f>
        <v>10.416852231228289</v>
      </c>
      <c r="J16" s="702">
        <f>('C-54'!J16/'C-53'!J16)*1000</f>
        <v>10.649409763179385</v>
      </c>
      <c r="K16" s="702">
        <f>('C-54'!K16/'C-53'!K16)*1000</f>
        <v>10.621854780733285</v>
      </c>
      <c r="L16" s="702">
        <f>('C-54'!L16/'C-53'!L16)*1000</f>
        <v>10.437588401697312</v>
      </c>
      <c r="M16" s="702">
        <f>('C-54'!M16/'C-53'!M16)*1000</f>
        <v>10.432355807566227</v>
      </c>
      <c r="N16" s="702">
        <f>('C-54'!N16/'C-53'!N16)*1000</f>
        <v>10.327323844045619</v>
      </c>
    </row>
    <row r="17" spans="1:14" ht="12" customHeight="1">
      <c r="A17" s="365" t="s">
        <v>597</v>
      </c>
      <c r="B17" s="702">
        <f>('C-54'!B17/'C-53'!B17)*1000</f>
        <v>12.071259871146452</v>
      </c>
      <c r="C17" s="702">
        <f>('C-54'!C17/'C-53'!C17)*1000</f>
        <v>11.985491943777854</v>
      </c>
      <c r="D17" s="702">
        <f>('C-54'!D17/'C-53'!D17)*1000</f>
        <v>11.845753840958976</v>
      </c>
      <c r="E17" s="702">
        <f>('C-54'!E17/'C-53'!E17)*1000</f>
        <v>12.127289469163376</v>
      </c>
      <c r="F17" s="702">
        <f>('C-54'!F17/'C-53'!F17)*1000</f>
        <v>11.863660245183889</v>
      </c>
      <c r="G17" s="702">
        <f>('C-54'!G17/'C-53'!G17)*1000</f>
        <v>12.188398639284364</v>
      </c>
      <c r="H17" s="702">
        <f>('C-54'!H17/'C-53'!H17)*1000</f>
        <v>11.749036516853934</v>
      </c>
      <c r="I17" s="702">
        <f>('C-54'!I17/'C-53'!I17)*1000</f>
        <v>12.846259946949603</v>
      </c>
      <c r="J17" s="702">
        <f>('C-54'!J17/'C-53'!J17)*1000</f>
        <v>11.767387978142077</v>
      </c>
      <c r="K17" s="702">
        <f>('C-54'!K17/'C-53'!K17)*1000</f>
        <v>12.054363351828144</v>
      </c>
      <c r="L17" s="702">
        <f>('C-54'!L17/'C-53'!L17)*1000</f>
        <v>11.997041361102964</v>
      </c>
      <c r="M17" s="702">
        <f>('C-54'!M17/'C-53'!M17)*1000</f>
        <v>12.195499763145429</v>
      </c>
      <c r="N17" s="702">
        <f>('C-54'!N17/'C-53'!N17)*1000</f>
        <v>12.257608352295543</v>
      </c>
    </row>
    <row r="18" spans="1:14" ht="12" customHeight="1">
      <c r="A18" s="486" t="s">
        <v>598</v>
      </c>
      <c r="B18" s="702">
        <f>('C-54'!B18/'C-53'!B18)*1000</f>
        <v>12.178425955414015</v>
      </c>
      <c r="C18" s="702">
        <f>('C-54'!C18/'C-53'!C18)*1000</f>
        <v>11.977656108597285</v>
      </c>
      <c r="D18" s="702">
        <f>('C-54'!D18/'C-53'!D18)*1000</f>
        <v>12.596902887139111</v>
      </c>
      <c r="E18" s="702">
        <f>('C-54'!E18/'C-53'!E18)*1000</f>
        <v>12.163483870967744</v>
      </c>
      <c r="F18" s="702">
        <f>('C-54'!F18/'C-53'!F18)*1000</f>
        <v>12.281994750656169</v>
      </c>
      <c r="G18" s="702">
        <f>('C-54'!G18/'C-53'!G18)*1000</f>
        <v>11.754051282051279</v>
      </c>
      <c r="H18" s="702">
        <f>('C-54'!H18/'C-53'!H18)*1000</f>
        <v>11.211946902654869</v>
      </c>
      <c r="I18" s="702">
        <f>('C-54'!I18/'C-53'!I18)*1000</f>
        <v>12.276420581655486</v>
      </c>
      <c r="J18" s="702">
        <f>('C-54'!J18/'C-53'!J18)*1000</f>
        <v>11.774595842956122</v>
      </c>
      <c r="K18" s="702">
        <f>('C-54'!K18/'C-53'!K18)*1000</f>
        <v>12.255980676328507</v>
      </c>
      <c r="L18" s="702">
        <f>('C-54'!L18/'C-53'!L18)*1000</f>
        <v>12.198717948717951</v>
      </c>
      <c r="M18" s="702">
        <f>('C-54'!M18/'C-53'!M18)*1000</f>
        <v>12.455808219178081</v>
      </c>
      <c r="N18" s="702">
        <f>('C-54'!N18/'C-53'!N18)*1000</f>
        <v>13.325497536945813</v>
      </c>
    </row>
    <row r="19" spans="1:14" ht="12" customHeight="1">
      <c r="A19" s="486" t="s">
        <v>599</v>
      </c>
      <c r="B19" s="702">
        <f>('C-54'!B19/'C-53'!B19)*1000</f>
        <v>10.717004246778201</v>
      </c>
      <c r="C19" s="702">
        <f>('C-54'!C19/'C-53'!C19)*1000</f>
        <v>10.668195032810031</v>
      </c>
      <c r="D19" s="702">
        <f>('C-54'!D19/'C-53'!D19)*1000</f>
        <v>10.668834688346884</v>
      </c>
      <c r="E19" s="702">
        <f>('C-54'!E19/'C-53'!E19)*1000</f>
        <v>10.687337029821673</v>
      </c>
      <c r="F19" s="702">
        <f>('C-54'!F19/'C-53'!F19)*1000</f>
        <v>10.775279878971258</v>
      </c>
      <c r="G19" s="702">
        <f>('C-54'!G19/'C-53'!G19)*1000</f>
        <v>10.705366212734635</v>
      </c>
      <c r="H19" s="702">
        <f>('C-54'!H19/'C-53'!H19)*1000</f>
        <v>10.778242074927947</v>
      </c>
      <c r="I19" s="702">
        <f>('C-54'!I19/'C-53'!I19)*1000</f>
        <v>10.957115799098688</v>
      </c>
      <c r="J19" s="702">
        <f>('C-54'!J19/'C-53'!J19)*1000</f>
        <v>10.723436547191545</v>
      </c>
      <c r="K19" s="702">
        <f>('C-54'!K19/'C-53'!K19)*1000</f>
        <v>10.793642960812775</v>
      </c>
      <c r="L19" s="702">
        <f>('C-54'!L19/'C-53'!L19)*1000</f>
        <v>10.475600223338915</v>
      </c>
      <c r="M19" s="702">
        <f>('C-54'!M19/'C-53'!M19)*1000</f>
        <v>10.930117160578911</v>
      </c>
      <c r="N19" s="702">
        <f>('C-54'!N19/'C-53'!N19)*1000</f>
        <v>10.426797760872686</v>
      </c>
    </row>
    <row r="20" spans="1:14" ht="12" customHeight="1">
      <c r="A20" s="486" t="s">
        <v>600</v>
      </c>
      <c r="B20" s="702">
        <f>('C-54'!B20/'C-53'!B20)*1000</f>
        <v>13.855818294884655</v>
      </c>
      <c r="C20" s="702">
        <f>('C-54'!C20/'C-53'!C20)*1000</f>
        <v>13.530998100865162</v>
      </c>
      <c r="D20" s="702">
        <f>('C-54'!D20/'C-53'!D20)*1000</f>
        <v>13.701050097087377</v>
      </c>
      <c r="E20" s="702">
        <f>('C-54'!E20/'C-53'!E20)*1000</f>
        <v>14.160217649748514</v>
      </c>
      <c r="F20" s="702">
        <f>('C-54'!F20/'C-53'!F20)*1000</f>
        <v>13.857741984566896</v>
      </c>
      <c r="G20" s="702">
        <f>('C-54'!G20/'C-53'!G20)*1000</f>
        <v>13.874069075734708</v>
      </c>
      <c r="H20" s="702">
        <f>('C-54'!H20/'C-53'!H20)*1000</f>
        <v>13.814454807346056</v>
      </c>
      <c r="I20" s="702">
        <f>('C-54'!I20/'C-53'!I20)*1000</f>
        <v>13.803496539513922</v>
      </c>
      <c r="J20" s="702">
        <f>('C-54'!J20/'C-53'!J20)*1000</f>
        <v>13.772485546983919</v>
      </c>
      <c r="K20" s="702">
        <f>('C-54'!K20/'C-53'!K20)*1000</f>
        <v>13.763503087749534</v>
      </c>
      <c r="L20" s="702">
        <f>('C-54'!L20/'C-53'!L20)*1000</f>
        <v>14.15017064325253</v>
      </c>
      <c r="M20" s="702">
        <f>('C-54'!M20/'C-53'!M20)*1000</f>
        <v>13.133138589688352</v>
      </c>
      <c r="N20" s="702">
        <f>('C-54'!N20/'C-53'!N20)*1000</f>
        <v>14.526363636363637</v>
      </c>
    </row>
    <row r="21" spans="1:14" ht="12" customHeight="1">
      <c r="A21" s="486" t="s">
        <v>601</v>
      </c>
      <c r="B21" s="702">
        <f>('C-54'!B21/'C-53'!B21)*1000</f>
        <v>10.836543696333875</v>
      </c>
      <c r="C21" s="702">
        <f>('C-54'!C21/'C-53'!C21)*1000</f>
        <v>10.431836564519491</v>
      </c>
      <c r="D21" s="702">
        <f>('C-54'!D21/'C-53'!D21)*1000</f>
        <v>10.449777123461336</v>
      </c>
      <c r="E21" s="702">
        <f>('C-54'!E21/'C-53'!E21)*1000</f>
        <v>10.599033894865027</v>
      </c>
      <c r="F21" s="702">
        <f>('C-54'!F21/'C-53'!F21)*1000</f>
        <v>10.819311920989261</v>
      </c>
      <c r="G21" s="702">
        <f>('C-54'!G21/'C-53'!G21)*1000</f>
        <v>10.618070370960035</v>
      </c>
      <c r="H21" s="702">
        <f>('C-54'!H21/'C-53'!H21)*1000</f>
        <v>10.618768283294843</v>
      </c>
      <c r="I21" s="702">
        <f>('C-54'!I21/'C-53'!I21)*1000</f>
        <v>10.519068989122994</v>
      </c>
      <c r="J21" s="702">
        <f>('C-54'!J21/'C-53'!J21)*1000</f>
        <v>10.470559424504476</v>
      </c>
      <c r="K21" s="702">
        <f>('C-54'!K21/'C-53'!K21)*1000</f>
        <v>14.014535915438625</v>
      </c>
      <c r="L21" s="702">
        <f>('C-54'!L21/'C-53'!L21)*1000</f>
        <v>10.634384696963746</v>
      </c>
      <c r="M21" s="702">
        <f>('C-54'!M21/'C-53'!M21)*1000</f>
        <v>10.478008363016876</v>
      </c>
      <c r="N21" s="702">
        <f>('C-54'!N21/'C-53'!N21)*1000</f>
        <v>10.322739057495802</v>
      </c>
    </row>
    <row r="22" spans="1:14" ht="12" customHeight="1">
      <c r="A22" s="486" t="s">
        <v>243</v>
      </c>
      <c r="B22" s="702">
        <f>('C-54'!B22/'C-53'!B22)*1000</f>
        <v>12.635345923166767</v>
      </c>
      <c r="C22" s="702">
        <f>('C-54'!C22/'C-53'!C22)*1000</f>
        <v>12.348103901797456</v>
      </c>
      <c r="D22" s="702">
        <f>('C-54'!D22/'C-53'!D22)*1000</f>
        <v>12.262318156012261</v>
      </c>
      <c r="E22" s="702">
        <f>('C-54'!E22/'C-53'!E22)*1000</f>
        <v>12.529770045781556</v>
      </c>
      <c r="F22" s="702">
        <f>('C-54'!F22/'C-53'!F22)*1000</f>
        <v>12.671374919476051</v>
      </c>
      <c r="G22" s="702">
        <f>('C-54'!G22/'C-53'!G22)*1000</f>
        <v>12.775769596199527</v>
      </c>
      <c r="H22" s="702">
        <f>('C-54'!H22/'C-53'!H22)*1000</f>
        <v>12.788472855176629</v>
      </c>
      <c r="I22" s="702">
        <f>('C-54'!I22/'C-53'!I22)*1000</f>
        <v>12.718117775354413</v>
      </c>
      <c r="J22" s="702">
        <f>('C-54'!J22/'C-53'!J22)*1000</f>
        <v>12.774135168574078</v>
      </c>
      <c r="K22" s="702">
        <f>('C-54'!K22/'C-53'!K22)*1000</f>
        <v>12.647870279569894</v>
      </c>
      <c r="L22" s="702">
        <f>('C-54'!L22/'C-53'!L22)*1000</f>
        <v>12.535587028922</v>
      </c>
      <c r="M22" s="702">
        <f>('C-54'!M22/'C-53'!M22)*1000</f>
        <v>12.708534185932116</v>
      </c>
      <c r="N22" s="702">
        <f>('C-54'!N22/'C-53'!N22)*1000</f>
        <v>12.648526071559413</v>
      </c>
    </row>
    <row r="23" spans="1:14" ht="12" customHeight="1">
      <c r="A23" s="365" t="s">
        <v>244</v>
      </c>
      <c r="B23" s="702">
        <f>('C-54'!B23/'C-53'!B23)*1000</f>
        <v>14.820209541381125</v>
      </c>
      <c r="C23" s="702">
        <f>('C-54'!C23/'C-53'!C23)*1000</f>
        <v>14.727473375520912</v>
      </c>
      <c r="D23" s="702">
        <f>('C-54'!D23/'C-53'!D23)*1000</f>
        <v>14.336177903504637</v>
      </c>
      <c r="E23" s="702">
        <f>('C-54'!E23/'C-53'!E23)*1000</f>
        <v>14.783126610824741</v>
      </c>
      <c r="F23" s="702">
        <f>('C-54'!F23/'C-53'!F23)*1000</f>
        <v>15.136822446143153</v>
      </c>
      <c r="G23" s="702">
        <f>('C-54'!G23/'C-53'!G23)*1000</f>
        <v>15.220533954488445</v>
      </c>
      <c r="H23" s="702">
        <f>('C-54'!H23/'C-53'!H23)*1000</f>
        <v>15.161405152224823</v>
      </c>
      <c r="I23" s="702">
        <f>('C-54'!I23/'C-53'!I23)*1000</f>
        <v>15.090731083341533</v>
      </c>
      <c r="J23" s="702">
        <f>('C-54'!J23/'C-53'!J23)*1000</f>
        <v>14.942384630619923</v>
      </c>
      <c r="K23" s="702">
        <f>('C-54'!K23/'C-53'!K23)*1000</f>
        <v>14.877118037812975</v>
      </c>
      <c r="L23" s="702">
        <f>('C-54'!L23/'C-53'!L23)*1000</f>
        <v>14.751984411855194</v>
      </c>
      <c r="M23" s="702">
        <f>('C-54'!M23/'C-53'!M23)*1000</f>
        <v>14.613819146764644</v>
      </c>
      <c r="N23" s="702">
        <f>('C-54'!N23/'C-53'!N23)*1000</f>
        <v>14.447876447876448</v>
      </c>
    </row>
    <row r="24" spans="1:14" ht="12" customHeight="1">
      <c r="A24" s="486" t="s">
        <v>245</v>
      </c>
      <c r="B24" s="702">
        <f>('C-54'!B24/'C-53'!B24)*1000</f>
        <v>21.161252818842396</v>
      </c>
      <c r="C24" s="702">
        <f>('C-54'!C24/'C-53'!C24)*1000</f>
        <v>21.307042253521125</v>
      </c>
      <c r="D24" s="702">
        <f>('C-54'!D24/'C-53'!D24)*1000</f>
        <v>21.517777777777777</v>
      </c>
      <c r="E24" s="702">
        <f>('C-54'!E24/'C-53'!E24)*1000</f>
        <v>21.501621621621624</v>
      </c>
      <c r="F24" s="702">
        <f>('C-54'!F24/'C-53'!F24)*1000</f>
        <v>21.597476340694005</v>
      </c>
      <c r="G24" s="702">
        <f>('C-54'!G24/'C-53'!G24)*1000</f>
        <v>21.509195402298854</v>
      </c>
      <c r="H24" s="702">
        <f>('C-54'!H24/'C-53'!H24)*1000</f>
        <v>20.939817629179331</v>
      </c>
      <c r="I24" s="702">
        <f>('C-54'!I24/'C-53'!I24)*1000</f>
        <v>20.807038123167157</v>
      </c>
      <c r="J24" s="702">
        <f>('C-54'!J24/'C-53'!J24)*1000</f>
        <v>20.780307692307694</v>
      </c>
      <c r="K24" s="702">
        <f>('C-54'!K24/'C-53'!K24)*1000</f>
        <v>20.81095890410959</v>
      </c>
      <c r="L24" s="702">
        <f>('C-54'!L24/'C-53'!L24)*1000</f>
        <v>20.293959731543623</v>
      </c>
      <c r="M24" s="702">
        <f>('C-54'!M24/'C-53'!M24)*1000</f>
        <v>20.776237623762377</v>
      </c>
      <c r="N24" s="702">
        <f>('C-54'!N24/'C-53'!N24)*1000</f>
        <v>21.811218130311616</v>
      </c>
    </row>
    <row r="25" spans="1:14" ht="12" customHeight="1">
      <c r="A25" s="486" t="s">
        <v>246</v>
      </c>
      <c r="B25" s="702">
        <f>('C-54'!B25/'C-53'!B25)*1000</f>
        <v>23.201273723092594</v>
      </c>
      <c r="C25" s="702">
        <f>('C-54'!C25/'C-53'!C25)*1000</f>
        <v>22.342553191489362</v>
      </c>
      <c r="D25" s="702">
        <f>('C-54'!D25/'C-53'!D25)*1000</f>
        <v>22.919999999999998</v>
      </c>
      <c r="E25" s="702">
        <f>('C-54'!E25/'C-53'!E25)*1000</f>
        <v>23.004815409309792</v>
      </c>
      <c r="F25" s="702">
        <f>('C-54'!F25/'C-53'!F25)*1000</f>
        <v>23.376026272577999</v>
      </c>
      <c r="G25" s="702">
        <f>('C-54'!G25/'C-53'!G25)*1000</f>
        <v>23.636363636363637</v>
      </c>
      <c r="H25" s="702">
        <f>('C-54'!H25/'C-53'!H25)*1000</f>
        <v>23.514415781487102</v>
      </c>
      <c r="I25" s="702">
        <f>('C-54'!I25/'C-53'!I25)*1000</f>
        <v>22.979472140762464</v>
      </c>
      <c r="J25" s="702">
        <f>('C-54'!J25/'C-53'!J25)*1000</f>
        <v>22.898716119828816</v>
      </c>
      <c r="K25" s="702">
        <f>('C-54'!K25/'C-53'!K25)*1000</f>
        <v>22.832335329341316</v>
      </c>
      <c r="L25" s="702">
        <f>('C-54'!L25/'C-53'!L25)*1000</f>
        <v>23.031203566121842</v>
      </c>
      <c r="M25" s="702">
        <f>('C-54'!M25/'C-53'!M25)*1000</f>
        <v>23.616835994194481</v>
      </c>
      <c r="N25" s="702">
        <f>('C-54'!N25/'C-53'!N25)*1000</f>
        <v>24.037583892617452</v>
      </c>
    </row>
    <row r="26" spans="1:14" ht="12" customHeight="1">
      <c r="A26" s="486" t="s">
        <v>258</v>
      </c>
      <c r="B26" s="702">
        <f>('C-54'!B26/'C-53'!B26)*1000</f>
        <v>11.906392895057094</v>
      </c>
      <c r="C26" s="702">
        <f>('C-54'!C26/'C-53'!C26)*1000</f>
        <v>11.325297077400707</v>
      </c>
      <c r="D26" s="702">
        <f>('C-54'!D26/'C-53'!D26)*1000</f>
        <v>11.637668345841474</v>
      </c>
      <c r="E26" s="702">
        <f>('C-54'!E26/'C-53'!E26)*1000</f>
        <v>11.684804896710023</v>
      </c>
      <c r="F26" s="702">
        <f>('C-54'!F26/'C-53'!F26)*1000</f>
        <v>12.349392065587441</v>
      </c>
      <c r="G26" s="702">
        <f>('C-54'!G26/'C-53'!G26)*1000</f>
        <v>12.336378072794259</v>
      </c>
      <c r="H26" s="702">
        <f>('C-54'!H26/'C-53'!H26)*1000</f>
        <v>12.550928874734607</v>
      </c>
      <c r="I26" s="702">
        <f>('C-54'!I26/'C-53'!I26)*1000</f>
        <v>12.293542228951354</v>
      </c>
      <c r="J26" s="702">
        <f>('C-54'!J26/'C-53'!J26)*1000</f>
        <v>11.582672974571262</v>
      </c>
      <c r="K26" s="702">
        <f>('C-54'!K26/'C-53'!K26)*1000</f>
        <v>11.508772978628009</v>
      </c>
      <c r="L26" s="702">
        <f>('C-54'!L26/'C-53'!L26)*1000</f>
        <v>11.442172696923215</v>
      </c>
      <c r="M26" s="702">
        <f>('C-54'!M26/'C-53'!M26)*1000</f>
        <v>11.957016478751086</v>
      </c>
      <c r="N26" s="702">
        <f>('C-54'!N26/'C-53'!N26)*1000</f>
        <v>11.62134578235673</v>
      </c>
    </row>
    <row r="27" spans="1:14" ht="12" customHeight="1">
      <c r="A27" s="487" t="s">
        <v>577</v>
      </c>
      <c r="B27" s="702">
        <f>('C-54'!B27/'C-53'!B27)*1000</f>
        <v>11.475981112904188</v>
      </c>
      <c r="C27" s="702">
        <f>('C-54'!C27/'C-53'!C27)*1000</f>
        <v>11.453041018387552</v>
      </c>
      <c r="D27" s="702">
        <f>('C-54'!D27/'C-53'!D27)*1000</f>
        <v>11.558698727015559</v>
      </c>
      <c r="E27" s="702">
        <f>('C-54'!E27/'C-53'!E27)*1000</f>
        <v>11.71671388101983</v>
      </c>
      <c r="F27" s="702">
        <f>('C-54'!F27/'C-53'!F27)*1000</f>
        <v>11.88595271210014</v>
      </c>
      <c r="G27" s="702">
        <f>('C-54'!G27/'C-53'!G27)*1000</f>
        <v>11.756391608391608</v>
      </c>
      <c r="H27" s="702">
        <f>('C-54'!H27/'C-53'!H27)*1000</f>
        <v>11.87908961593172</v>
      </c>
      <c r="I27" s="702">
        <f>('C-54'!I27/'C-53'!I27)*1000</f>
        <v>11.361073825503356</v>
      </c>
      <c r="J27" s="702">
        <f>('C-54'!J27/'C-53'!J27)*1000</f>
        <v>11.38572399728076</v>
      </c>
      <c r="K27" s="702">
        <f>('C-54'!K27/'C-53'!K27)*1000</f>
        <v>11.23816155988858</v>
      </c>
      <c r="L27" s="702">
        <f>('C-54'!L27/'C-53'!L27)*1000</f>
        <v>10.919876733436057</v>
      </c>
      <c r="M27" s="702">
        <f>('C-54'!M27/'C-53'!M27)*1000</f>
        <v>11.104100946372242</v>
      </c>
      <c r="N27" s="702">
        <f>('C-54'!N27/'C-53'!N27)*1000</f>
        <v>11.362041467304627</v>
      </c>
    </row>
    <row r="28" spans="1:14" ht="12" customHeight="1">
      <c r="A28" s="367" t="s">
        <v>578</v>
      </c>
      <c r="B28" s="702">
        <f>('C-54'!B28/'C-53'!B28)*1000</f>
        <v>12.267827774408731</v>
      </c>
      <c r="C28" s="702">
        <v>0</v>
      </c>
      <c r="D28" s="702">
        <f>('C-54'!D28/'C-53'!D28)*1000</f>
        <v>12.011461318051575</v>
      </c>
      <c r="E28" s="702">
        <f>('C-54'!E28/'C-53'!E28)*1000</f>
        <v>12.129032258064516</v>
      </c>
      <c r="F28" s="702">
        <f>('C-54'!F28/'C-53'!F28)*1000</f>
        <v>12.55586592178771</v>
      </c>
      <c r="G28" s="702">
        <f>('C-54'!G28/'C-53'!G28)*1000</f>
        <v>12.420842696629213</v>
      </c>
      <c r="H28" s="702">
        <f>('C-54'!H28/'C-53'!H28)*1000</f>
        <v>12.74074074074074</v>
      </c>
      <c r="I28" s="702">
        <f>('C-54'!I28/'C-53'!I28)*1000</f>
        <v>12.607046070460704</v>
      </c>
      <c r="J28" s="702">
        <f>('C-54'!J28/'C-53'!J28)*1000</f>
        <v>12.570644718792868</v>
      </c>
      <c r="K28" s="702">
        <f>('C-54'!K28/'C-53'!K28)*1000</f>
        <v>12.314763231197771</v>
      </c>
      <c r="L28" s="702">
        <f>('C-54'!L28/'C-53'!L28)*1000</f>
        <v>11.661184210526317</v>
      </c>
      <c r="M28" s="702">
        <f>('C-54'!M28/'C-53'!M28)*1000</f>
        <v>12.027027027027028</v>
      </c>
      <c r="N28" s="702">
        <f>('C-54'!N28/'C-53'!N28)*1000</f>
        <v>12.14765100671141</v>
      </c>
    </row>
    <row r="29" spans="1:14" ht="12" customHeight="1">
      <c r="A29" s="367" t="s">
        <v>579</v>
      </c>
      <c r="B29" s="702">
        <f>('C-54'!B29/'C-53'!B29)*1000</f>
        <v>10.706622672637286</v>
      </c>
      <c r="C29" s="702">
        <f>('C-54'!C29/'C-53'!C29)*1000</f>
        <v>11.069252077562327</v>
      </c>
      <c r="D29" s="702">
        <f>('C-54'!D29/'C-53'!D29)*1000</f>
        <v>11.117318435754189</v>
      </c>
      <c r="E29" s="702">
        <f>('C-54'!E29/'C-53'!E29)*1000</f>
        <v>11.257485029940121</v>
      </c>
      <c r="F29" s="702">
        <f>('C-54'!F29/'C-53'!F29)*1000</f>
        <v>11.221606648199446</v>
      </c>
      <c r="G29" s="702">
        <f>('C-54'!G29/'C-53'!G29)*1000</f>
        <v>11.0974930362117</v>
      </c>
      <c r="H29" s="702">
        <f>('C-54'!H29/'C-53'!H29)*1000</f>
        <v>11.019886363636363</v>
      </c>
      <c r="I29" s="702">
        <f>('C-54'!I29/'C-53'!I29)*1000</f>
        <v>10.138297872340425</v>
      </c>
      <c r="J29" s="702">
        <f>('C-54'!J29/'C-53'!J29)*1000</f>
        <v>10.221563342318058</v>
      </c>
      <c r="K29" s="702">
        <f>('C-54'!K29/'C-53'!K29)*1000</f>
        <v>10.161559888579387</v>
      </c>
      <c r="L29" s="702">
        <f>('C-54'!L29/'C-53'!L29)*1000</f>
        <v>10.266666666666667</v>
      </c>
      <c r="M29" s="702">
        <f>('C-54'!M29/'C-53'!M29)*1000</f>
        <v>10.295857988165679</v>
      </c>
      <c r="N29" s="702">
        <f>('C-54'!N29/'C-53'!N29)*1000</f>
        <v>10.650455927051672</v>
      </c>
    </row>
    <row r="30" spans="1:14" ht="12" customHeight="1">
      <c r="A30" s="486" t="s">
        <v>590</v>
      </c>
      <c r="B30" s="702">
        <f>('C-54'!B30/'C-53'!B30)*1000</f>
        <v>11.24265770513931</v>
      </c>
      <c r="C30" s="702">
        <f>('C-54'!C30/'C-53'!C30)*1000</f>
        <v>11.12414036948643</v>
      </c>
      <c r="D30" s="702">
        <f>('C-54'!D30/'C-53'!D30)*1000</f>
        <v>11.335024225826839</v>
      </c>
      <c r="E30" s="702">
        <f>('C-54'!E30/'C-53'!E30)*1000</f>
        <v>11.428218752554566</v>
      </c>
      <c r="F30" s="702">
        <f>('C-54'!F30/'C-53'!F30)*1000</f>
        <v>11.152871445734885</v>
      </c>
      <c r="G30" s="702">
        <f>('C-54'!G30/'C-53'!G30)*1000</f>
        <v>11.537076725246472</v>
      </c>
      <c r="H30" s="702">
        <f>('C-54'!H30/'C-53'!H30)*1000</f>
        <v>11.527300207821655</v>
      </c>
      <c r="I30" s="702">
        <f>('C-54'!I30/'C-53'!I30)*1000</f>
        <v>11.504163357912645</v>
      </c>
      <c r="J30" s="702">
        <f>('C-54'!J30/'C-53'!J30)*1000</f>
        <v>11.142850339326106</v>
      </c>
      <c r="K30" s="702">
        <f>('C-54'!K30/'C-53'!K30)*1000</f>
        <v>10.982775201786021</v>
      </c>
      <c r="L30" s="702">
        <f>('C-54'!L30/'C-53'!L30)*1000</f>
        <v>10.945289821577145</v>
      </c>
      <c r="M30" s="702">
        <f>('C-54'!M30/'C-53'!M30)*1000</f>
        <v>10.959051067073171</v>
      </c>
      <c r="N30" s="702">
        <f>('C-54'!N30/'C-53'!N30)*1000</f>
        <v>11.11253755804425</v>
      </c>
    </row>
    <row r="31" spans="1:14" ht="12" customHeight="1">
      <c r="A31" s="486" t="s">
        <v>591</v>
      </c>
      <c r="B31" s="702">
        <f>('C-54'!B31/'C-53'!B31)*1000</f>
        <v>13.451974691511188</v>
      </c>
      <c r="C31" s="702">
        <f>('C-54'!C31/'C-53'!C31)*1000</f>
        <v>13.43762304424412</v>
      </c>
      <c r="D31" s="702">
        <f>('C-54'!D31/'C-53'!D31)*1000</f>
        <v>13.427723805177022</v>
      </c>
      <c r="E31" s="702">
        <f>('C-54'!E31/'C-53'!E31)*1000</f>
        <v>13.757027136492507</v>
      </c>
      <c r="F31" s="702">
        <f>('C-54'!F31/'C-53'!F31)*1000</f>
        <v>13.882765083255244</v>
      </c>
      <c r="G31" s="702">
        <f>('C-54'!G31/'C-53'!G31)*1000</f>
        <v>13.781524779459227</v>
      </c>
      <c r="H31" s="702">
        <f>('C-54'!H31/'C-53'!H31)*1000</f>
        <v>13.519403271808359</v>
      </c>
      <c r="I31" s="702">
        <f>('C-54'!I31/'C-53'!I31)*1000</f>
        <v>13.549077106281631</v>
      </c>
      <c r="J31" s="702">
        <f>('C-54'!J31/'C-53'!J31)*1000</f>
        <v>13.356699701877364</v>
      </c>
      <c r="K31" s="702">
        <f>('C-54'!K31/'C-53'!K31)*1000</f>
        <v>13.091410048622365</v>
      </c>
      <c r="L31" s="702">
        <f>('C-54'!L31/'C-53'!L31)*1000</f>
        <v>13.158061116965225</v>
      </c>
      <c r="M31" s="702">
        <f>('C-54'!M31/'C-53'!M31)*1000</f>
        <v>13.18933748523569</v>
      </c>
      <c r="N31" s="702">
        <f>('C-54'!N31/'C-53'!N31)*1000</f>
        <v>12.843243243243247</v>
      </c>
    </row>
    <row r="32" spans="1:14" ht="12" customHeight="1">
      <c r="A32" s="365" t="s">
        <v>618</v>
      </c>
      <c r="B32" s="702">
        <f>('C-54'!B32/'C-53'!B32)*1000</f>
        <v>10.991614225409084</v>
      </c>
      <c r="C32" s="702">
        <f>('C-54'!C32/'C-53'!C32)*1000</f>
        <v>10.842056074766356</v>
      </c>
      <c r="D32" s="702">
        <f>('C-54'!D32/'C-53'!D32)*1000</f>
        <v>11.37319587628866</v>
      </c>
      <c r="E32" s="702">
        <f>('C-54'!E32/'C-53'!E32)*1000</f>
        <v>10.490101010101013</v>
      </c>
      <c r="F32" s="702">
        <f>('C-54'!F32/'C-53'!F32)*1000</f>
        <v>10.84914004914005</v>
      </c>
      <c r="G32" s="702">
        <f>('C-54'!G32/'C-53'!G32)*1000</f>
        <v>10.872392638036811</v>
      </c>
      <c r="H32" s="702">
        <f>('C-54'!H32/'C-53'!H32)*1000</f>
        <v>10.624430641821947</v>
      </c>
      <c r="I32" s="702">
        <f>('C-54'!I32/'C-53'!I32)*1000</f>
        <v>11.258878504672898</v>
      </c>
      <c r="J32" s="702">
        <f>('C-54'!J32/'C-53'!J32)*1000</f>
        <v>11.03099787685775</v>
      </c>
      <c r="K32" s="702">
        <f>('C-54'!K32/'C-53'!K32)*1000</f>
        <v>10.881632653061226</v>
      </c>
      <c r="L32" s="702">
        <f>('C-54'!L32/'C-53'!L32)*1000</f>
        <v>11.153768844221107</v>
      </c>
      <c r="M32" s="702">
        <f>('C-54'!M32/'C-53'!M32)*1000</f>
        <v>11.172705882352941</v>
      </c>
      <c r="N32" s="702">
        <f>('C-54'!N32/'C-53'!N32)*1000</f>
        <v>11.3438471598513</v>
      </c>
    </row>
    <row r="33" spans="1:14" ht="12" customHeight="1">
      <c r="A33" s="365" t="s">
        <v>534</v>
      </c>
      <c r="B33" s="702">
        <f>('C-54'!B33/'C-53'!B33)*1000</f>
        <v>11.526805778491171</v>
      </c>
      <c r="C33" s="702">
        <f>('C-54'!C33/'C-53'!C33)*1000</f>
        <v>11.593617021276595</v>
      </c>
      <c r="D33" s="702">
        <f>('C-54'!D33/'C-53'!D33)*1000</f>
        <v>11.626168224299068</v>
      </c>
      <c r="E33" s="702">
        <f>('C-54'!E33/'C-53'!E33)*1000</f>
        <v>11.600000000000003</v>
      </c>
      <c r="F33" s="702">
        <f>('C-54'!F33/'C-53'!F33)*1000</f>
        <v>11.569230769230769</v>
      </c>
      <c r="G33" s="702">
        <f>('C-54'!G33/'C-53'!G33)*1000</f>
        <v>11.751394422310758</v>
      </c>
      <c r="H33" s="702">
        <f>('C-54'!H33/'C-53'!H33)*1000</f>
        <v>11.603041825095058</v>
      </c>
      <c r="I33" s="702">
        <f>('C-54'!I33/'C-53'!I33)*1000</f>
        <v>11.474509803921569</v>
      </c>
      <c r="J33" s="702">
        <f>('C-54'!J33/'C-53'!J33)*1000</f>
        <v>11.320158102766802</v>
      </c>
      <c r="K33" s="702">
        <f>('C-54'!K33/'C-53'!K33)*1000</f>
        <v>11.675362318840579</v>
      </c>
      <c r="L33" s="702">
        <f>('C-54'!L33/'C-53'!L33)*1000</f>
        <v>11.503496503496502</v>
      </c>
      <c r="M33" s="702">
        <f>('C-54'!M33/'C-53'!M33)*1000</f>
        <v>11.407407407407407</v>
      </c>
      <c r="N33" s="702">
        <f>('C-54'!N33/'C-53'!N33)*1000</f>
        <v>11.336956521739129</v>
      </c>
    </row>
    <row r="34" spans="1:14" ht="12" customHeight="1">
      <c r="A34" s="365" t="s">
        <v>535</v>
      </c>
      <c r="B34" s="702">
        <f>('C-54'!B34/'C-53'!B34)*1000</f>
        <v>11.764577198148928</v>
      </c>
      <c r="C34" s="702">
        <f>('C-54'!C34/'C-53'!C34)*1000</f>
        <v>10.610126582278482</v>
      </c>
      <c r="D34" s="702">
        <f>('C-54'!D34/'C-53'!D34)*1000</f>
        <v>11.139726027397259</v>
      </c>
      <c r="E34" s="702">
        <f>('C-54'!E34/'C-53'!E34)*1000</f>
        <v>11.380555555555551</v>
      </c>
      <c r="F34" s="702">
        <f>('C-54'!F34/'C-53'!F34)*1000</f>
        <v>12.04790419161677</v>
      </c>
      <c r="G34" s="702">
        <f>('C-54'!G34/'C-53'!G34)*1000</f>
        <v>11.354216867469882</v>
      </c>
      <c r="H34" s="702">
        <f>('C-54'!H34/'C-53'!H34)*1000</f>
        <v>11.740689655172412</v>
      </c>
      <c r="I34" s="702">
        <f>('C-54'!I34/'C-53'!I34)*1000</f>
        <v>12.049079754601228</v>
      </c>
      <c r="J34" s="702">
        <f>('C-54'!J34/'C-53'!J34)*1000</f>
        <v>12.020809248554913</v>
      </c>
      <c r="K34" s="702">
        <f>('C-54'!K34/'C-53'!K34)*1000</f>
        <v>12</v>
      </c>
      <c r="L34" s="702">
        <f>('C-54'!L34/'C-53'!L34)*1000</f>
        <v>11.994007490636706</v>
      </c>
      <c r="M34" s="702">
        <f>('C-54'!M34/'C-53'!M34)*1000</f>
        <v>12.007174887892376</v>
      </c>
      <c r="N34" s="702">
        <f>('C-54'!N34/'C-53'!N34)*1000</f>
        <v>12</v>
      </c>
    </row>
    <row r="35" spans="1:14" ht="12" customHeight="1">
      <c r="A35" s="475" t="s">
        <v>536</v>
      </c>
      <c r="B35" s="703">
        <f>('C-54'!B35/'C-53'!B35)*1000</f>
        <v>19.443593018305666</v>
      </c>
      <c r="C35" s="703">
        <f>('C-54'!C35/'C-53'!C35)*1000</f>
        <v>18.277777777777782</v>
      </c>
      <c r="D35" s="703">
        <f>('C-54'!D35/'C-53'!D35)*1000</f>
        <v>17.134715025906736</v>
      </c>
      <c r="E35" s="703">
        <f>('C-54'!E35/'C-53'!E35)*1000</f>
        <v>17.883597883597883</v>
      </c>
      <c r="F35" s="703">
        <f>('C-54'!F35/'C-53'!F35)*1000</f>
        <v>17.864999999999998</v>
      </c>
      <c r="G35" s="703">
        <f>('C-54'!G35/'C-53'!G35)*1000</f>
        <v>17.475247524752472</v>
      </c>
      <c r="H35" s="703">
        <f>('C-54'!H35/'C-53'!H35)*1000</f>
        <v>17.52577319587629</v>
      </c>
      <c r="I35" s="703">
        <f>('C-54'!I35/'C-53'!I35)*1000</f>
        <v>17.826086956521738</v>
      </c>
      <c r="J35" s="703">
        <f>('C-54'!J35/'C-53'!J35)*1000</f>
        <v>38.368421052631589</v>
      </c>
      <c r="K35" s="703">
        <f>('C-54'!K35/'C-53'!K35)*1000</f>
        <v>18.125</v>
      </c>
      <c r="L35" s="703">
        <f>('C-54'!L35/'C-53'!L35)*1000</f>
        <v>18.200000000000003</v>
      </c>
      <c r="M35" s="703">
        <f>('C-54'!M35/'C-53'!M35)*1000</f>
        <v>17.809090909090912</v>
      </c>
      <c r="N35" s="703">
        <f>('C-54'!N35/'C-53'!N35)*1000</f>
        <v>17.536231884057969</v>
      </c>
    </row>
    <row r="36" spans="1:14" ht="9" customHeight="1">
      <c r="A36" s="76" t="s">
        <v>745</v>
      </c>
      <c r="B36" s="689"/>
      <c r="C36" s="689"/>
      <c r="D36" s="689"/>
      <c r="E36" s="689"/>
      <c r="F36" s="690"/>
      <c r="G36" s="690"/>
      <c r="H36" s="690"/>
      <c r="I36" s="690"/>
      <c r="J36" s="690"/>
      <c r="K36" s="690"/>
      <c r="L36" s="690"/>
      <c r="M36" s="690"/>
      <c r="N36" s="364"/>
    </row>
    <row r="37" spans="1:14" ht="9" customHeight="1">
      <c r="A37" s="76" t="s">
        <v>151</v>
      </c>
      <c r="B37" s="516"/>
      <c r="C37" s="516"/>
      <c r="D37" s="516"/>
      <c r="E37" s="516"/>
      <c r="F37" s="690"/>
      <c r="G37" s="690"/>
      <c r="H37" s="690"/>
      <c r="I37" s="690"/>
      <c r="J37" s="690"/>
      <c r="K37" s="690"/>
      <c r="L37" s="690"/>
      <c r="M37" s="690"/>
      <c r="N37" s="364"/>
    </row>
    <row r="38" spans="1:14" ht="9" customHeight="1">
      <c r="A38" s="77" t="s">
        <v>318</v>
      </c>
      <c r="B38" s="687"/>
      <c r="C38" s="687"/>
      <c r="D38" s="687"/>
      <c r="E38" s="516"/>
      <c r="F38" s="690"/>
      <c r="G38" s="690"/>
      <c r="H38" s="690"/>
      <c r="I38" s="690"/>
      <c r="J38" s="690"/>
      <c r="K38" s="690"/>
      <c r="L38" s="690"/>
      <c r="M38" s="690"/>
      <c r="N38" s="364"/>
    </row>
    <row r="39" spans="1:14" ht="12" customHeight="1">
      <c r="A39" s="14"/>
      <c r="B39" s="364"/>
      <c r="C39" s="364"/>
      <c r="D39" s="364"/>
      <c r="E39" s="364"/>
      <c r="F39" s="364"/>
      <c r="G39" s="364"/>
      <c r="H39" s="364"/>
      <c r="I39" s="364"/>
      <c r="J39" s="364"/>
      <c r="K39" s="364"/>
      <c r="L39" s="364"/>
      <c r="M39" s="364"/>
      <c r="N39" s="364"/>
    </row>
    <row r="40" spans="1:14" ht="12" customHeight="1">
      <c r="A40" s="217"/>
      <c r="B40" s="364"/>
      <c r="C40" s="364"/>
      <c r="D40" s="364"/>
      <c r="E40" s="364"/>
      <c r="F40" s="364"/>
      <c r="G40" s="364"/>
      <c r="H40" s="364"/>
      <c r="I40" s="364"/>
      <c r="J40" s="364"/>
      <c r="K40" s="364"/>
      <c r="L40" s="364"/>
      <c r="M40" s="364"/>
      <c r="N40" s="364"/>
    </row>
    <row r="41" spans="1:14" ht="12" customHeight="1">
      <c r="A41" s="276"/>
      <c r="B41" s="364"/>
      <c r="C41" s="364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364"/>
    </row>
    <row r="42" spans="1:14" ht="12" customHeight="1">
      <c r="A42" s="277"/>
      <c r="B42" s="364"/>
      <c r="C42" s="364"/>
      <c r="D42" s="364"/>
      <c r="E42" s="364"/>
      <c r="F42" s="364"/>
      <c r="G42" s="364"/>
      <c r="H42" s="364"/>
      <c r="I42" s="364"/>
      <c r="J42" s="364"/>
      <c r="K42" s="364"/>
      <c r="L42" s="364"/>
      <c r="M42" s="364"/>
      <c r="N42" s="364"/>
    </row>
    <row r="43" spans="1:14" ht="12" customHeight="1">
      <c r="A43" s="278"/>
      <c r="B43" s="364"/>
      <c r="C43" s="364"/>
      <c r="D43" s="364"/>
      <c r="E43" s="364"/>
      <c r="F43" s="364"/>
      <c r="G43" s="364"/>
      <c r="H43" s="364"/>
      <c r="I43" s="364"/>
      <c r="J43" s="364"/>
      <c r="K43" s="364"/>
      <c r="L43" s="364"/>
      <c r="M43" s="364"/>
      <c r="N43" s="364"/>
    </row>
    <row r="44" spans="1:14" ht="12" customHeight="1">
      <c r="A44" s="277"/>
      <c r="B44" s="364"/>
      <c r="C44" s="364"/>
      <c r="D44" s="364"/>
      <c r="E44" s="364"/>
      <c r="F44" s="364"/>
      <c r="G44" s="364"/>
      <c r="H44" s="364"/>
      <c r="I44" s="364"/>
      <c r="J44" s="364"/>
      <c r="K44" s="364"/>
      <c r="L44" s="364"/>
      <c r="M44" s="364"/>
      <c r="N44" s="364"/>
    </row>
    <row r="45" spans="1:14" ht="12" customHeight="1">
      <c r="A45" s="217"/>
      <c r="B45" s="364"/>
      <c r="C45" s="364"/>
      <c r="D45" s="364"/>
      <c r="E45" s="364"/>
      <c r="F45" s="364"/>
      <c r="G45" s="364"/>
      <c r="H45" s="364"/>
      <c r="I45" s="364"/>
      <c r="J45" s="364"/>
      <c r="K45" s="364"/>
      <c r="L45" s="364"/>
      <c r="M45" s="364"/>
      <c r="N45" s="364"/>
    </row>
    <row r="46" spans="1:14" ht="12" customHeight="1">
      <c r="A46" s="217"/>
      <c r="B46" s="364"/>
      <c r="C46" s="364"/>
      <c r="D46" s="364"/>
      <c r="E46" s="364"/>
      <c r="F46" s="364"/>
      <c r="G46" s="364"/>
      <c r="H46" s="364"/>
      <c r="I46" s="364"/>
      <c r="J46" s="364"/>
      <c r="K46" s="364"/>
      <c r="L46" s="364"/>
      <c r="M46" s="364"/>
      <c r="N46" s="364"/>
    </row>
    <row r="47" spans="1:14" ht="12" customHeight="1">
      <c r="A47" s="217"/>
      <c r="B47" s="364"/>
      <c r="C47" s="364"/>
      <c r="D47" s="364"/>
      <c r="E47" s="364"/>
      <c r="F47" s="364"/>
      <c r="G47" s="364"/>
      <c r="H47" s="364"/>
      <c r="I47" s="364"/>
      <c r="J47" s="364"/>
      <c r="K47" s="364"/>
      <c r="L47" s="364"/>
      <c r="M47" s="364"/>
      <c r="N47" s="364"/>
    </row>
    <row r="48" spans="1:14" ht="12" customHeight="1">
      <c r="A48" s="217"/>
      <c r="B48" s="364"/>
      <c r="C48" s="364"/>
      <c r="D48" s="364"/>
      <c r="E48" s="364"/>
      <c r="F48" s="364"/>
      <c r="G48" s="364"/>
      <c r="H48" s="364"/>
      <c r="I48" s="364"/>
      <c r="J48" s="364"/>
      <c r="K48" s="364"/>
      <c r="L48" s="364"/>
      <c r="M48" s="364"/>
      <c r="N48" s="364"/>
    </row>
    <row r="49" spans="1:14" ht="12" customHeight="1">
      <c r="A49" s="217"/>
      <c r="B49" s="364"/>
      <c r="C49" s="364"/>
      <c r="D49" s="364"/>
      <c r="E49" s="364"/>
      <c r="F49" s="364"/>
      <c r="G49" s="364"/>
      <c r="H49" s="364"/>
      <c r="I49" s="364"/>
      <c r="J49" s="364"/>
      <c r="K49" s="364"/>
      <c r="L49" s="364"/>
      <c r="M49" s="364"/>
      <c r="N49" s="364"/>
    </row>
    <row r="50" spans="1:14" ht="12" customHeight="1">
      <c r="A50" s="217"/>
      <c r="B50" s="364"/>
      <c r="C50" s="364"/>
      <c r="D50" s="364"/>
      <c r="E50" s="364"/>
      <c r="F50" s="364"/>
      <c r="G50" s="364"/>
      <c r="H50" s="364"/>
      <c r="I50" s="364"/>
      <c r="J50" s="364"/>
      <c r="K50" s="364"/>
      <c r="L50" s="364"/>
      <c r="M50" s="364"/>
      <c r="N50" s="364"/>
    </row>
    <row r="51" spans="1:14" ht="12" customHeight="1">
      <c r="A51" s="217"/>
      <c r="B51" s="364"/>
      <c r="C51" s="364"/>
      <c r="D51" s="364"/>
      <c r="E51" s="364"/>
      <c r="F51" s="364"/>
      <c r="G51" s="364"/>
      <c r="H51" s="364"/>
      <c r="I51" s="364"/>
      <c r="J51" s="364"/>
      <c r="K51" s="364"/>
      <c r="L51" s="364"/>
      <c r="M51" s="364"/>
      <c r="N51" s="364"/>
    </row>
    <row r="52" spans="1:14" ht="12" customHeight="1">
      <c r="A52" s="217"/>
      <c r="B52" s="364"/>
      <c r="C52" s="364"/>
      <c r="D52" s="364"/>
      <c r="E52" s="364"/>
      <c r="F52" s="364"/>
      <c r="G52" s="364"/>
      <c r="H52" s="364"/>
      <c r="I52" s="364"/>
      <c r="J52" s="364"/>
      <c r="K52" s="364"/>
      <c r="L52" s="364"/>
      <c r="M52" s="364"/>
      <c r="N52" s="364"/>
    </row>
    <row r="53" spans="1:14" ht="12" customHeight="1">
      <c r="B53" s="364"/>
      <c r="C53" s="364"/>
      <c r="D53" s="364"/>
      <c r="E53" s="364"/>
      <c r="F53" s="364"/>
      <c r="G53" s="364"/>
      <c r="H53" s="364"/>
      <c r="I53" s="364"/>
      <c r="J53" s="364"/>
      <c r="K53" s="364"/>
      <c r="L53" s="364"/>
      <c r="M53" s="364"/>
      <c r="N53" s="364"/>
    </row>
    <row r="54" spans="1:14" ht="12" customHeight="1">
      <c r="B54" s="364"/>
      <c r="C54" s="364"/>
      <c r="D54" s="364"/>
      <c r="E54" s="364"/>
      <c r="F54" s="364"/>
      <c r="G54" s="364"/>
      <c r="H54" s="364"/>
      <c r="I54" s="364"/>
      <c r="J54" s="364"/>
      <c r="K54" s="364"/>
      <c r="L54" s="364"/>
      <c r="M54" s="364"/>
      <c r="N54" s="364"/>
    </row>
    <row r="55" spans="1:14" ht="12" customHeight="1">
      <c r="B55" s="364"/>
      <c r="C55" s="364"/>
      <c r="D55" s="364"/>
      <c r="E55" s="364"/>
      <c r="F55" s="364"/>
      <c r="G55" s="364"/>
      <c r="H55" s="364"/>
      <c r="I55" s="364"/>
      <c r="J55" s="364"/>
      <c r="K55" s="364"/>
      <c r="L55" s="364"/>
      <c r="M55" s="364"/>
      <c r="N55" s="364"/>
    </row>
    <row r="56" spans="1:14" ht="12" customHeight="1">
      <c r="B56" s="364"/>
      <c r="C56" s="364"/>
      <c r="D56" s="364"/>
      <c r="E56" s="364"/>
      <c r="F56" s="364"/>
      <c r="G56" s="364"/>
      <c r="H56" s="364"/>
      <c r="I56" s="364"/>
      <c r="J56" s="364"/>
      <c r="K56" s="364"/>
      <c r="L56" s="364"/>
      <c r="M56" s="364"/>
      <c r="N56" s="364"/>
    </row>
  </sheetData>
  <sheetCalcPr fullCalcOnLoad="1"/>
  <mergeCells count="1">
    <mergeCell ref="A4:N4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P52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10.33203125" style="354" customWidth="1"/>
    <col min="2" max="2" width="6.33203125" style="354" bestFit="1" customWidth="1"/>
    <col min="3" max="14" width="5.5" style="354" customWidth="1"/>
    <col min="15" max="15" width="6.6640625" style="354" customWidth="1"/>
    <col min="16" max="16384" width="12.83203125" style="354"/>
  </cols>
  <sheetData>
    <row r="2" spans="1:16" ht="12" customHeight="1">
      <c r="A2" s="510" t="s">
        <v>114</v>
      </c>
      <c r="B2" s="467"/>
      <c r="C2" s="467"/>
      <c r="D2" s="467"/>
      <c r="E2" s="467"/>
      <c r="F2" s="467"/>
    </row>
    <row r="3" spans="1:16" ht="11">
      <c r="A3" s="511" t="s">
        <v>190</v>
      </c>
    </row>
    <row r="4" spans="1:16" ht="4" customHeight="1">
      <c r="P4" s="358"/>
    </row>
    <row r="5" spans="1:16" ht="17" customHeight="1">
      <c r="A5" s="667" t="s">
        <v>198</v>
      </c>
      <c r="B5" s="668" t="s">
        <v>501</v>
      </c>
      <c r="C5" s="669" t="s">
        <v>327</v>
      </c>
      <c r="D5" s="669" t="s">
        <v>431</v>
      </c>
      <c r="E5" s="669" t="s">
        <v>433</v>
      </c>
      <c r="F5" s="669" t="s">
        <v>263</v>
      </c>
      <c r="G5" s="669" t="s">
        <v>387</v>
      </c>
      <c r="H5" s="669" t="s">
        <v>284</v>
      </c>
      <c r="I5" s="669" t="s">
        <v>295</v>
      </c>
      <c r="J5" s="669" t="s">
        <v>101</v>
      </c>
      <c r="K5" s="669" t="s">
        <v>103</v>
      </c>
      <c r="L5" s="669" t="s">
        <v>106</v>
      </c>
      <c r="M5" s="669" t="s">
        <v>18</v>
      </c>
      <c r="N5" s="670" t="s">
        <v>108</v>
      </c>
      <c r="O5" s="472"/>
      <c r="P5" s="358"/>
    </row>
    <row r="6" spans="1:16" ht="17" customHeight="1">
      <c r="A6" s="535" t="s">
        <v>326</v>
      </c>
      <c r="B6" s="682">
        <f t="shared" ref="B6:B35" si="0">SUM(C6:N6)</f>
        <v>3072555.7862855522</v>
      </c>
      <c r="C6" s="682">
        <f t="shared" ref="C6:N6" si="1">(C7+C8+C9+C10+C11+C15+C16+C17+C18+C19+C20+C21+C22+C23+C24+C25+C26+C27+C30+C31+C32+C33+C34+C35)</f>
        <v>243902.20473093999</v>
      </c>
      <c r="D6" s="682">
        <f t="shared" si="1"/>
        <v>240067.65056971001</v>
      </c>
      <c r="E6" s="682">
        <f t="shared" si="1"/>
        <v>247258.54975539999</v>
      </c>
      <c r="F6" s="682">
        <f t="shared" si="1"/>
        <v>252028.43343090199</v>
      </c>
      <c r="G6" s="682">
        <f t="shared" si="1"/>
        <v>260171.85970648</v>
      </c>
      <c r="H6" s="682">
        <f t="shared" si="1"/>
        <v>258102.51468202</v>
      </c>
      <c r="I6" s="682">
        <f t="shared" si="1"/>
        <v>273496.04567712802</v>
      </c>
      <c r="J6" s="682">
        <f t="shared" si="1"/>
        <v>259211.73572604801</v>
      </c>
      <c r="K6" s="682">
        <f t="shared" si="1"/>
        <v>252002.425774968</v>
      </c>
      <c r="L6" s="682">
        <f t="shared" si="1"/>
        <v>250090.01876029201</v>
      </c>
      <c r="M6" s="682">
        <f t="shared" si="1"/>
        <v>248358.48776518399</v>
      </c>
      <c r="N6" s="682">
        <f t="shared" si="1"/>
        <v>287865.85970648</v>
      </c>
      <c r="O6" s="474"/>
      <c r="P6" s="358"/>
    </row>
    <row r="7" spans="1:16" ht="12" customHeight="1">
      <c r="A7" s="486" t="s">
        <v>488</v>
      </c>
      <c r="B7" s="663">
        <f t="shared" si="0"/>
        <v>7991</v>
      </c>
      <c r="C7" s="663">
        <f>+'[4]POR 04-99'!E1376</f>
        <v>658</v>
      </c>
      <c r="D7" s="663">
        <f>+'[4]POR 04-99'!F1376</f>
        <v>664</v>
      </c>
      <c r="E7" s="663">
        <f>+'[4]POR 04-99'!G1376</f>
        <v>638</v>
      </c>
      <c r="F7" s="663">
        <f>+'[4]POR 04-99'!H1376</f>
        <v>695</v>
      </c>
      <c r="G7" s="663">
        <f>+'[4]POR 04-99'!I1376</f>
        <v>700</v>
      </c>
      <c r="H7" s="663">
        <f>+'[4]POR 04-99'!J1376</f>
        <v>686</v>
      </c>
      <c r="I7" s="663">
        <f>+'[4]POR 04-99'!K1376</f>
        <v>680</v>
      </c>
      <c r="J7" s="663">
        <f>+'[4]POR 04-99'!L1376</f>
        <v>654</v>
      </c>
      <c r="K7" s="663">
        <f>+'[4]POR 04-99'!M1376</f>
        <v>622</v>
      </c>
      <c r="L7" s="663">
        <f>+'[4]POR 04-99'!N1376</f>
        <v>687</v>
      </c>
      <c r="M7" s="663">
        <f>+'[4]POR 04-99'!O1376</f>
        <v>638</v>
      </c>
      <c r="N7" s="663">
        <f>+'[4]POR 04-99'!P1376</f>
        <v>669</v>
      </c>
      <c r="O7" s="474"/>
      <c r="P7" s="358"/>
    </row>
    <row r="8" spans="1:16" ht="12" customHeight="1">
      <c r="A8" s="486" t="s">
        <v>603</v>
      </c>
      <c r="B8" s="663">
        <f t="shared" si="0"/>
        <v>110733.78628555202</v>
      </c>
      <c r="C8" s="663">
        <f>+'[4]POR 04-99'!E1379</f>
        <v>9324.2047309400004</v>
      </c>
      <c r="D8" s="663">
        <f>+'[4]POR 04-99'!F1379</f>
        <v>7567.6505697100001</v>
      </c>
      <c r="E8" s="663">
        <f>+'[4]POR 04-99'!G1379</f>
        <v>8476.5497553999994</v>
      </c>
      <c r="F8" s="663">
        <f>+'[4]POR 04-99'!H1379</f>
        <v>9076.4334309019996</v>
      </c>
      <c r="G8" s="663">
        <f>+'[4]POR 04-99'!I1379</f>
        <v>10171.859706480001</v>
      </c>
      <c r="H8" s="663">
        <f>+'[4]POR 04-99'!J1379</f>
        <v>11019.514682020001</v>
      </c>
      <c r="I8" s="663">
        <f>+'[4]POR 04-99'!K1379</f>
        <v>11189.045677127999</v>
      </c>
      <c r="J8" s="663">
        <f>+'[4]POR 04-99'!L1379</f>
        <v>9493.7357260480003</v>
      </c>
      <c r="K8" s="663">
        <f>+'[4]POR 04-99'!M1379</f>
        <v>7798.425774968</v>
      </c>
      <c r="L8" s="663">
        <f>+'[4]POR 04-99'!N1379</f>
        <v>8307.0187602920014</v>
      </c>
      <c r="M8" s="663">
        <f>+'[4]POR 04-99'!O1379</f>
        <v>8137.4877651839997</v>
      </c>
      <c r="N8" s="663">
        <f>+'[4]POR 04-99'!P1379</f>
        <v>10171.859706480001</v>
      </c>
      <c r="O8" s="474"/>
      <c r="P8" s="358"/>
    </row>
    <row r="9" spans="1:16" ht="12" customHeight="1">
      <c r="A9" s="486" t="s">
        <v>604</v>
      </c>
      <c r="B9" s="663">
        <f t="shared" si="0"/>
        <v>29483</v>
      </c>
      <c r="C9" s="663">
        <f>+'[4]POR 04-99'!E1382</f>
        <v>2313</v>
      </c>
      <c r="D9" s="663">
        <f>+'[4]POR 04-99'!F1382</f>
        <v>2384</v>
      </c>
      <c r="E9" s="663">
        <f>+'[4]POR 04-99'!G1382</f>
        <v>2252</v>
      </c>
      <c r="F9" s="663">
        <f>+'[4]POR 04-99'!H1382</f>
        <v>2381</v>
      </c>
      <c r="G9" s="663">
        <f>+'[4]POR 04-99'!I1382</f>
        <v>2559</v>
      </c>
      <c r="H9" s="663">
        <f>+'[4]POR 04-99'!J1382</f>
        <v>2399</v>
      </c>
      <c r="I9" s="663">
        <f>+'[4]POR 04-99'!K1382</f>
        <v>2488</v>
      </c>
      <c r="J9" s="663">
        <f>+'[4]POR 04-99'!L1382</f>
        <v>2522</v>
      </c>
      <c r="K9" s="663">
        <f>+'[4]POR 04-99'!M1382</f>
        <v>2549</v>
      </c>
      <c r="L9" s="663">
        <f>+'[4]POR 04-99'!N1382</f>
        <v>2476</v>
      </c>
      <c r="M9" s="663">
        <f>+'[4]POR 04-99'!O1382</f>
        <v>2421</v>
      </c>
      <c r="N9" s="663">
        <f>+'[4]POR 04-99'!P1382</f>
        <v>2739</v>
      </c>
      <c r="O9" s="474"/>
      <c r="P9" s="358"/>
    </row>
    <row r="10" spans="1:16" ht="12" customHeight="1">
      <c r="A10" s="354" t="s">
        <v>605</v>
      </c>
      <c r="B10" s="663">
        <f t="shared" si="0"/>
        <v>298028</v>
      </c>
      <c r="C10" s="663">
        <f>+'[4]POR 04-99'!E1385</f>
        <v>24719</v>
      </c>
      <c r="D10" s="663">
        <f>+'[4]POR 04-99'!F1385</f>
        <v>23797</v>
      </c>
      <c r="E10" s="663">
        <f>+'[4]POR 04-99'!G1385</f>
        <v>23836</v>
      </c>
      <c r="F10" s="663">
        <f>+'[4]POR 04-99'!H1385</f>
        <v>24488</v>
      </c>
      <c r="G10" s="663">
        <f>+'[4]POR 04-99'!I1385</f>
        <v>25110</v>
      </c>
      <c r="H10" s="663">
        <f>+'[4]POR 04-99'!J1385</f>
        <v>25186</v>
      </c>
      <c r="I10" s="663">
        <f>+'[4]POR 04-99'!K1385</f>
        <v>26401</v>
      </c>
      <c r="J10" s="663">
        <f>+'[4]POR 04-99'!L1385</f>
        <v>26059</v>
      </c>
      <c r="K10" s="663">
        <f>+'[4]POR 04-99'!M1385</f>
        <v>25391</v>
      </c>
      <c r="L10" s="663">
        <f>+'[4]POR 04-99'!N1385</f>
        <v>25242</v>
      </c>
      <c r="M10" s="663">
        <f>+'[4]POR 04-99'!O1385</f>
        <v>23576</v>
      </c>
      <c r="N10" s="663">
        <f>+'[4]POR 04-99'!P1385</f>
        <v>24223</v>
      </c>
      <c r="O10" s="474"/>
      <c r="P10" s="358"/>
    </row>
    <row r="11" spans="1:16" ht="12" customHeight="1">
      <c r="A11" s="358" t="s">
        <v>606</v>
      </c>
      <c r="B11" s="663">
        <f t="shared" si="0"/>
        <v>147970</v>
      </c>
      <c r="C11" s="663">
        <f>+'[4]POR 04-99'!E1388</f>
        <v>11796</v>
      </c>
      <c r="D11" s="663">
        <f>+'[4]POR 04-99'!F1388</f>
        <v>12698</v>
      </c>
      <c r="E11" s="663">
        <f>+'[4]POR 04-99'!G1388</f>
        <v>11951</v>
      </c>
      <c r="F11" s="663">
        <f>+'[4]POR 04-99'!H1388</f>
        <v>12372</v>
      </c>
      <c r="G11" s="663">
        <f>+'[4]POR 04-99'!I1388</f>
        <v>12739</v>
      </c>
      <c r="H11" s="663">
        <f>+'[4]POR 04-99'!J1388</f>
        <v>12802</v>
      </c>
      <c r="I11" s="663">
        <f>+'[4]POR 04-99'!K1388</f>
        <v>12788</v>
      </c>
      <c r="J11" s="663">
        <f>+'[4]POR 04-99'!L1388</f>
        <v>11885</v>
      </c>
      <c r="K11" s="663">
        <f>+'[4]POR 04-99'!M1388</f>
        <v>12754</v>
      </c>
      <c r="L11" s="663">
        <f>+'[4]POR 04-99'!N1388</f>
        <v>12478</v>
      </c>
      <c r="M11" s="663">
        <f>+'[4]POR 04-99'!O1388</f>
        <v>12313</v>
      </c>
      <c r="N11" s="663">
        <f>+'[4]POR 04-99'!P1388</f>
        <v>11394</v>
      </c>
      <c r="O11" s="474"/>
      <c r="P11" s="358"/>
    </row>
    <row r="12" spans="1:16" ht="12" customHeight="1">
      <c r="A12" s="367" t="s">
        <v>592</v>
      </c>
      <c r="B12" s="663">
        <f t="shared" si="0"/>
        <v>62722</v>
      </c>
      <c r="C12" s="663">
        <f>+'[4]POR 04-99'!E1391</f>
        <v>5287</v>
      </c>
      <c r="D12" s="663">
        <f>+'[4]POR 04-99'!F1391</f>
        <v>5735</v>
      </c>
      <c r="E12" s="663">
        <f>+'[4]POR 04-99'!G1391</f>
        <v>4897</v>
      </c>
      <c r="F12" s="663">
        <f>+'[4]POR 04-99'!H1391</f>
        <v>5135</v>
      </c>
      <c r="G12" s="663">
        <f>+'[4]POR 04-99'!I1391</f>
        <v>5071</v>
      </c>
      <c r="H12" s="663">
        <f>+'[4]POR 04-99'!J1391</f>
        <v>4862</v>
      </c>
      <c r="I12" s="663">
        <f>+'[4]POR 04-99'!K1391</f>
        <v>5434</v>
      </c>
      <c r="J12" s="663">
        <f>+'[4]POR 04-99'!L1391</f>
        <v>5227</v>
      </c>
      <c r="K12" s="663">
        <f>+'[4]POR 04-99'!M1391</f>
        <v>5726</v>
      </c>
      <c r="L12" s="663">
        <f>+'[4]POR 04-99'!N1391</f>
        <v>5425</v>
      </c>
      <c r="M12" s="663">
        <f>+'[4]POR 04-99'!O1391</f>
        <v>5584</v>
      </c>
      <c r="N12" s="663">
        <f>+'[4]POR 04-99'!P1391</f>
        <v>4339</v>
      </c>
      <c r="O12" s="474"/>
      <c r="P12" s="358"/>
    </row>
    <row r="13" spans="1:16" ht="12" customHeight="1">
      <c r="A13" s="367" t="s">
        <v>593</v>
      </c>
      <c r="B13" s="663">
        <f t="shared" si="0"/>
        <v>49315</v>
      </c>
      <c r="C13" s="663">
        <f>+'[4]POR 04-99'!E1394</f>
        <v>3973</v>
      </c>
      <c r="D13" s="663">
        <f>+'[4]POR 04-99'!F1394</f>
        <v>4004</v>
      </c>
      <c r="E13" s="663">
        <f>+'[4]POR 04-99'!G1394</f>
        <v>3921</v>
      </c>
      <c r="F13" s="663">
        <f>+'[4]POR 04-99'!H1394</f>
        <v>3956</v>
      </c>
      <c r="G13" s="663">
        <f>+'[4]POR 04-99'!I1394</f>
        <v>4142</v>
      </c>
      <c r="H13" s="663">
        <f>+'[4]POR 04-99'!J1394</f>
        <v>4287</v>
      </c>
      <c r="I13" s="663">
        <f>+'[4]POR 04-99'!K1394</f>
        <v>4205</v>
      </c>
      <c r="J13" s="663">
        <f>+'[4]POR 04-99'!L1394</f>
        <v>3907</v>
      </c>
      <c r="K13" s="663">
        <f>+'[4]POR 04-99'!M1394</f>
        <v>4224</v>
      </c>
      <c r="L13" s="663">
        <f>+'[4]POR 04-99'!N1394</f>
        <v>4407</v>
      </c>
      <c r="M13" s="663">
        <f>+'[4]POR 04-99'!O1394</f>
        <v>4101</v>
      </c>
      <c r="N13" s="663">
        <f>+'[4]POR 04-99'!P1394</f>
        <v>4188</v>
      </c>
      <c r="O13" s="474"/>
      <c r="P13" s="358"/>
    </row>
    <row r="14" spans="1:16" ht="12" customHeight="1">
      <c r="A14" s="367" t="s">
        <v>594</v>
      </c>
      <c r="B14" s="663">
        <f t="shared" si="0"/>
        <v>35933</v>
      </c>
      <c r="C14" s="663">
        <f>+'[4]POR 04-99'!E1397</f>
        <v>2536</v>
      </c>
      <c r="D14" s="663">
        <f>+'[4]POR 04-99'!F1397</f>
        <v>2959</v>
      </c>
      <c r="E14" s="663">
        <f>+'[4]POR 04-99'!G1397</f>
        <v>3133</v>
      </c>
      <c r="F14" s="663">
        <f>+'[4]POR 04-99'!H1397</f>
        <v>3281</v>
      </c>
      <c r="G14" s="663">
        <f>+'[4]POR 04-99'!I1397</f>
        <v>3526</v>
      </c>
      <c r="H14" s="663">
        <f>+'[4]POR 04-99'!J1397</f>
        <v>3653</v>
      </c>
      <c r="I14" s="663">
        <f>+'[4]POR 04-99'!K1397</f>
        <v>3149</v>
      </c>
      <c r="J14" s="663">
        <f>+'[4]POR 04-99'!L1397</f>
        <v>2751</v>
      </c>
      <c r="K14" s="663">
        <f>+'[4]POR 04-99'!M1397</f>
        <v>2804</v>
      </c>
      <c r="L14" s="663">
        <f>+'[4]POR 04-99'!N1397</f>
        <v>2646</v>
      </c>
      <c r="M14" s="663">
        <f>+'[4]POR 04-99'!O1397</f>
        <v>2628</v>
      </c>
      <c r="N14" s="663">
        <f>+'[4]POR 04-99'!P1397</f>
        <v>2867</v>
      </c>
      <c r="O14" s="474"/>
      <c r="P14" s="358"/>
    </row>
    <row r="15" spans="1:16" ht="12" customHeight="1">
      <c r="A15" s="486" t="s">
        <v>595</v>
      </c>
      <c r="B15" s="663">
        <f t="shared" si="0"/>
        <v>33563</v>
      </c>
      <c r="C15" s="663">
        <f>+'[4]POR 04-99'!E1400</f>
        <v>2630</v>
      </c>
      <c r="D15" s="663">
        <f>+'[4]POR 04-99'!F1400</f>
        <v>2683</v>
      </c>
      <c r="E15" s="663">
        <f>+'[4]POR 04-99'!G1400</f>
        <v>2658</v>
      </c>
      <c r="F15" s="663">
        <f>+'[4]POR 04-99'!H1400</f>
        <v>2668</v>
      </c>
      <c r="G15" s="663">
        <f>+'[4]POR 04-99'!I1400</f>
        <v>2716</v>
      </c>
      <c r="H15" s="663">
        <f>+'[4]POR 04-99'!J1400</f>
        <v>2817</v>
      </c>
      <c r="I15" s="663">
        <f>+'[4]POR 04-99'!K1400</f>
        <v>2870</v>
      </c>
      <c r="J15" s="663">
        <f>+'[4]POR 04-99'!L1400</f>
        <v>2857</v>
      </c>
      <c r="K15" s="663">
        <f>+'[4]POR 04-99'!M1400</f>
        <v>2796</v>
      </c>
      <c r="L15" s="663">
        <f>+'[4]POR 04-99'!N1400</f>
        <v>2785</v>
      </c>
      <c r="M15" s="663">
        <f>+'[4]POR 04-99'!O1400</f>
        <v>2812</v>
      </c>
      <c r="N15" s="663">
        <f>+'[4]POR 04-99'!P1400</f>
        <v>3271</v>
      </c>
      <c r="O15" s="474"/>
      <c r="P15" s="358"/>
    </row>
    <row r="16" spans="1:16" ht="12" customHeight="1">
      <c r="A16" s="354" t="s">
        <v>596</v>
      </c>
      <c r="B16" s="663">
        <f t="shared" si="0"/>
        <v>42272</v>
      </c>
      <c r="C16" s="663">
        <f>+'[4]POR 04-99'!E1403</f>
        <v>3420</v>
      </c>
      <c r="D16" s="663">
        <f>+'[4]POR 04-99'!F1403</f>
        <v>3450</v>
      </c>
      <c r="E16" s="663">
        <f>+'[4]POR 04-99'!G1403</f>
        <v>3350</v>
      </c>
      <c r="F16" s="663">
        <f>+'[4]POR 04-99'!H1403</f>
        <v>3456</v>
      </c>
      <c r="G16" s="663">
        <f>+'[4]POR 04-99'!I1403</f>
        <v>3438</v>
      </c>
      <c r="H16" s="663">
        <f>+'[4]POR 04-99'!J1403</f>
        <v>3512</v>
      </c>
      <c r="I16" s="663">
        <f>+'[4]POR 04-99'!K1403</f>
        <v>3619</v>
      </c>
      <c r="J16" s="663">
        <f>+'[4]POR 04-99'!L1403</f>
        <v>3488</v>
      </c>
      <c r="K16" s="663">
        <f>+'[4]POR 04-99'!M1403</f>
        <v>3620</v>
      </c>
      <c r="L16" s="663">
        <f>+'[4]POR 04-99'!N1403</f>
        <v>3650</v>
      </c>
      <c r="M16" s="663">
        <f>+'[4]POR 04-99'!O1403</f>
        <v>3601</v>
      </c>
      <c r="N16" s="663">
        <f>+'[4]POR 04-99'!P1403</f>
        <v>3668</v>
      </c>
      <c r="O16" s="474"/>
      <c r="P16" s="358"/>
    </row>
    <row r="17" spans="1:16" ht="12" customHeight="1">
      <c r="A17" s="354" t="s">
        <v>597</v>
      </c>
      <c r="B17" s="663">
        <f t="shared" si="0"/>
        <v>1132149</v>
      </c>
      <c r="C17" s="663">
        <f>+'[4]POR 04-99'!E1406</f>
        <v>92341</v>
      </c>
      <c r="D17" s="663">
        <f>+'[4]POR 04-99'!F1406</f>
        <v>89500</v>
      </c>
      <c r="E17" s="663">
        <f>+'[4]POR 04-99'!G1406</f>
        <v>89242</v>
      </c>
      <c r="F17" s="663">
        <f>+'[4]POR 04-99'!H1406</f>
        <v>90377</v>
      </c>
      <c r="G17" s="663">
        <f>+'[4]POR 04-99'!I1406</f>
        <v>93805</v>
      </c>
      <c r="H17" s="663">
        <f>+'[4]POR 04-99'!J1406</f>
        <v>93324</v>
      </c>
      <c r="I17" s="663">
        <f>+'[4]POR 04-99'!K1406</f>
        <v>100940</v>
      </c>
      <c r="J17" s="663">
        <f>+'[4]POR 04-99'!L1406</f>
        <v>92100</v>
      </c>
      <c r="K17" s="663">
        <f>+'[4]POR 04-99'!M1406</f>
        <v>91260</v>
      </c>
      <c r="L17" s="663">
        <f>+'[4]POR 04-99'!N1406</f>
        <v>90709</v>
      </c>
      <c r="M17" s="663">
        <f>+'[4]POR 04-99'!O1406</f>
        <v>91634</v>
      </c>
      <c r="N17" s="663">
        <f>+'[4]POR 04-99'!P1406</f>
        <v>116917</v>
      </c>
      <c r="O17" s="474"/>
      <c r="P17" s="358"/>
    </row>
    <row r="18" spans="1:16" ht="12" customHeight="1">
      <c r="A18" s="486" t="s">
        <v>598</v>
      </c>
      <c r="B18" s="663">
        <f t="shared" si="0"/>
        <v>93401</v>
      </c>
      <c r="C18" s="663">
        <f>+'[4]POR 04-99'!E1409</f>
        <v>8177</v>
      </c>
      <c r="D18" s="663">
        <f>+'[4]POR 04-99'!F1409</f>
        <v>7556</v>
      </c>
      <c r="E18" s="663">
        <f>+'[4]POR 04-99'!G1409</f>
        <v>7157</v>
      </c>
      <c r="F18" s="663">
        <f>+'[4]POR 04-99'!H1409</f>
        <v>7368</v>
      </c>
      <c r="G18" s="663">
        <f>+'[4]POR 04-99'!I1409</f>
        <v>7684</v>
      </c>
      <c r="H18" s="663">
        <f>+'[4]POR 04-99'!J1409</f>
        <v>7174</v>
      </c>
      <c r="I18" s="663">
        <f>+'[4]POR 04-99'!K1409</f>
        <v>7523</v>
      </c>
      <c r="J18" s="663">
        <f>+'[4]POR 04-99'!L1409</f>
        <v>7647</v>
      </c>
      <c r="K18" s="663">
        <f>+'[4]POR 04-99'!M1409</f>
        <v>8838</v>
      </c>
      <c r="L18" s="663">
        <f>+'[4]POR 04-99'!N1409</f>
        <v>7815</v>
      </c>
      <c r="M18" s="663">
        <f>+'[4]POR 04-99'!O1409</f>
        <v>7071</v>
      </c>
      <c r="N18" s="663">
        <f>+'[4]POR 04-99'!P1409</f>
        <v>9391</v>
      </c>
      <c r="O18" s="474"/>
      <c r="P18" s="358"/>
    </row>
    <row r="19" spans="1:16" ht="12" customHeight="1">
      <c r="A19" s="486" t="s">
        <v>599</v>
      </c>
      <c r="B19" s="663">
        <f t="shared" si="0"/>
        <v>207816</v>
      </c>
      <c r="C19" s="663">
        <f>+'[4]POR 04-99'!E1412</f>
        <v>12376</v>
      </c>
      <c r="D19" s="663">
        <f>+'[4]POR 04-99'!F1412</f>
        <v>11710</v>
      </c>
      <c r="E19" s="663">
        <f>+'[4]POR 04-99'!G1412</f>
        <v>17114</v>
      </c>
      <c r="F19" s="663">
        <f>+'[4]POR 04-99'!H1412</f>
        <v>17607</v>
      </c>
      <c r="G19" s="663">
        <f>+'[4]POR 04-99'!I1412</f>
        <v>18894</v>
      </c>
      <c r="H19" s="663">
        <f>+'[4]POR 04-99'!J1412</f>
        <v>16335</v>
      </c>
      <c r="I19" s="663">
        <f>+'[4]POR 04-99'!K1412</f>
        <v>21204</v>
      </c>
      <c r="J19" s="663">
        <f>+'[4]POR 04-99'!L1412</f>
        <v>20799</v>
      </c>
      <c r="K19" s="663">
        <f>+'[4]POR 04-99'!M1412</f>
        <v>18200</v>
      </c>
      <c r="L19" s="663">
        <f>+'[4]POR 04-99'!N1412</f>
        <v>17454</v>
      </c>
      <c r="M19" s="663">
        <f>+'[4]POR 04-99'!O1412</f>
        <v>16860</v>
      </c>
      <c r="N19" s="663">
        <f>+'[4]POR 04-99'!P1412</f>
        <v>19263</v>
      </c>
      <c r="O19" s="474"/>
      <c r="P19" s="358"/>
    </row>
    <row r="20" spans="1:16" ht="12" customHeight="1">
      <c r="A20" s="486" t="s">
        <v>600</v>
      </c>
      <c r="B20" s="663">
        <f t="shared" si="0"/>
        <v>34316</v>
      </c>
      <c r="C20" s="663">
        <f>+'[4]POR 04-99'!E1415</f>
        <v>1708</v>
      </c>
      <c r="D20" s="663">
        <f>+'[4]POR 04-99'!F1415</f>
        <v>1844</v>
      </c>
      <c r="E20" s="663">
        <f>+'[4]POR 04-99'!G1415</f>
        <v>2378</v>
      </c>
      <c r="F20" s="663">
        <f>+'[4]POR 04-99'!H1415</f>
        <v>3046</v>
      </c>
      <c r="G20" s="663">
        <f>+'[4]POR 04-99'!I1415</f>
        <v>3471</v>
      </c>
      <c r="H20" s="663">
        <f>+'[4]POR 04-99'!J1415</f>
        <v>3761</v>
      </c>
      <c r="I20" s="663">
        <f>+'[4]POR 04-99'!K1415</f>
        <v>3994</v>
      </c>
      <c r="J20" s="663">
        <f>+'[4]POR 04-99'!L1415</f>
        <v>3552</v>
      </c>
      <c r="K20" s="663">
        <f>+'[4]POR 04-99'!M1415</f>
        <v>2745</v>
      </c>
      <c r="L20" s="663">
        <f>+'[4]POR 04-99'!N1415</f>
        <v>2493</v>
      </c>
      <c r="M20" s="663">
        <f>+'[4]POR 04-99'!O1415</f>
        <v>2414</v>
      </c>
      <c r="N20" s="663">
        <f>+'[4]POR 04-99'!P1415</f>
        <v>2910</v>
      </c>
      <c r="O20" s="474"/>
      <c r="P20" s="358"/>
    </row>
    <row r="21" spans="1:16" ht="12" customHeight="1">
      <c r="A21" s="486" t="s">
        <v>601</v>
      </c>
      <c r="B21" s="663">
        <f t="shared" si="0"/>
        <v>106651</v>
      </c>
      <c r="C21" s="663">
        <f>+'[4]POR 04-99'!E1418</f>
        <v>8416</v>
      </c>
      <c r="D21" s="663">
        <f>+'[4]POR 04-99'!F1418</f>
        <v>8328</v>
      </c>
      <c r="E21" s="663">
        <f>+'[4]POR 04-99'!G1418</f>
        <v>8496</v>
      </c>
      <c r="F21" s="663">
        <f>+'[4]POR 04-99'!H1418</f>
        <v>8439</v>
      </c>
      <c r="G21" s="663">
        <f>+'[4]POR 04-99'!I1418</f>
        <v>8654</v>
      </c>
      <c r="H21" s="663">
        <f>+'[4]POR 04-99'!J1418</f>
        <v>8820</v>
      </c>
      <c r="I21" s="663">
        <f>+'[4]POR 04-99'!K1418</f>
        <v>9128</v>
      </c>
      <c r="J21" s="663">
        <f>+'[4]POR 04-99'!L1418</f>
        <v>9019</v>
      </c>
      <c r="K21" s="663">
        <f>+'[4]POR 04-99'!M1418</f>
        <v>9040</v>
      </c>
      <c r="L21" s="663">
        <f>+'[4]POR 04-99'!N1418</f>
        <v>8900</v>
      </c>
      <c r="M21" s="663">
        <f>+'[4]POR 04-99'!O1418</f>
        <v>9357</v>
      </c>
      <c r="N21" s="663">
        <f>+'[4]POR 04-99'!P1418</f>
        <v>10054</v>
      </c>
      <c r="O21" s="474"/>
      <c r="P21" s="358"/>
    </row>
    <row r="22" spans="1:16" ht="12" customHeight="1">
      <c r="A22" s="486" t="s">
        <v>243</v>
      </c>
      <c r="B22" s="663">
        <f t="shared" si="0"/>
        <v>42772</v>
      </c>
      <c r="C22" s="663">
        <f>+'[4]POR 04-99'!E1421</f>
        <v>3463</v>
      </c>
      <c r="D22" s="663">
        <f>+'[4]POR 04-99'!F1421</f>
        <v>3348</v>
      </c>
      <c r="E22" s="663">
        <f>+'[4]POR 04-99'!G1421</f>
        <v>2815</v>
      </c>
      <c r="F22" s="663">
        <f>+'[4]POR 04-99'!H1421</f>
        <v>3316</v>
      </c>
      <c r="G22" s="663">
        <f>+'[4]POR 04-99'!I1421</f>
        <v>3824</v>
      </c>
      <c r="H22" s="663">
        <f>+'[4]POR 04-99'!J1421</f>
        <v>4681</v>
      </c>
      <c r="I22" s="663">
        <f>+'[4]POR 04-99'!K1421</f>
        <v>4418</v>
      </c>
      <c r="J22" s="663">
        <f>+'[4]POR 04-99'!L1421</f>
        <v>3893</v>
      </c>
      <c r="K22" s="663">
        <f>+'[4]POR 04-99'!M1421</f>
        <v>3257</v>
      </c>
      <c r="L22" s="663">
        <f>+'[4]POR 04-99'!N1421</f>
        <v>3084</v>
      </c>
      <c r="M22" s="663">
        <f>+'[4]POR 04-99'!O1421</f>
        <v>3218</v>
      </c>
      <c r="N22" s="663">
        <f>+'[4]POR 04-99'!P1421</f>
        <v>3455</v>
      </c>
      <c r="O22" s="474"/>
      <c r="P22" s="358"/>
    </row>
    <row r="23" spans="1:16" ht="12" customHeight="1">
      <c r="A23" s="354" t="s">
        <v>244</v>
      </c>
      <c r="B23" s="663">
        <f t="shared" si="0"/>
        <v>202875</v>
      </c>
      <c r="C23" s="663">
        <f>+'[4]POR 04-99'!E1424</f>
        <v>17211</v>
      </c>
      <c r="D23" s="663">
        <f>+'[4]POR 04-99'!F1424</f>
        <v>17329</v>
      </c>
      <c r="E23" s="663">
        <f>+'[4]POR 04-99'!G1424</f>
        <v>17455</v>
      </c>
      <c r="F23" s="663">
        <f>+'[4]POR 04-99'!H1424</f>
        <v>16801</v>
      </c>
      <c r="G23" s="663">
        <f>+'[4]POR 04-99'!I1424</f>
        <v>17042</v>
      </c>
      <c r="H23" s="663">
        <f>+'[4]POR 04-99'!J1424</f>
        <v>16583</v>
      </c>
      <c r="I23" s="663">
        <f>+'[4]POR 04-99'!K1424</f>
        <v>16771</v>
      </c>
      <c r="J23" s="663">
        <f>+'[4]POR 04-99'!L1424</f>
        <v>16686</v>
      </c>
      <c r="K23" s="663">
        <f>+'[4]POR 04-99'!M1424</f>
        <v>16688</v>
      </c>
      <c r="L23" s="663">
        <f>+'[4]POR 04-99'!N1424</f>
        <v>16677</v>
      </c>
      <c r="M23" s="663">
        <f>+'[4]POR 04-99'!O1424</f>
        <v>16737</v>
      </c>
      <c r="N23" s="663">
        <f>+'[4]POR 04-99'!P1424</f>
        <v>16895</v>
      </c>
      <c r="O23" s="474"/>
      <c r="P23" s="358"/>
    </row>
    <row r="24" spans="1:16" ht="12" customHeight="1">
      <c r="A24" s="486" t="s">
        <v>245</v>
      </c>
      <c r="B24" s="663">
        <f t="shared" si="0"/>
        <v>21597</v>
      </c>
      <c r="C24" s="663">
        <f>+'[4]POR 04-99'!E1427</f>
        <v>1336</v>
      </c>
      <c r="D24" s="663">
        <f>+'[4]POR 04-99'!F1427</f>
        <v>1323</v>
      </c>
      <c r="E24" s="663">
        <f>+'[4]POR 04-99'!G1427</f>
        <v>1388</v>
      </c>
      <c r="F24" s="663">
        <f>+'[4]POR 04-99'!H1427</f>
        <v>1489</v>
      </c>
      <c r="G24" s="663">
        <f>+'[4]POR 04-99'!I1427</f>
        <v>1567</v>
      </c>
      <c r="H24" s="663">
        <f>+'[4]POR 04-99'!J1427</f>
        <v>1694</v>
      </c>
      <c r="I24" s="663">
        <f>+'[4]POR 04-99'!K1427</f>
        <v>1598</v>
      </c>
      <c r="J24" s="663">
        <f>+'[4]POR 04-99'!L1427</f>
        <v>2019</v>
      </c>
      <c r="K24" s="663">
        <f>+'[4]POR 04-99'!M1427</f>
        <v>2275</v>
      </c>
      <c r="L24" s="663">
        <f>+'[4]POR 04-99'!N1427</f>
        <v>2193</v>
      </c>
      <c r="M24" s="663">
        <f>+'[4]POR 04-99'!O1427</f>
        <v>2535</v>
      </c>
      <c r="N24" s="663">
        <f>+'[4]POR 04-99'!P1427</f>
        <v>2180</v>
      </c>
      <c r="O24" s="474"/>
      <c r="P24" s="358"/>
    </row>
    <row r="25" spans="1:16" ht="12" customHeight="1">
      <c r="A25" s="486" t="s">
        <v>246</v>
      </c>
      <c r="B25" s="663">
        <f t="shared" si="0"/>
        <v>66586</v>
      </c>
      <c r="C25" s="663">
        <f>+'[4]POR 04-99'!E1430</f>
        <v>5451</v>
      </c>
      <c r="D25" s="663">
        <f>+'[4]POR 04-99'!F1430</f>
        <v>5510</v>
      </c>
      <c r="E25" s="663">
        <f>+'[4]POR 04-99'!G1430</f>
        <v>5506</v>
      </c>
      <c r="F25" s="663">
        <f>+'[4]POR 04-99'!H1430</f>
        <v>5424</v>
      </c>
      <c r="G25" s="663">
        <f>+'[4]POR 04-99'!I1430</f>
        <v>5475</v>
      </c>
      <c r="H25" s="663">
        <f>+'[4]POR 04-99'!J1430</f>
        <v>5454</v>
      </c>
      <c r="I25" s="663">
        <f>+'[4]POR 04-99'!K1430</f>
        <v>5529</v>
      </c>
      <c r="J25" s="663">
        <f>+'[4]POR 04-99'!L1430</f>
        <v>5586</v>
      </c>
      <c r="K25" s="663">
        <f>+'[4]POR 04-99'!M1430</f>
        <v>5620</v>
      </c>
      <c r="L25" s="663">
        <f>+'[4]POR 04-99'!N1430</f>
        <v>5622</v>
      </c>
      <c r="M25" s="663">
        <f>+'[4]POR 04-99'!O1430</f>
        <v>5618</v>
      </c>
      <c r="N25" s="663">
        <f>+'[4]POR 04-99'!P1430</f>
        <v>5791</v>
      </c>
      <c r="O25" s="474"/>
      <c r="P25" s="358"/>
    </row>
    <row r="26" spans="1:16" ht="12" customHeight="1">
      <c r="A26" s="486" t="s">
        <v>258</v>
      </c>
      <c r="B26" s="663">
        <f t="shared" si="0"/>
        <v>52959</v>
      </c>
      <c r="C26" s="663">
        <f>+'[4]POR 04-99'!E1433</f>
        <v>3447</v>
      </c>
      <c r="D26" s="663">
        <f>+'[4]POR 04-99'!F1433</f>
        <v>4011</v>
      </c>
      <c r="E26" s="663">
        <f>+'[4]POR 04-99'!G1433</f>
        <v>4971</v>
      </c>
      <c r="F26" s="663">
        <f>+'[4]POR 04-99'!H1433</f>
        <v>4814</v>
      </c>
      <c r="G26" s="663">
        <f>+'[4]POR 04-99'!I1433</f>
        <v>4468</v>
      </c>
      <c r="H26" s="663">
        <f>+'[4]POR 04-99'!J1433</f>
        <v>4681</v>
      </c>
      <c r="I26" s="663">
        <f>+'[4]POR 04-99'!K1433</f>
        <v>5125</v>
      </c>
      <c r="J26" s="663">
        <f>+'[4]POR 04-99'!L1433</f>
        <v>4524</v>
      </c>
      <c r="K26" s="663">
        <f>+'[4]POR 04-99'!M1433</f>
        <v>4020</v>
      </c>
      <c r="L26" s="663">
        <f>+'[4]POR 04-99'!N1433</f>
        <v>3776</v>
      </c>
      <c r="M26" s="663">
        <f>+'[4]POR 04-99'!O1433</f>
        <v>4348</v>
      </c>
      <c r="N26" s="663">
        <f>+'[4]POR 04-99'!P1433</f>
        <v>4774</v>
      </c>
      <c r="O26" s="474"/>
      <c r="P26" s="358"/>
    </row>
    <row r="27" spans="1:16" ht="12" customHeight="1">
      <c r="A27" s="358" t="s">
        <v>577</v>
      </c>
      <c r="B27" s="663">
        <f t="shared" si="0"/>
        <v>70374</v>
      </c>
      <c r="C27" s="663">
        <f>+'[4]POR 04-99'!E1436</f>
        <v>5880</v>
      </c>
      <c r="D27" s="663">
        <f>+'[4]POR 04-99'!F1436</f>
        <v>5530</v>
      </c>
      <c r="E27" s="663">
        <f>+'[4]POR 04-99'!G1436</f>
        <v>5700</v>
      </c>
      <c r="F27" s="663">
        <f>+'[4]POR 04-99'!H1436</f>
        <v>5800</v>
      </c>
      <c r="G27" s="663">
        <f>+'[4]POR 04-99'!I1436</f>
        <v>5932</v>
      </c>
      <c r="H27" s="663">
        <f>+'[4]POR 04-99'!J1436</f>
        <v>5840</v>
      </c>
      <c r="I27" s="663">
        <f>+'[4]POR 04-99'!K1436</f>
        <v>5830</v>
      </c>
      <c r="J27" s="663">
        <f>+'[4]POR 04-99'!L1436</f>
        <v>5630</v>
      </c>
      <c r="K27" s="663">
        <f>+'[4]POR 04-99'!M1436</f>
        <v>5570</v>
      </c>
      <c r="L27" s="663">
        <f>+'[4]POR 04-99'!N1436</f>
        <v>5732</v>
      </c>
      <c r="M27" s="663">
        <f>+'[4]POR 04-99'!O1436</f>
        <v>5800</v>
      </c>
      <c r="N27" s="663">
        <f>+'[4]POR 04-99'!P1436</f>
        <v>7130</v>
      </c>
      <c r="O27" s="474"/>
      <c r="P27" s="358"/>
    </row>
    <row r="28" spans="1:16" ht="12" customHeight="1">
      <c r="A28" s="367" t="s">
        <v>578</v>
      </c>
      <c r="B28" s="663">
        <f t="shared" si="0"/>
        <v>25210</v>
      </c>
      <c r="C28" s="663">
        <f>+'[4]POR 04-99'!E1439</f>
        <v>2010</v>
      </c>
      <c r="D28" s="663">
        <f>+'[4]POR 04-99'!F1439</f>
        <v>1920</v>
      </c>
      <c r="E28" s="663">
        <f>+'[4]POR 04-99'!G1439</f>
        <v>2010</v>
      </c>
      <c r="F28" s="663">
        <f>+'[4]POR 04-99'!H1439</f>
        <v>2010</v>
      </c>
      <c r="G28" s="663">
        <f>+'[4]POR 04-99'!I1439</f>
        <v>2110</v>
      </c>
      <c r="H28" s="663">
        <f>+'[4]POR 04-99'!J1439</f>
        <v>2050</v>
      </c>
      <c r="I28" s="663">
        <f>+'[4]POR 04-99'!K1439</f>
        <v>1990</v>
      </c>
      <c r="J28" s="663">
        <f>+'[4]POR 04-99'!L1439</f>
        <v>1980</v>
      </c>
      <c r="K28" s="663">
        <f>+'[4]POR 04-99'!M1439</f>
        <v>1960</v>
      </c>
      <c r="L28" s="663">
        <f>+'[4]POR 04-99'!N1439</f>
        <v>1920</v>
      </c>
      <c r="M28" s="663">
        <f>+'[4]POR 04-99'!O1439</f>
        <v>2010</v>
      </c>
      <c r="N28" s="663">
        <f>+'[4]POR 04-99'!P1439</f>
        <v>3240</v>
      </c>
      <c r="O28" s="474"/>
      <c r="P28" s="358"/>
    </row>
    <row r="29" spans="1:16" ht="12" customHeight="1">
      <c r="A29" s="367" t="s">
        <v>579</v>
      </c>
      <c r="B29" s="663">
        <f t="shared" si="0"/>
        <v>45164</v>
      </c>
      <c r="C29" s="663">
        <f>+'[4]POR 04-99'!E1442</f>
        <v>3870</v>
      </c>
      <c r="D29" s="663">
        <f>+'[4]POR 04-99'!F1442</f>
        <v>3610</v>
      </c>
      <c r="E29" s="663">
        <f>+'[4]POR 04-99'!G1442</f>
        <v>3690</v>
      </c>
      <c r="F29" s="663">
        <f>+'[4]POR 04-99'!H1442</f>
        <v>3790</v>
      </c>
      <c r="G29" s="663">
        <f>+'[4]POR 04-99'!I1442</f>
        <v>3822</v>
      </c>
      <c r="H29" s="663">
        <f>+'[4]POR 04-99'!J1442</f>
        <v>3790</v>
      </c>
      <c r="I29" s="663">
        <f>+'[4]POR 04-99'!K1442</f>
        <v>3840</v>
      </c>
      <c r="J29" s="663">
        <f>+'[4]POR 04-99'!L1442</f>
        <v>3650</v>
      </c>
      <c r="K29" s="663">
        <f>+'[4]POR 04-99'!M1442</f>
        <v>3610</v>
      </c>
      <c r="L29" s="663">
        <f>+'[4]POR 04-99'!N1442</f>
        <v>3812</v>
      </c>
      <c r="M29" s="663">
        <f>+'[4]POR 04-99'!O1442</f>
        <v>3790</v>
      </c>
      <c r="N29" s="663">
        <f>+'[4]POR 04-99'!P1442</f>
        <v>3890</v>
      </c>
      <c r="O29" s="474"/>
      <c r="P29" s="358"/>
    </row>
    <row r="30" spans="1:16" ht="12" customHeight="1">
      <c r="A30" s="486" t="s">
        <v>590</v>
      </c>
      <c r="B30" s="663">
        <f t="shared" si="0"/>
        <v>144583</v>
      </c>
      <c r="C30" s="663">
        <f>+'[4]POR 04-99'!E1445</f>
        <v>11898</v>
      </c>
      <c r="D30" s="663">
        <f>+'[4]POR 04-99'!F1445</f>
        <v>11927</v>
      </c>
      <c r="E30" s="663">
        <f>+'[4]POR 04-99'!G1445</f>
        <v>12110</v>
      </c>
      <c r="F30" s="663">
        <f>+'[4]POR 04-99'!H1445</f>
        <v>12189</v>
      </c>
      <c r="G30" s="663">
        <f>+'[4]POR 04-99'!I1445</f>
        <v>11725</v>
      </c>
      <c r="H30" s="663">
        <f>+'[4]POR 04-99'!J1445</f>
        <v>11852</v>
      </c>
      <c r="I30" s="663">
        <f>+'[4]POR 04-99'!K1445</f>
        <v>11862</v>
      </c>
      <c r="J30" s="663">
        <f>+'[4]POR 04-99'!L1445</f>
        <v>11933</v>
      </c>
      <c r="K30" s="663">
        <f>+'[4]POR 04-99'!M1445</f>
        <v>11581</v>
      </c>
      <c r="L30" s="663">
        <f>+'[4]POR 04-99'!N1445</f>
        <v>13078</v>
      </c>
      <c r="M30" s="663">
        <f>+'[4]POR 04-99'!O1445</f>
        <v>11971</v>
      </c>
      <c r="N30" s="663">
        <f>+'[4]POR 04-99'!P1445</f>
        <v>12457</v>
      </c>
      <c r="O30" s="474"/>
      <c r="P30" s="358"/>
    </row>
    <row r="31" spans="1:16" ht="12" customHeight="1">
      <c r="A31" s="486" t="s">
        <v>591</v>
      </c>
      <c r="B31" s="663">
        <f t="shared" si="0"/>
        <v>76729</v>
      </c>
      <c r="C31" s="663">
        <f>+'[4]POR 04-99'!E1448</f>
        <v>4672</v>
      </c>
      <c r="D31" s="663">
        <f>+'[4]POR 04-99'!F1448</f>
        <v>5860</v>
      </c>
      <c r="E31" s="663">
        <f>+'[4]POR 04-99'!G1448</f>
        <v>5885</v>
      </c>
      <c r="F31" s="663">
        <f>+'[4]POR 04-99'!H1448</f>
        <v>7858</v>
      </c>
      <c r="G31" s="663">
        <f>+'[4]POR 04-99'!I1448</f>
        <v>7585</v>
      </c>
      <c r="H31" s="663">
        <f>+'[4]POR 04-99'!J1448</f>
        <v>7795</v>
      </c>
      <c r="I31" s="663">
        <f>+'[4]POR 04-99'!K1448</f>
        <v>8335</v>
      </c>
      <c r="J31" s="663">
        <f>+'[4]POR 04-99'!L1448</f>
        <v>6865</v>
      </c>
      <c r="K31" s="663">
        <f>+'[4]POR 04-99'!M1448</f>
        <v>6065</v>
      </c>
      <c r="L31" s="663">
        <f>+'[4]POR 04-99'!N1448</f>
        <v>5240</v>
      </c>
      <c r="M31" s="663">
        <f>+'[4]POR 04-99'!O1448</f>
        <v>5539</v>
      </c>
      <c r="N31" s="663">
        <f>+'[4]POR 04-99'!P1448</f>
        <v>5030</v>
      </c>
      <c r="O31" s="474"/>
      <c r="P31" s="358"/>
    </row>
    <row r="32" spans="1:16" ht="12" customHeight="1">
      <c r="A32" s="354" t="s">
        <v>686</v>
      </c>
      <c r="B32" s="663">
        <f t="shared" si="0"/>
        <v>59704</v>
      </c>
      <c r="C32" s="663">
        <f>+'[4]POR 04-99'!E1451</f>
        <v>5089</v>
      </c>
      <c r="D32" s="663">
        <f>+'[4]POR 04-99'!F1451</f>
        <v>5303</v>
      </c>
      <c r="E32" s="663">
        <f>+'[4]POR 04-99'!G1451</f>
        <v>6032</v>
      </c>
      <c r="F32" s="663">
        <f>+'[4]POR 04-99'!H1451</f>
        <v>4652</v>
      </c>
      <c r="G32" s="663">
        <f>+'[4]POR 04-99'!I1451</f>
        <v>4786</v>
      </c>
      <c r="H32" s="663">
        <f>+'[4]POR 04-99'!J1451</f>
        <v>4060</v>
      </c>
      <c r="I32" s="663">
        <f>+'[4]POR 04-99'!K1451</f>
        <v>4551</v>
      </c>
      <c r="J32" s="663">
        <f>+'[4]POR 04-99'!L1451</f>
        <v>5039</v>
      </c>
      <c r="K32" s="663">
        <f>+'[4]POR 04-99'!M1451</f>
        <v>4619</v>
      </c>
      <c r="L32" s="663">
        <f>+'[4]POR 04-99'!N1451</f>
        <v>4666</v>
      </c>
      <c r="M32" s="663">
        <f>+'[4]POR 04-99'!O1451</f>
        <v>4545</v>
      </c>
      <c r="N32" s="663">
        <f>+'[4]POR 04-99'!P1451</f>
        <v>6362</v>
      </c>
      <c r="O32" s="474"/>
      <c r="P32" s="358"/>
    </row>
    <row r="33" spans="1:16" ht="12" customHeight="1">
      <c r="A33" s="354" t="s">
        <v>534</v>
      </c>
      <c r="B33" s="663">
        <f t="shared" si="0"/>
        <v>55401</v>
      </c>
      <c r="C33" s="663">
        <f>+'[4]POR 04-99'!E1454</f>
        <v>4537</v>
      </c>
      <c r="D33" s="663">
        <f>+'[4]POR 04-99'!F1454</f>
        <v>4596.9999999999991</v>
      </c>
      <c r="E33" s="663">
        <f>+'[4]POR 04-99'!G1454</f>
        <v>4657</v>
      </c>
      <c r="F33" s="663">
        <f>+'[4]POR 04-99'!H1454</f>
        <v>4518</v>
      </c>
      <c r="G33" s="663">
        <f>+'[4]POR 04-99'!I1454</f>
        <v>4564.9999999999991</v>
      </c>
      <c r="H33" s="663">
        <f>+'[4]POR 04-99'!J1454</f>
        <v>4439</v>
      </c>
      <c r="I33" s="663">
        <f>+'[4]POR 04-99'!K1454</f>
        <v>4441.0000000000009</v>
      </c>
      <c r="J33" s="663">
        <f>+'[4]POR 04-99'!L1454</f>
        <v>4426</v>
      </c>
      <c r="K33" s="663">
        <f>+'[4]POR 04-99'!M1454</f>
        <v>4439</v>
      </c>
      <c r="L33" s="663">
        <f>+'[4]POR 04-99'!N1454</f>
        <v>4620</v>
      </c>
      <c r="M33" s="663">
        <f>+'[4]POR 04-99'!O1454</f>
        <v>4915.9999999999991</v>
      </c>
      <c r="N33" s="663">
        <f>+'[4]POR 04-99'!P1454</f>
        <v>5246</v>
      </c>
      <c r="O33" s="474"/>
      <c r="P33" s="358"/>
    </row>
    <row r="34" spans="1:16" ht="12" customHeight="1">
      <c r="A34" s="354" t="s">
        <v>535</v>
      </c>
      <c r="B34" s="663">
        <f t="shared" si="0"/>
        <v>21547</v>
      </c>
      <c r="C34" s="663">
        <f>+'[4]POR 04-99'!E1457</f>
        <v>2302</v>
      </c>
      <c r="D34" s="663">
        <f>+'[4]POR 04-99'!F1457</f>
        <v>2294</v>
      </c>
      <c r="E34" s="663">
        <f>+'[4]POR 04-99'!G1457</f>
        <v>2177</v>
      </c>
      <c r="F34" s="663">
        <f>+'[4]POR 04-99'!H1457</f>
        <v>2175.9999999999995</v>
      </c>
      <c r="G34" s="663">
        <f>+'[4]POR 04-99'!I1457</f>
        <v>2162</v>
      </c>
      <c r="H34" s="663">
        <f>+'[4]POR 04-99'!J1457</f>
        <v>2023.0000000000002</v>
      </c>
      <c r="I34" s="663">
        <f>+'[4]POR 04-99'!K1457</f>
        <v>1897</v>
      </c>
      <c r="J34" s="663">
        <f>+'[4]POR 04-99'!L1457</f>
        <v>1095.9999999999998</v>
      </c>
      <c r="K34" s="663">
        <f>+'[4]POR 04-99'!M1457</f>
        <v>928.99999999999989</v>
      </c>
      <c r="L34" s="663">
        <f>+'[4]POR 04-99'!N1457</f>
        <v>1028</v>
      </c>
      <c r="M34" s="663">
        <f>+'[4]POR 04-99'!O1457</f>
        <v>900.99999999999989</v>
      </c>
      <c r="N34" s="663">
        <f>+'[4]POR 04-99'!P1457</f>
        <v>2562</v>
      </c>
      <c r="O34" s="474"/>
      <c r="P34" s="358"/>
    </row>
    <row r="35" spans="1:16" ht="12" customHeight="1">
      <c r="A35" s="475" t="s">
        <v>536</v>
      </c>
      <c r="B35" s="684">
        <f t="shared" si="0"/>
        <v>13055</v>
      </c>
      <c r="C35" s="684">
        <f>+'[4]POR 04-99'!E1460</f>
        <v>738</v>
      </c>
      <c r="D35" s="684">
        <f>+'[4]POR 04-99'!F1460</f>
        <v>854</v>
      </c>
      <c r="E35" s="684">
        <f>+'[4]POR 04-99'!G1460</f>
        <v>1014</v>
      </c>
      <c r="F35" s="684">
        <f>+'[4]POR 04-99'!H1460</f>
        <v>1018</v>
      </c>
      <c r="G35" s="684">
        <f>+'[4]POR 04-99'!I1460</f>
        <v>1099</v>
      </c>
      <c r="H35" s="684">
        <f>+'[4]POR 04-99'!J1460</f>
        <v>1165</v>
      </c>
      <c r="I35" s="684">
        <f>+'[4]POR 04-99'!K1460</f>
        <v>315</v>
      </c>
      <c r="J35" s="684">
        <f>+'[4]POR 04-99'!L1460</f>
        <v>1439</v>
      </c>
      <c r="K35" s="684">
        <f>+'[4]POR 04-99'!M1460</f>
        <v>1326</v>
      </c>
      <c r="L35" s="684">
        <f>+'[4]POR 04-99'!N1460</f>
        <v>1378</v>
      </c>
      <c r="M35" s="684">
        <f>+'[4]POR 04-99'!O1460</f>
        <v>1396</v>
      </c>
      <c r="N35" s="684">
        <f>+'[4]POR 04-99'!P1460</f>
        <v>1313</v>
      </c>
      <c r="O35" s="474"/>
      <c r="P35" s="358"/>
    </row>
    <row r="36" spans="1:16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</row>
    <row r="37" spans="1:16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</row>
    <row r="38" spans="1:16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</row>
    <row r="39" spans="1:16" ht="12" customHeight="1">
      <c r="A39" s="14"/>
    </row>
    <row r="40" spans="1:16" ht="12" customHeight="1">
      <c r="A40" s="217"/>
    </row>
    <row r="41" spans="1:16" ht="12" customHeight="1">
      <c r="A41" s="276"/>
    </row>
    <row r="42" spans="1:16" ht="12" customHeight="1">
      <c r="A42" s="277"/>
    </row>
    <row r="43" spans="1:16" ht="12" customHeight="1">
      <c r="A43" s="278"/>
    </row>
    <row r="44" spans="1:16" ht="12" customHeight="1">
      <c r="A44" s="277"/>
    </row>
    <row r="45" spans="1:16" ht="12" customHeight="1">
      <c r="A45" s="217"/>
    </row>
    <row r="46" spans="1:16" ht="12" customHeight="1">
      <c r="A46" s="217"/>
    </row>
    <row r="47" spans="1:16" ht="12" customHeight="1">
      <c r="A47" s="217"/>
    </row>
    <row r="48" spans="1:16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sheetCalcPr fullCalcOnLoad="1"/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R52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9.83203125" style="354" customWidth="1"/>
    <col min="2" max="2" width="5.1640625" style="354" bestFit="1" customWidth="1"/>
    <col min="3" max="14" width="5.5" style="354" customWidth="1"/>
    <col min="15" max="15" width="6.6640625" style="354" customWidth="1"/>
    <col min="16" max="16384" width="12.83203125" style="354"/>
  </cols>
  <sheetData>
    <row r="2" spans="1:18" ht="12" customHeight="1">
      <c r="A2" s="510" t="s">
        <v>215</v>
      </c>
      <c r="B2" s="467"/>
      <c r="C2" s="467"/>
      <c r="D2" s="467"/>
      <c r="E2" s="467"/>
      <c r="F2" s="467"/>
      <c r="Q2" s="485"/>
    </row>
    <row r="3" spans="1:18" ht="11">
      <c r="A3" s="511" t="s">
        <v>268</v>
      </c>
      <c r="Q3" s="485"/>
    </row>
    <row r="4" spans="1:18" ht="4" customHeight="1">
      <c r="P4" s="358"/>
      <c r="Q4" s="357"/>
    </row>
    <row r="5" spans="1:18" ht="17" customHeight="1">
      <c r="A5" s="667" t="s">
        <v>198</v>
      </c>
      <c r="B5" s="671" t="s">
        <v>501</v>
      </c>
      <c r="C5" s="672" t="s">
        <v>327</v>
      </c>
      <c r="D5" s="672" t="s">
        <v>432</v>
      </c>
      <c r="E5" s="672" t="s">
        <v>434</v>
      </c>
      <c r="F5" s="672" t="s">
        <v>263</v>
      </c>
      <c r="G5" s="672" t="s">
        <v>389</v>
      </c>
      <c r="H5" s="672" t="s">
        <v>285</v>
      </c>
      <c r="I5" s="672" t="s">
        <v>295</v>
      </c>
      <c r="J5" s="672" t="s">
        <v>102</v>
      </c>
      <c r="K5" s="672" t="s">
        <v>103</v>
      </c>
      <c r="L5" s="672" t="s">
        <v>17</v>
      </c>
      <c r="M5" s="672" t="s">
        <v>18</v>
      </c>
      <c r="N5" s="673" t="s">
        <v>109</v>
      </c>
      <c r="O5" s="472"/>
      <c r="P5" s="358"/>
      <c r="Q5" s="472"/>
      <c r="R5" s="358"/>
    </row>
    <row r="6" spans="1:18" ht="17" customHeight="1">
      <c r="A6" s="535" t="s">
        <v>326</v>
      </c>
      <c r="B6" s="682">
        <f t="shared" ref="B6:B35" si="0">SUM(C6:N6)</f>
        <v>157740.88515838946</v>
      </c>
      <c r="C6" s="682">
        <f t="shared" ref="C6:N6" si="1">(C7+C8+C9+C10+C11+C15+C16+C17+C18+C19+C20+C21+C22+C23+C24+C25+C26+C27+C30+C31+C32+C33+C34+C35)</f>
        <v>12652.517166811049</v>
      </c>
      <c r="D6" s="682">
        <f t="shared" si="1"/>
        <v>12271.042616113751</v>
      </c>
      <c r="E6" s="682">
        <f t="shared" si="1"/>
        <v>12651.949891357794</v>
      </c>
      <c r="F6" s="682">
        <f t="shared" si="1"/>
        <v>12879.991769527447</v>
      </c>
      <c r="G6" s="682">
        <f t="shared" si="1"/>
        <v>13336.126386697992</v>
      </c>
      <c r="H6" s="682">
        <f t="shared" si="1"/>
        <v>13256.582395156911</v>
      </c>
      <c r="I6" s="682">
        <f t="shared" si="1"/>
        <v>14132.599955990043</v>
      </c>
      <c r="J6" s="682">
        <f t="shared" si="1"/>
        <v>13257.596323639327</v>
      </c>
      <c r="K6" s="682">
        <f t="shared" si="1"/>
        <v>12901.375250118792</v>
      </c>
      <c r="L6" s="682">
        <f t="shared" si="1"/>
        <v>12805.043868856525</v>
      </c>
      <c r="M6" s="682">
        <f t="shared" si="1"/>
        <v>12660.919621787565</v>
      </c>
      <c r="N6" s="682">
        <f t="shared" si="1"/>
        <v>14935.139912332255</v>
      </c>
      <c r="O6" s="474"/>
      <c r="P6" s="358"/>
      <c r="Q6" s="470"/>
      <c r="R6" s="358"/>
    </row>
    <row r="7" spans="1:18" ht="12" customHeight="1">
      <c r="A7" s="486" t="s">
        <v>488</v>
      </c>
      <c r="B7" s="663">
        <f t="shared" si="0"/>
        <v>398.35649999999998</v>
      </c>
      <c r="C7" s="663">
        <f>+'[4]POR 04-99'!E1377</f>
        <v>33.435000000000002</v>
      </c>
      <c r="D7" s="663">
        <f>+'[4]POR 04-99'!F1377</f>
        <v>33.382500000000007</v>
      </c>
      <c r="E7" s="663">
        <f>+'[4]POR 04-99'!G1377</f>
        <v>32.25</v>
      </c>
      <c r="F7" s="663">
        <f>+'[4]POR 04-99'!H1377</f>
        <v>34.376249999999999</v>
      </c>
      <c r="G7" s="663">
        <f>+'[4]POR 04-99'!I1377</f>
        <v>34.841250000000002</v>
      </c>
      <c r="H7" s="663">
        <f>+'[4]POR 04-99'!J1377</f>
        <v>31.958250000000003</v>
      </c>
      <c r="I7" s="663">
        <f>+'[4]POR 04-99'!K1377</f>
        <v>33.888000000000005</v>
      </c>
      <c r="J7" s="663">
        <f>+'[4]POR 04-99'!L1377</f>
        <v>29.189999999999998</v>
      </c>
      <c r="K7" s="663">
        <f>+'[4]POR 04-99'!M1377</f>
        <v>32.667000000000002</v>
      </c>
      <c r="L7" s="663">
        <f>+'[4]POR 04-99'!N1377</f>
        <v>34.286249999999995</v>
      </c>
      <c r="M7" s="663">
        <f>+'[4]POR 04-99'!O1377</f>
        <v>34.646999999999998</v>
      </c>
      <c r="N7" s="663">
        <f>+'[4]POR 04-99'!P1377</f>
        <v>33.435000000000002</v>
      </c>
      <c r="O7" s="474"/>
      <c r="P7" s="358"/>
      <c r="Q7" s="470"/>
    </row>
    <row r="8" spans="1:18" ht="12" customHeight="1">
      <c r="A8" s="486" t="s">
        <v>603</v>
      </c>
      <c r="B8" s="663">
        <f t="shared" si="0"/>
        <v>4739.3320819178489</v>
      </c>
      <c r="C8" s="663">
        <f>+'[4]POR 04-99'!E1380</f>
        <v>435.74071431104773</v>
      </c>
      <c r="D8" s="663">
        <f>+'[4]POR 04-99'!F1380</f>
        <v>318.62599611375379</v>
      </c>
      <c r="E8" s="663">
        <f>+'[4]POR 04-99'!G1380</f>
        <v>359.39469635779506</v>
      </c>
      <c r="F8" s="663">
        <f>+'[4]POR 04-99'!H1380</f>
        <v>389.10833263084049</v>
      </c>
      <c r="G8" s="663">
        <f>+'[4]POR 04-99'!I1380</f>
        <v>427.483039622994</v>
      </c>
      <c r="H8" s="663">
        <f>+'[4]POR 04-99'!J1380</f>
        <v>474.03860765691297</v>
      </c>
      <c r="I8" s="663">
        <f>+'[4]POR 04-99'!K1380</f>
        <v>471.37593099004602</v>
      </c>
      <c r="J8" s="663">
        <f>+'[4]POR 04-99'!L1380</f>
        <v>393.902993639324</v>
      </c>
      <c r="K8" s="663">
        <f>+'[4]POR 04-99'!M1380</f>
        <v>329.70748761879202</v>
      </c>
      <c r="L8" s="663">
        <f>+'[4]POR 04-99'!N1380</f>
        <v>344.66861135652198</v>
      </c>
      <c r="M8" s="663">
        <f>+'[4]POR 04-99'!O1380</f>
        <v>345.81777428756197</v>
      </c>
      <c r="N8" s="663">
        <f>+'[4]POR 04-99'!P1380</f>
        <v>449.46789733225802</v>
      </c>
      <c r="O8" s="474"/>
      <c r="P8" s="358"/>
      <c r="Q8" s="470"/>
    </row>
    <row r="9" spans="1:18" ht="12" customHeight="1">
      <c r="A9" s="486" t="s">
        <v>604</v>
      </c>
      <c r="B9" s="663">
        <f t="shared" si="0"/>
        <v>1665.2429750000001</v>
      </c>
      <c r="C9" s="663">
        <f>+'[4]POR 04-99'!E1383</f>
        <v>109.33335000000005</v>
      </c>
      <c r="D9" s="663">
        <f>+'[4]POR 04-99'!F1383</f>
        <v>126.09165000000002</v>
      </c>
      <c r="E9" s="663">
        <f>+'[4]POR 04-99'!G1383</f>
        <v>113.78422499999999</v>
      </c>
      <c r="F9" s="663">
        <f>+'[4]POR 04-99'!H1383</f>
        <v>126.76897500000004</v>
      </c>
      <c r="G9" s="663">
        <f>+'[4]POR 04-99'!I1383</f>
        <v>145.48905000000008</v>
      </c>
      <c r="H9" s="663">
        <f>+'[4]POR 04-99'!J1383</f>
        <v>175.43715</v>
      </c>
      <c r="I9" s="663">
        <f>+'[4]POR 04-99'!K1383</f>
        <v>178.96297500000003</v>
      </c>
      <c r="J9" s="663">
        <f>+'[4]POR 04-99'!L1383</f>
        <v>136.41990000000004</v>
      </c>
      <c r="K9" s="663">
        <f>+'[4]POR 04-99'!M1383</f>
        <v>143.28322499999999</v>
      </c>
      <c r="L9" s="663">
        <f>+'[4]POR 04-99'!N1383</f>
        <v>125.02807500000003</v>
      </c>
      <c r="M9" s="663">
        <f>+'[4]POR 04-99'!O1383</f>
        <v>126.49027500000001</v>
      </c>
      <c r="N9" s="663">
        <f>+'[4]POR 04-99'!P1383</f>
        <v>158.15412499999999</v>
      </c>
      <c r="O9" s="474"/>
      <c r="P9" s="358"/>
      <c r="Q9" s="470"/>
    </row>
    <row r="10" spans="1:18" ht="12" customHeight="1">
      <c r="A10" s="354" t="s">
        <v>605</v>
      </c>
      <c r="B10" s="663">
        <f t="shared" si="0"/>
        <v>16876.29837</v>
      </c>
      <c r="C10" s="663">
        <f>+'[4]POR 04-99'!E1386</f>
        <v>1452.46794</v>
      </c>
      <c r="D10" s="663">
        <f>+'[4]POR 04-99'!F1386</f>
        <v>1365.6514874999998</v>
      </c>
      <c r="E10" s="663">
        <f>+'[4]POR 04-99'!G1386</f>
        <v>1357.816875</v>
      </c>
      <c r="F10" s="663">
        <f>+'[4]POR 04-99'!H1386</f>
        <v>1322.2965825000001</v>
      </c>
      <c r="G10" s="663">
        <f>+'[4]POR 04-99'!I1386</f>
        <v>1387.7978325000001</v>
      </c>
      <c r="H10" s="663">
        <f>+'[4]POR 04-99'!J1386</f>
        <v>1410.6871874999999</v>
      </c>
      <c r="I10" s="663">
        <f>+'[4]POR 04-99'!K1386</f>
        <v>1552.4540775</v>
      </c>
      <c r="J10" s="663">
        <f>+'[4]POR 04-99'!L1386</f>
        <v>1521.7748325</v>
      </c>
      <c r="K10" s="663">
        <f>+'[4]POR 04-99'!M1386</f>
        <v>1401.8624399999999</v>
      </c>
      <c r="L10" s="663">
        <f>+'[4]POR 04-99'!N1386</f>
        <v>1404.7964099999999</v>
      </c>
      <c r="M10" s="663">
        <f>+'[4]POR 04-99'!O1386</f>
        <v>1308.4205175000002</v>
      </c>
      <c r="N10" s="663">
        <f>+'[4]POR 04-99'!P1386</f>
        <v>1390.2721875</v>
      </c>
      <c r="O10" s="474"/>
      <c r="P10" s="358"/>
      <c r="Q10" s="470"/>
    </row>
    <row r="11" spans="1:18" ht="12" customHeight="1">
      <c r="A11" s="358" t="s">
        <v>606</v>
      </c>
      <c r="B11" s="663">
        <f t="shared" si="0"/>
        <v>6393.484916325001</v>
      </c>
      <c r="C11" s="663">
        <f>+'[4]POR 04-99'!E1389</f>
        <v>487.16227499999997</v>
      </c>
      <c r="D11" s="663">
        <f>+'[4]POR 04-99'!F1389</f>
        <v>537.16667999999993</v>
      </c>
      <c r="E11" s="663">
        <f>+'[4]POR 04-99'!G1389</f>
        <v>511.09004249999998</v>
      </c>
      <c r="F11" s="663">
        <f>+'[4]POR 04-99'!H1389</f>
        <v>533.60738175000006</v>
      </c>
      <c r="G11" s="663">
        <f>+'[4]POR 04-99'!I1389</f>
        <v>580.91457457499996</v>
      </c>
      <c r="H11" s="663">
        <f>+'[4]POR 04-99'!J1389</f>
        <v>551.16682500000002</v>
      </c>
      <c r="I11" s="663">
        <f>+'[4]POR 04-99'!K1389</f>
        <v>558.7089749999999</v>
      </c>
      <c r="J11" s="663">
        <f>+'[4]POR 04-99'!L1389</f>
        <v>511.24275</v>
      </c>
      <c r="K11" s="663">
        <f>+'[4]POR 04-99'!M1389</f>
        <v>543.66442500000005</v>
      </c>
      <c r="L11" s="663">
        <f>+'[4]POR 04-99'!N1389</f>
        <v>551.31360000000006</v>
      </c>
      <c r="M11" s="663">
        <f>+'[4]POR 04-99'!O1389</f>
        <v>520.26446250000004</v>
      </c>
      <c r="N11" s="663">
        <f>+'[4]POR 04-99'!P1389</f>
        <v>507.18292499999995</v>
      </c>
      <c r="O11" s="474"/>
      <c r="P11" s="358"/>
      <c r="Q11" s="470"/>
    </row>
    <row r="12" spans="1:18" ht="12" customHeight="1">
      <c r="A12" s="367" t="s">
        <v>592</v>
      </c>
      <c r="B12" s="663">
        <f t="shared" si="0"/>
        <v>2316.7117313250001</v>
      </c>
      <c r="C12" s="663">
        <f>+'[4]POR 04-99'!E1392</f>
        <v>186.33098999999996</v>
      </c>
      <c r="D12" s="663">
        <f>+'[4]POR 04-99'!F1392</f>
        <v>210.46945499999998</v>
      </c>
      <c r="E12" s="663">
        <f>+'[4]POR 04-99'!G1392</f>
        <v>175.0941675</v>
      </c>
      <c r="F12" s="663">
        <f>+'[4]POR 04-99'!H1392</f>
        <v>187.25996924999998</v>
      </c>
      <c r="G12" s="663">
        <f>+'[4]POR 04-99'!I1392</f>
        <v>183.50824957499998</v>
      </c>
      <c r="H12" s="663">
        <f>+'[4]POR 04-99'!J1392</f>
        <v>177.86272500000001</v>
      </c>
      <c r="I12" s="663">
        <f>+'[4]POR 04-99'!K1392</f>
        <v>201.92609999999996</v>
      </c>
      <c r="J12" s="663">
        <f>+'[4]POR 04-99'!L1392</f>
        <v>195.11775000000003</v>
      </c>
      <c r="K12" s="663">
        <f>+'[4]POR 04-99'!M1392</f>
        <v>216.49875000000003</v>
      </c>
      <c r="L12" s="663">
        <f>+'[4]POR 04-99'!N1392</f>
        <v>212.50417500000006</v>
      </c>
      <c r="M12" s="663">
        <f>+'[4]POR 04-99'!O1392</f>
        <v>199.50314999999998</v>
      </c>
      <c r="N12" s="663">
        <f>+'[4]POR 04-99'!P1392</f>
        <v>170.63624999999996</v>
      </c>
      <c r="O12" s="474"/>
      <c r="P12" s="358"/>
      <c r="Q12" s="470"/>
    </row>
    <row r="13" spans="1:18" ht="12" customHeight="1">
      <c r="A13" s="367" t="s">
        <v>593</v>
      </c>
      <c r="B13" s="663">
        <f t="shared" si="0"/>
        <v>2293.1865000000003</v>
      </c>
      <c r="C13" s="663">
        <f>+'[4]POR 04-99'!E1395</f>
        <v>179.46</v>
      </c>
      <c r="D13" s="663">
        <f>+'[4]POR 04-99'!F1395</f>
        <v>181.09949999999998</v>
      </c>
      <c r="E13" s="663">
        <f>+'[4]POR 04-99'!G1395</f>
        <v>179.92949999999999</v>
      </c>
      <c r="F13" s="663">
        <f>+'[4]POR 04-99'!H1395</f>
        <v>183.18900000000005</v>
      </c>
      <c r="G13" s="663">
        <f>+'[4]POR 04-99'!I1395</f>
        <v>195.02624999999998</v>
      </c>
      <c r="H13" s="663">
        <f>+'[4]POR 04-99'!J1395</f>
        <v>198.59399999999999</v>
      </c>
      <c r="I13" s="663">
        <f>+'[4]POR 04-99'!K1395</f>
        <v>202.23149999999995</v>
      </c>
      <c r="J13" s="663">
        <f>+'[4]POR 04-99'!L1395</f>
        <v>180.81524999999993</v>
      </c>
      <c r="K13" s="663">
        <f>+'[4]POR 04-99'!M1395</f>
        <v>194.64450000000005</v>
      </c>
      <c r="L13" s="663">
        <f>+'[4]POR 04-99'!N1395</f>
        <v>212.39100000000002</v>
      </c>
      <c r="M13" s="663">
        <f>+'[4]POR 04-99'!O1395</f>
        <v>191.68275000000006</v>
      </c>
      <c r="N13" s="663">
        <f>+'[4]POR 04-99'!P1395</f>
        <v>194.12324999999998</v>
      </c>
      <c r="O13" s="474"/>
      <c r="P13" s="358"/>
      <c r="Q13" s="470"/>
    </row>
    <row r="14" spans="1:18" ht="12" customHeight="1">
      <c r="A14" s="367" t="s">
        <v>594</v>
      </c>
      <c r="B14" s="663">
        <f t="shared" si="0"/>
        <v>1783.586685</v>
      </c>
      <c r="C14" s="663">
        <f>+'[4]POR 04-99'!E1398</f>
        <v>121.37128499999999</v>
      </c>
      <c r="D14" s="663">
        <f>+'[4]POR 04-99'!F1398</f>
        <v>145.597725</v>
      </c>
      <c r="E14" s="663">
        <f>+'[4]POR 04-99'!G1398</f>
        <v>156.06637499999999</v>
      </c>
      <c r="F14" s="663">
        <f>+'[4]POR 04-99'!H1398</f>
        <v>163.1584125</v>
      </c>
      <c r="G14" s="663">
        <f>+'[4]POR 04-99'!I1398</f>
        <v>202.38007499999998</v>
      </c>
      <c r="H14" s="663">
        <f>+'[4]POR 04-99'!J1398</f>
        <v>174.71009999999998</v>
      </c>
      <c r="I14" s="663">
        <f>+'[4]POR 04-99'!K1398</f>
        <v>154.55137500000001</v>
      </c>
      <c r="J14" s="663">
        <f>+'[4]POR 04-99'!L1398</f>
        <v>135.30974999999998</v>
      </c>
      <c r="K14" s="663">
        <f>+'[4]POR 04-99'!M1398</f>
        <v>132.521175</v>
      </c>
      <c r="L14" s="663">
        <f>+'[4]POR 04-99'!N1398</f>
        <v>126.41842499999997</v>
      </c>
      <c r="M14" s="663">
        <f>+'[4]POR 04-99'!O1398</f>
        <v>129.0785625</v>
      </c>
      <c r="N14" s="663">
        <f>+'[4]POR 04-99'!P1398</f>
        <v>142.42342500000004</v>
      </c>
      <c r="O14" s="474"/>
      <c r="P14" s="358"/>
      <c r="Q14" s="470"/>
    </row>
    <row r="15" spans="1:18" ht="12" customHeight="1">
      <c r="A15" s="486" t="s">
        <v>595</v>
      </c>
      <c r="B15" s="663">
        <f t="shared" si="0"/>
        <v>1712.1916249999999</v>
      </c>
      <c r="C15" s="663">
        <f>+'[4]POR 04-99'!E1401</f>
        <v>140.46375</v>
      </c>
      <c r="D15" s="663">
        <f>+'[4]POR 04-99'!F1401</f>
        <v>145.75574999999998</v>
      </c>
      <c r="E15" s="663">
        <f>+'[4]POR 04-99'!G1401</f>
        <v>140.47275000000002</v>
      </c>
      <c r="F15" s="663">
        <f>+'[4]POR 04-99'!H1401</f>
        <v>139.12125000000003</v>
      </c>
      <c r="G15" s="663">
        <f>+'[4]POR 04-99'!I1401</f>
        <v>142.16699999999997</v>
      </c>
      <c r="H15" s="663">
        <f>+'[4]POR 04-99'!J1401</f>
        <v>148.36274999999998</v>
      </c>
      <c r="I15" s="663">
        <f>+'[4]POR 04-99'!K1401</f>
        <v>150.01500000000004</v>
      </c>
      <c r="J15" s="663">
        <f>+'[4]POR 04-99'!L1401</f>
        <v>150.54825000000005</v>
      </c>
      <c r="K15" s="663">
        <f>+'[4]POR 04-99'!M1401</f>
        <v>153.65625</v>
      </c>
      <c r="L15" s="663">
        <f>+'[4]POR 04-99'!N1401</f>
        <v>146.61299999999994</v>
      </c>
      <c r="M15" s="663">
        <f>+'[4]POR 04-99'!O1401</f>
        <v>110.57512500000001</v>
      </c>
      <c r="N15" s="663">
        <f>+'[4]POR 04-99'!P1401</f>
        <v>144.44075000000001</v>
      </c>
      <c r="O15" s="474"/>
      <c r="P15" s="358"/>
      <c r="Q15" s="470"/>
    </row>
    <row r="16" spans="1:18" ht="12" customHeight="1">
      <c r="A16" s="354" t="s">
        <v>596</v>
      </c>
      <c r="B16" s="663">
        <f t="shared" si="0"/>
        <v>1374.8966701466047</v>
      </c>
      <c r="C16" s="663">
        <f>+'[4]POR 04-99'!E1404</f>
        <v>110.1266</v>
      </c>
      <c r="D16" s="663">
        <f>+'[4]POR 04-99'!F1404</f>
        <v>112.4</v>
      </c>
      <c r="E16" s="663">
        <f>+'[4]POR 04-99'!G1404</f>
        <v>111.23</v>
      </c>
      <c r="F16" s="663">
        <f>+'[4]POR 04-99'!H1404</f>
        <v>110.67332014660457</v>
      </c>
      <c r="G16" s="663">
        <f>+'[4]POR 04-99'!I1404</f>
        <v>112.16475</v>
      </c>
      <c r="H16" s="663">
        <f>+'[4]POR 04-99'!J1404</f>
        <v>111.06699999999999</v>
      </c>
      <c r="I16" s="663">
        <f>+'[4]POR 04-99'!K1404</f>
        <v>119.46</v>
      </c>
      <c r="J16" s="663">
        <f>+'[4]POR 04-99'!L1404</f>
        <v>112.86499999999999</v>
      </c>
      <c r="K16" s="663">
        <f>+'[4]POR 04-99'!M1404</f>
        <v>113.8</v>
      </c>
      <c r="L16" s="663">
        <f>+'[4]POR 04-99'!N1404</f>
        <v>120.52</v>
      </c>
      <c r="M16" s="663">
        <f>+'[4]POR 04-99'!O1404</f>
        <v>119.46</v>
      </c>
      <c r="N16" s="663">
        <f>+'[4]POR 04-99'!P1404</f>
        <v>121.13</v>
      </c>
      <c r="O16" s="474"/>
      <c r="P16" s="358"/>
      <c r="Q16" s="470"/>
    </row>
    <row r="17" spans="1:17" ht="12" customHeight="1">
      <c r="A17" s="354" t="s">
        <v>597</v>
      </c>
      <c r="B17" s="663">
        <f t="shared" si="0"/>
        <v>71500.073962499999</v>
      </c>
      <c r="C17" s="663">
        <f>+'[4]POR 04-99'!E1407</f>
        <v>5804.8281550000011</v>
      </c>
      <c r="D17" s="663">
        <f>+'[4]POR 04-99'!F1407</f>
        <v>5513.8766025000004</v>
      </c>
      <c r="E17" s="663">
        <f>+'[4]POR 04-99'!G1407</f>
        <v>5659.6520099999998</v>
      </c>
      <c r="F17" s="663">
        <f>+'[4]POR 04-99'!H1407</f>
        <v>5726.7071249999999</v>
      </c>
      <c r="G17" s="663">
        <f>+'[4]POR 04-99'!I1407</f>
        <v>5974.8135824999999</v>
      </c>
      <c r="H17" s="663">
        <f>+'[4]POR 04-99'!J1407</f>
        <v>5937.7100124999997</v>
      </c>
      <c r="I17" s="663">
        <f>+'[4]POR 04-99'!K1407</f>
        <v>6436.4611624999998</v>
      </c>
      <c r="J17" s="663">
        <f>+'[4]POR 04-99'!L1407</f>
        <v>5814.2935125000004</v>
      </c>
      <c r="K17" s="663">
        <f>+'[4]POR 04-99'!M1407</f>
        <v>5771.0302000000001</v>
      </c>
      <c r="L17" s="663">
        <f>+'[4]POR 04-99'!N1407</f>
        <v>5719.6802375000007</v>
      </c>
      <c r="M17" s="663">
        <f>+'[4]POR 04-99'!O1407</f>
        <v>5775.2527</v>
      </c>
      <c r="N17" s="663">
        <f>+'[4]POR 04-99'!P1407</f>
        <v>7365.7686624999988</v>
      </c>
      <c r="O17" s="474"/>
      <c r="P17" s="358"/>
      <c r="Q17" s="470"/>
    </row>
    <row r="18" spans="1:17" ht="12" customHeight="1">
      <c r="A18" s="486" t="s">
        <v>598</v>
      </c>
      <c r="B18" s="663">
        <f t="shared" si="0"/>
        <v>3934.9573874999996</v>
      </c>
      <c r="C18" s="663">
        <f>+'[4]POR 04-99'!E1410</f>
        <v>365.30617499999994</v>
      </c>
      <c r="D18" s="663">
        <f>+'[4]POR 04-99'!F1410</f>
        <v>314.89589999999993</v>
      </c>
      <c r="E18" s="663">
        <f>+'[4]POR 04-99'!G1410</f>
        <v>291.54787499999998</v>
      </c>
      <c r="F18" s="663">
        <f>+'[4]POR 04-99'!H1410</f>
        <v>298.52662500000002</v>
      </c>
      <c r="G18" s="663">
        <f>+'[4]POR 04-99'!I1410</f>
        <v>321.51622500000008</v>
      </c>
      <c r="H18" s="663">
        <f>+'[4]POR 04-99'!J1410</f>
        <v>297.22912500000007</v>
      </c>
      <c r="I18" s="663">
        <f>+'[4]POR 04-99'!K1410</f>
        <v>326.86012500000004</v>
      </c>
      <c r="J18" s="663">
        <f>+'[4]POR 04-99'!L1410</f>
        <v>339.14062500000011</v>
      </c>
      <c r="K18" s="663">
        <f>+'[4]POR 04-99'!M1410</f>
        <v>362.60891250000003</v>
      </c>
      <c r="L18" s="663">
        <f>+'[4]POR 04-99'!N1410</f>
        <v>332.91044999999991</v>
      </c>
      <c r="M18" s="663">
        <f>+'[4]POR 04-99'!O1410</f>
        <v>311.29110000000003</v>
      </c>
      <c r="N18" s="663">
        <f>+'[4]POR 04-99'!P1410</f>
        <v>373.12425000000002</v>
      </c>
      <c r="O18" s="474"/>
      <c r="P18" s="358"/>
      <c r="Q18" s="470"/>
    </row>
    <row r="19" spans="1:17" ht="12" customHeight="1">
      <c r="A19" s="486" t="s">
        <v>599</v>
      </c>
      <c r="B19" s="663">
        <f t="shared" si="0"/>
        <v>6784.1610000000001</v>
      </c>
      <c r="C19" s="663">
        <f>+'[4]POR 04-99'!E1413</f>
        <v>425.96549999999996</v>
      </c>
      <c r="D19" s="663">
        <f>+'[4]POR 04-99'!F1413</f>
        <v>382.60724999999996</v>
      </c>
      <c r="E19" s="663">
        <f>+'[4]POR 04-99'!G1413</f>
        <v>559.32900000000006</v>
      </c>
      <c r="F19" s="663">
        <f>+'[4]POR 04-99'!H1413</f>
        <v>585.76575000000003</v>
      </c>
      <c r="G19" s="663">
        <f>+'[4]POR 04-99'!I1413</f>
        <v>621.45450000000005</v>
      </c>
      <c r="H19" s="663">
        <f>+'[4]POR 04-99'!J1413</f>
        <v>541.92150000000004</v>
      </c>
      <c r="I19" s="663">
        <f>+'[4]POR 04-99'!K1413</f>
        <v>693.07349999999997</v>
      </c>
      <c r="J19" s="663">
        <f>+'[4]POR 04-99'!L1413</f>
        <v>675.15975000000003</v>
      </c>
      <c r="K19" s="663">
        <f>+'[4]POR 04-99'!M1413</f>
        <v>589.94325000000003</v>
      </c>
      <c r="L19" s="663">
        <f>+'[4]POR 04-99'!N1413</f>
        <v>567.90824999999995</v>
      </c>
      <c r="M19" s="663">
        <f>+'[4]POR 04-99'!O1413</f>
        <v>529.78949999999998</v>
      </c>
      <c r="N19" s="663">
        <f>+'[4]POR 04-99'!P1413</f>
        <v>611.24324999999999</v>
      </c>
      <c r="O19" s="474"/>
      <c r="P19" s="358"/>
      <c r="Q19" s="470"/>
    </row>
    <row r="20" spans="1:17" ht="12" customHeight="1">
      <c r="A20" s="486" t="s">
        <v>600</v>
      </c>
      <c r="B20" s="663">
        <f t="shared" si="0"/>
        <v>1264.9354800000001</v>
      </c>
      <c r="C20" s="663">
        <f>+'[4]POR 04-99'!E1416</f>
        <v>61.048027499999996</v>
      </c>
      <c r="D20" s="663">
        <f>+'[4]POR 04-99'!F1416</f>
        <v>66.430094999999994</v>
      </c>
      <c r="E20" s="663">
        <f>+'[4]POR 04-99'!G1416</f>
        <v>84.830520000000007</v>
      </c>
      <c r="F20" s="663">
        <f>+'[4]POR 04-99'!H1416</f>
        <v>110.43</v>
      </c>
      <c r="G20" s="663">
        <f>+'[4]POR 04-99'!I1416</f>
        <v>123.254385</v>
      </c>
      <c r="H20" s="663">
        <f>+'[4]POR 04-99'!J1416</f>
        <v>137.27528999999998</v>
      </c>
      <c r="I20" s="663">
        <f>+'[4]POR 04-99'!K1416</f>
        <v>144.0882225</v>
      </c>
      <c r="J20" s="663">
        <f>+'[4]POR 04-99'!L1416</f>
        <v>125.95614</v>
      </c>
      <c r="K20" s="663">
        <f>+'[4]POR 04-99'!M1416</f>
        <v>100.4489925</v>
      </c>
      <c r="L20" s="663">
        <f>+'[4]POR 04-99'!N1416</f>
        <v>96.591522499999996</v>
      </c>
      <c r="M20" s="663">
        <f>+'[4]POR 04-99'!O1416</f>
        <v>97.449912499999996</v>
      </c>
      <c r="N20" s="663">
        <f>+'[4]POR 04-99'!P1416</f>
        <v>117.1323725</v>
      </c>
      <c r="O20" s="474"/>
      <c r="P20" s="358"/>
      <c r="Q20" s="470"/>
    </row>
    <row r="21" spans="1:17" ht="12" customHeight="1">
      <c r="A21" s="486" t="s">
        <v>601</v>
      </c>
      <c r="B21" s="663">
        <f t="shared" si="0"/>
        <v>4446.9337500000001</v>
      </c>
      <c r="C21" s="663">
        <f>+'[4]POR 04-99'!E1419</f>
        <v>351.57299999999998</v>
      </c>
      <c r="D21" s="663">
        <f>+'[4]POR 04-99'!F1419</f>
        <v>348.02400000000017</v>
      </c>
      <c r="E21" s="663">
        <f>+'[4]POR 04-99'!G1419</f>
        <v>349.90275000000008</v>
      </c>
      <c r="F21" s="663">
        <f>+'[4]POR 04-99'!H1419</f>
        <v>353.56274999999999</v>
      </c>
      <c r="G21" s="663">
        <f>+'[4]POR 04-99'!I1419</f>
        <v>369.45824999999996</v>
      </c>
      <c r="H21" s="663">
        <f>+'[4]POR 04-99'!J1419</f>
        <v>369.52425000000017</v>
      </c>
      <c r="I21" s="663">
        <f>+'[4]POR 04-99'!K1419</f>
        <v>380.39099999999979</v>
      </c>
      <c r="J21" s="663">
        <f>+'[4]POR 04-99'!L1419</f>
        <v>371.6617500000001</v>
      </c>
      <c r="K21" s="663">
        <f>+'[4]POR 04-99'!M1419</f>
        <v>371.97524999999996</v>
      </c>
      <c r="L21" s="663">
        <f>+'[4]POR 04-99'!N1419</f>
        <v>371.14575000000002</v>
      </c>
      <c r="M21" s="663">
        <f>+'[4]POR 04-99'!O1419</f>
        <v>383.14424999999989</v>
      </c>
      <c r="N21" s="663">
        <f>+'[4]POR 04-99'!P1419</f>
        <v>426.57074999999998</v>
      </c>
      <c r="O21" s="474"/>
      <c r="P21" s="358"/>
      <c r="Q21" s="470"/>
    </row>
    <row r="22" spans="1:17" ht="12" customHeight="1">
      <c r="A22" s="486" t="s">
        <v>243</v>
      </c>
      <c r="B22" s="663">
        <f t="shared" si="0"/>
        <v>1486.4046600000004</v>
      </c>
      <c r="C22" s="663">
        <f>+'[4]POR 04-99'!E1422</f>
        <v>118.4399325</v>
      </c>
      <c r="D22" s="663">
        <f>+'[4]POR 04-99'!F1422</f>
        <v>115.38896250000003</v>
      </c>
      <c r="E22" s="663">
        <f>+'[4]POR 04-99'!G1422</f>
        <v>100.96763999999999</v>
      </c>
      <c r="F22" s="663">
        <f>+'[4]POR 04-99'!H1422</f>
        <v>115.26943499999997</v>
      </c>
      <c r="G22" s="663">
        <f>+'[4]POR 04-99'!I1422</f>
        <v>133.15285500000005</v>
      </c>
      <c r="H22" s="663">
        <f>+'[4]POR 04-99'!J1422</f>
        <v>162.17406749999995</v>
      </c>
      <c r="I22" s="663">
        <f>+'[4]POR 04-99'!K1422</f>
        <v>154.0334850000001</v>
      </c>
      <c r="J22" s="663">
        <f>+'[4]POR 04-99'!L1422</f>
        <v>134.23056750000001</v>
      </c>
      <c r="K22" s="663">
        <f>+'[4]POR 04-99'!M1422</f>
        <v>113.04907499999999</v>
      </c>
      <c r="L22" s="663">
        <f>+'[4]POR 04-99'!N1422</f>
        <v>106.93070999999998</v>
      </c>
      <c r="M22" s="663">
        <f>+'[4]POR 04-99'!O1422</f>
        <v>111.98525250000006</v>
      </c>
      <c r="N22" s="663">
        <f>+'[4]POR 04-99'!P1422</f>
        <v>120.78267750000008</v>
      </c>
      <c r="O22" s="474"/>
      <c r="P22" s="358"/>
      <c r="Q22" s="470"/>
    </row>
    <row r="23" spans="1:17" ht="12" customHeight="1">
      <c r="A23" s="354" t="s">
        <v>244</v>
      </c>
      <c r="B23" s="663">
        <f t="shared" si="0"/>
        <v>11362.384000000002</v>
      </c>
      <c r="C23" s="663">
        <f>+'[4]POR 04-99'!E1425</f>
        <v>964.18200000000002</v>
      </c>
      <c r="D23" s="663">
        <f>+'[4]POR 04-99'!F1425</f>
        <v>970.74100000000033</v>
      </c>
      <c r="E23" s="663">
        <f>+'[4]POR 04-99'!G1425</f>
        <v>977.87699999999984</v>
      </c>
      <c r="F23" s="663">
        <f>+'[4]POR 04-99'!H1425</f>
        <v>941.4910000000001</v>
      </c>
      <c r="G23" s="663">
        <f>+'[4]POR 04-99'!I1425</f>
        <v>954.81100000000026</v>
      </c>
      <c r="H23" s="663">
        <f>+'[4]POR 04-99'!J1425</f>
        <v>928.82299999999975</v>
      </c>
      <c r="I23" s="663">
        <f>+'[4]POR 04-99'!K1425</f>
        <v>939.05</v>
      </c>
      <c r="J23" s="663">
        <f>+'[4]POR 04-99'!L1425</f>
        <v>934.12100000000009</v>
      </c>
      <c r="K23" s="663">
        <f>+'[4]POR 04-99'!M1425</f>
        <v>934.30899999999997</v>
      </c>
      <c r="L23" s="663">
        <f>+'[4]POR 04-99'!N1425</f>
        <v>933.87700000000018</v>
      </c>
      <c r="M23" s="663">
        <f>+'[4]POR 04-99'!O1425</f>
        <v>937.22600000000011</v>
      </c>
      <c r="N23" s="663">
        <f>+'[4]POR 04-99'!P1425</f>
        <v>945.87599999999998</v>
      </c>
      <c r="O23" s="474"/>
      <c r="P23" s="358"/>
      <c r="Q23" s="470"/>
    </row>
    <row r="24" spans="1:17" ht="12" customHeight="1">
      <c r="A24" s="486" t="s">
        <v>245</v>
      </c>
      <c r="B24" s="663">
        <f t="shared" si="0"/>
        <v>884.84775000000002</v>
      </c>
      <c r="C24" s="663">
        <f>+'[4]POR 04-99'!E1428</f>
        <v>56.477249999999998</v>
      </c>
      <c r="D24" s="663">
        <f>+'[4]POR 04-99'!F1428</f>
        <v>55.042500000000004</v>
      </c>
      <c r="E24" s="663">
        <f>+'[4]POR 04-99'!G1428</f>
        <v>57.881249999999994</v>
      </c>
      <c r="F24" s="663">
        <f>+'[4]POR 04-99'!H1428</f>
        <v>61.89</v>
      </c>
      <c r="G24" s="663">
        <f>+'[4]POR 04-99'!I1428</f>
        <v>65.894999999999996</v>
      </c>
      <c r="H24" s="663">
        <f>+'[4]POR 04-99'!J1428</f>
        <v>70.053750000000008</v>
      </c>
      <c r="I24" s="663">
        <f>+'[4]POR 04-99'!K1428</f>
        <v>68.024249999999995</v>
      </c>
      <c r="J24" s="663">
        <f>+'[4]POR 04-99'!L1428</f>
        <v>85.106249999999989</v>
      </c>
      <c r="K24" s="663">
        <f>+'[4]POR 04-99'!M1428</f>
        <v>96.508499999999998</v>
      </c>
      <c r="L24" s="663">
        <f>+'[4]POR 04-99'!N1428</f>
        <v>91.572000000000003</v>
      </c>
      <c r="M24" s="663">
        <f>+'[4]POR 04-99'!O1428</f>
        <v>91.293750000000003</v>
      </c>
      <c r="N24" s="663">
        <f>+'[4]POR 04-99'!P1428</f>
        <v>85.103250000000003</v>
      </c>
      <c r="O24" s="474"/>
      <c r="P24" s="358"/>
      <c r="Q24" s="470"/>
    </row>
    <row r="25" spans="1:17" ht="12" customHeight="1">
      <c r="A25" s="486" t="s">
        <v>246</v>
      </c>
      <c r="B25" s="663">
        <f t="shared" si="0"/>
        <v>2620.5330000000004</v>
      </c>
      <c r="C25" s="663">
        <f>+'[4]POR 04-99'!E1431</f>
        <v>199.49400000000003</v>
      </c>
      <c r="D25" s="663">
        <f>+'[4]POR 04-99'!F1431</f>
        <v>224.77950000000001</v>
      </c>
      <c r="E25" s="663">
        <f>+'[4]POR 04-99'!G1431</f>
        <v>219.69</v>
      </c>
      <c r="F25" s="663">
        <f>+'[4]POR 04-99'!H1431</f>
        <v>206.04900000000001</v>
      </c>
      <c r="G25" s="663">
        <f>+'[4]POR 04-99'!I1431</f>
        <v>208.899</v>
      </c>
      <c r="H25" s="663">
        <f>+'[4]POR 04-99'!J1431</f>
        <v>208.48500000000001</v>
      </c>
      <c r="I25" s="663">
        <f>+'[4]POR 04-99'!K1431</f>
        <v>215.17500000000001</v>
      </c>
      <c r="J25" s="663">
        <f>+'[4]POR 04-99'!L1431</f>
        <v>217.82400000000001</v>
      </c>
      <c r="K25" s="663">
        <f>+'[4]POR 04-99'!M1431</f>
        <v>221.43</v>
      </c>
      <c r="L25" s="663">
        <f>+'[4]POR 04-99'!N1431</f>
        <v>224.70750000000001</v>
      </c>
      <c r="M25" s="663">
        <f>+'[4]POR 04-99'!O1431</f>
        <v>227.9325</v>
      </c>
      <c r="N25" s="663">
        <f>+'[4]POR 04-99'!P1431</f>
        <v>246.0675</v>
      </c>
      <c r="O25" s="474"/>
      <c r="P25" s="358"/>
      <c r="Q25" s="470"/>
    </row>
    <row r="26" spans="1:17" ht="12" customHeight="1">
      <c r="A26" s="486" t="s">
        <v>258</v>
      </c>
      <c r="B26" s="663">
        <f t="shared" si="0"/>
        <v>2331.7565999999997</v>
      </c>
      <c r="C26" s="663">
        <f>+'[4]POR 04-99'!E1434</f>
        <v>146.42175</v>
      </c>
      <c r="D26" s="663">
        <f>+'[4]POR 04-99'!F1434</f>
        <v>172.93425000000002</v>
      </c>
      <c r="E26" s="663">
        <f>+'[4]POR 04-99'!G1434</f>
        <v>217.91475</v>
      </c>
      <c r="F26" s="663">
        <f>+'[4]POR 04-99'!H1434</f>
        <v>211.79624999999999</v>
      </c>
      <c r="G26" s="663">
        <f>+'[4]POR 04-99'!I1434</f>
        <v>198.98759999999999</v>
      </c>
      <c r="H26" s="663">
        <f>+'[4]POR 04-99'!J1434</f>
        <v>210.99299999999999</v>
      </c>
      <c r="I26" s="663">
        <f>+'[4]POR 04-99'!K1434</f>
        <v>232.98374999999999</v>
      </c>
      <c r="J26" s="663">
        <f>+'[4]POR 04-99'!L1434</f>
        <v>197.0865</v>
      </c>
      <c r="K26" s="663">
        <f>+'[4]POR 04-99'!M1434</f>
        <v>179.30549999999999</v>
      </c>
      <c r="L26" s="663">
        <f>+'[4]POR 04-99'!N1434</f>
        <v>166.87575000000001</v>
      </c>
      <c r="M26" s="663">
        <f>+'[4]POR 04-99'!O1434</f>
        <v>189.33674999999999</v>
      </c>
      <c r="N26" s="663">
        <f>+'[4]POR 04-99'!P1434</f>
        <v>207.12074999999999</v>
      </c>
      <c r="O26" s="474"/>
      <c r="P26" s="358"/>
      <c r="Q26" s="470"/>
    </row>
    <row r="27" spans="1:17" ht="12" customHeight="1">
      <c r="A27" s="358" t="s">
        <v>577</v>
      </c>
      <c r="B27" s="663">
        <f t="shared" si="0"/>
        <v>2873.8180000000002</v>
      </c>
      <c r="C27" s="663">
        <f>+'[4]POR 04-99'!E1437</f>
        <v>228.25400000000002</v>
      </c>
      <c r="D27" s="663">
        <f>+'[4]POR 04-99'!F1437</f>
        <v>224.07999999999998</v>
      </c>
      <c r="E27" s="663">
        <f>+'[4]POR 04-99'!G1437</f>
        <v>232.46999999999997</v>
      </c>
      <c r="F27" s="663">
        <f>+'[4]POR 04-99'!H1437</f>
        <v>237.45999999999998</v>
      </c>
      <c r="G27" s="663">
        <f>+'[4]POR 04-99'!I1437</f>
        <v>239.9</v>
      </c>
      <c r="H27" s="663">
        <f>+'[4]POR 04-99'!J1437</f>
        <v>237.76</v>
      </c>
      <c r="I27" s="663">
        <f>+'[4]POR 04-99'!K1437</f>
        <v>242.99</v>
      </c>
      <c r="J27" s="663">
        <f>+'[4]POR 04-99'!L1437</f>
        <v>240.49399999999997</v>
      </c>
      <c r="K27" s="663">
        <f>+'[4]POR 04-99'!M1437</f>
        <v>238.92000000000002</v>
      </c>
      <c r="L27" s="663">
        <f>+'[4]POR 04-99'!N1437</f>
        <v>245.89999999999998</v>
      </c>
      <c r="M27" s="663">
        <f>+'[4]POR 04-99'!O1437</f>
        <v>248.85</v>
      </c>
      <c r="N27" s="663">
        <f>+'[4]POR 04-99'!P1437</f>
        <v>256.74</v>
      </c>
      <c r="O27" s="474"/>
      <c r="P27" s="358"/>
      <c r="Q27" s="470"/>
    </row>
    <row r="28" spans="1:17" ht="12" customHeight="1">
      <c r="A28" s="367" t="s">
        <v>578</v>
      </c>
      <c r="B28" s="663">
        <f t="shared" si="0"/>
        <v>922.40800000000002</v>
      </c>
      <c r="C28" s="663">
        <f>+'[4]POR 04-99'!E1440</f>
        <v>78.134</v>
      </c>
      <c r="D28" s="663">
        <f>+'[4]POR 04-99'!F1440</f>
        <v>75.2</v>
      </c>
      <c r="E28" s="663">
        <f>+'[4]POR 04-99'!G1440</f>
        <v>75.02</v>
      </c>
      <c r="F28" s="663">
        <f>+'[4]POR 04-99'!H1440</f>
        <v>77.02</v>
      </c>
      <c r="G28" s="663">
        <f>+'[4]POR 04-99'!I1440</f>
        <v>78.400000000000006</v>
      </c>
      <c r="H28" s="663">
        <f>+'[4]POR 04-99'!J1440</f>
        <v>77.56</v>
      </c>
      <c r="I28" s="663">
        <f>+'[4]POR 04-99'!K1440</f>
        <v>77.540000000000006</v>
      </c>
      <c r="J28" s="663">
        <f>+'[4]POR 04-99'!L1440</f>
        <v>77.043999999999997</v>
      </c>
      <c r="K28" s="663">
        <f>+'[4]POR 04-99'!M1440</f>
        <v>76.8</v>
      </c>
      <c r="L28" s="663">
        <f>+'[4]POR 04-99'!N1440</f>
        <v>75.45</v>
      </c>
      <c r="M28" s="663">
        <f>+'[4]POR 04-99'!O1440</f>
        <v>76.400000000000006</v>
      </c>
      <c r="N28" s="663">
        <f>+'[4]POR 04-99'!P1440</f>
        <v>77.84</v>
      </c>
      <c r="O28" s="474"/>
      <c r="P28" s="358"/>
      <c r="Q28" s="470"/>
    </row>
    <row r="29" spans="1:17" ht="12" customHeight="1">
      <c r="A29" s="367" t="s">
        <v>579</v>
      </c>
      <c r="B29" s="663">
        <f t="shared" si="0"/>
        <v>1951.4100000000003</v>
      </c>
      <c r="C29" s="663">
        <f>+'[4]POR 04-99'!E1443</f>
        <v>150.12</v>
      </c>
      <c r="D29" s="663">
        <f>+'[4]POR 04-99'!F1443</f>
        <v>148.88</v>
      </c>
      <c r="E29" s="663">
        <f>+'[4]POR 04-99'!G1443</f>
        <v>157.44999999999999</v>
      </c>
      <c r="F29" s="663">
        <f>+'[4]POR 04-99'!H1443</f>
        <v>160.44</v>
      </c>
      <c r="G29" s="663">
        <f>+'[4]POR 04-99'!I1443</f>
        <v>161.5</v>
      </c>
      <c r="H29" s="663">
        <f>+'[4]POR 04-99'!J1443</f>
        <v>160.19999999999999</v>
      </c>
      <c r="I29" s="663">
        <f>+'[4]POR 04-99'!K1443</f>
        <v>165.45</v>
      </c>
      <c r="J29" s="663">
        <f>+'[4]POR 04-99'!L1443</f>
        <v>163.44999999999999</v>
      </c>
      <c r="K29" s="663">
        <f>+'[4]POR 04-99'!M1443</f>
        <v>162.12</v>
      </c>
      <c r="L29" s="663">
        <f>+'[4]POR 04-99'!N1443</f>
        <v>170.45</v>
      </c>
      <c r="M29" s="663">
        <f>+'[4]POR 04-99'!O1443</f>
        <v>172.45</v>
      </c>
      <c r="N29" s="663">
        <f>+'[4]POR 04-99'!P1443</f>
        <v>178.9</v>
      </c>
      <c r="O29" s="474"/>
      <c r="P29" s="358"/>
      <c r="Q29" s="470"/>
    </row>
    <row r="30" spans="1:17" ht="12" customHeight="1">
      <c r="A30" s="486" t="s">
        <v>590</v>
      </c>
      <c r="B30" s="663">
        <f t="shared" si="0"/>
        <v>5823.785249999999</v>
      </c>
      <c r="C30" s="663">
        <f>+'[4]POR 04-99'!E1446</f>
        <v>474.18299999999994</v>
      </c>
      <c r="D30" s="663">
        <f>+'[4]POR 04-99'!F1446</f>
        <v>478.34025000000003</v>
      </c>
      <c r="E30" s="663">
        <f>+'[4]POR 04-99'!G1446</f>
        <v>481.23299999999995</v>
      </c>
      <c r="F30" s="663">
        <f>+'[4]POR 04-99'!H1446</f>
        <v>488.55375000000015</v>
      </c>
      <c r="G30" s="663">
        <f>+'[4]POR 04-99'!I1446</f>
        <v>466.59749999999985</v>
      </c>
      <c r="H30" s="663">
        <f>+'[4]POR 04-99'!J1446</f>
        <v>483.80999999999972</v>
      </c>
      <c r="I30" s="663">
        <f>+'[4]POR 04-99'!K1446</f>
        <v>489.60374999999976</v>
      </c>
      <c r="J30" s="663">
        <f>+'[4]POR 04-99'!L1446</f>
        <v>493.67324999999983</v>
      </c>
      <c r="K30" s="663">
        <f>+'[4]POR 04-99'!M1446</f>
        <v>480.4777499999999</v>
      </c>
      <c r="L30" s="663">
        <f>+'[4]POR 04-99'!N1446</f>
        <v>519.63375000000008</v>
      </c>
      <c r="M30" s="663">
        <f>+'[4]POR 04-99'!O1446</f>
        <v>474.35174999999981</v>
      </c>
      <c r="N30" s="663">
        <f>+'[4]POR 04-99'!P1446</f>
        <v>493.32749999999987</v>
      </c>
      <c r="O30" s="474"/>
      <c r="P30" s="358"/>
      <c r="Q30" s="470"/>
    </row>
    <row r="31" spans="1:17" ht="12" customHeight="1">
      <c r="A31" s="486" t="s">
        <v>591</v>
      </c>
      <c r="B31" s="663">
        <f t="shared" si="0"/>
        <v>2539.6115000000004</v>
      </c>
      <c r="C31" s="663">
        <f>+'[4]POR 04-99'!E1449</f>
        <v>147.376</v>
      </c>
      <c r="D31" s="663">
        <f>+'[4]POR 04-99'!F1449</f>
        <v>191.08500000000001</v>
      </c>
      <c r="E31" s="663">
        <f>+'[4]POR 04-99'!G1449</f>
        <v>192.48500000000004</v>
      </c>
      <c r="F31" s="663">
        <f>+'[4]POR 04-99'!H1449</f>
        <v>271.05650000000003</v>
      </c>
      <c r="G31" s="663">
        <f>+'[4]POR 04-99'!I1449</f>
        <v>258.89000000000004</v>
      </c>
      <c r="H31" s="663">
        <f>+'[4]POR 04-99'!J1449</f>
        <v>265.36499999999995</v>
      </c>
      <c r="I31" s="663">
        <f>+'[4]POR 04-99'!K1449</f>
        <v>279.72500000000008</v>
      </c>
      <c r="J31" s="663">
        <f>+'[4]POR 04-99'!L1449</f>
        <v>229.13</v>
      </c>
      <c r="K31" s="663">
        <f>+'[4]POR 04-99'!M1449</f>
        <v>198.38499999999999</v>
      </c>
      <c r="L31" s="663">
        <f>+'[4]POR 04-99'!N1449</f>
        <v>168.09</v>
      </c>
      <c r="M31" s="663">
        <f>+'[4]POR 04-99'!O1449</f>
        <v>177.20400000000001</v>
      </c>
      <c r="N31" s="663">
        <f>+'[4]POR 04-99'!P1449</f>
        <v>160.82000000000002</v>
      </c>
      <c r="O31" s="474"/>
      <c r="P31" s="358"/>
      <c r="Q31" s="470"/>
    </row>
    <row r="32" spans="1:17" ht="12" customHeight="1">
      <c r="A32" s="354" t="s">
        <v>686</v>
      </c>
      <c r="B32" s="663">
        <f t="shared" si="0"/>
        <v>2635.7455400000003</v>
      </c>
      <c r="C32" s="663">
        <f>+'[4]POR 04-99'!E1452</f>
        <v>215.75024999999999</v>
      </c>
      <c r="D32" s="663">
        <f>+'[4]POR 04-99'!F1452</f>
        <v>236.06699999999998</v>
      </c>
      <c r="E32" s="663">
        <f>+'[4]POR 04-99'!G1452</f>
        <v>247.59824999999998</v>
      </c>
      <c r="F32" s="663">
        <f>+'[4]POR 04-99'!H1452</f>
        <v>274.221</v>
      </c>
      <c r="G32" s="663">
        <f>+'[4]POR 04-99'!I1452</f>
        <v>222.01725000000002</v>
      </c>
      <c r="H32" s="663">
        <f>+'[4]POR 04-99'!J1452</f>
        <v>161.33589000000001</v>
      </c>
      <c r="I32" s="663">
        <f>+'[4]POR 04-99'!K1452</f>
        <v>190.51500000000001</v>
      </c>
      <c r="J32" s="663">
        <f>+'[4]POR 04-99'!L1452</f>
        <v>212.19974999999999</v>
      </c>
      <c r="K32" s="663">
        <f>+'[4]POR 04-99'!M1452</f>
        <v>195.20024999999998</v>
      </c>
      <c r="L32" s="663">
        <f>+'[4]POR 04-99'!N1452</f>
        <v>192.17625000000001</v>
      </c>
      <c r="M32" s="663">
        <f>+'[4]POR 04-99'!O1452</f>
        <v>197.75700000000001</v>
      </c>
      <c r="N32" s="663">
        <f>+'[4]POR 04-99'!P1452</f>
        <v>290.90764999999999</v>
      </c>
      <c r="O32" s="474"/>
      <c r="P32" s="358"/>
      <c r="Q32" s="470"/>
    </row>
    <row r="33" spans="1:17" ht="12" customHeight="1">
      <c r="A33" s="354" t="s">
        <v>534</v>
      </c>
      <c r="B33" s="663">
        <f t="shared" si="0"/>
        <v>2381.1405</v>
      </c>
      <c r="C33" s="663">
        <f>+'[4]POR 04-99'!E1455</f>
        <v>191.03024999999997</v>
      </c>
      <c r="D33" s="663">
        <f>+'[4]POR 04-99'!F1455</f>
        <v>194.22750000000002</v>
      </c>
      <c r="E33" s="663">
        <f>+'[4]POR 04-99'!G1455</f>
        <v>198.29100000000003</v>
      </c>
      <c r="F33" s="663">
        <f>+'[4]POR 04-99'!H1455</f>
        <v>193.89750000000004</v>
      </c>
      <c r="G33" s="663">
        <f>+'[4]POR 04-99'!I1455</f>
        <v>194.94075000000004</v>
      </c>
      <c r="H33" s="663">
        <f>+'[4]POR 04-99'!J1455</f>
        <v>189.37724999999998</v>
      </c>
      <c r="I33" s="663">
        <f>+'[4]POR 04-99'!K1455</f>
        <v>188.72774999999999</v>
      </c>
      <c r="J33" s="663">
        <f>+'[4]POR 04-99'!L1455</f>
        <v>185.35275000000001</v>
      </c>
      <c r="K33" s="663">
        <f>+'[4]POR 04-99'!M1455</f>
        <v>197.76525000000001</v>
      </c>
      <c r="L33" s="663">
        <f>+'[4]POR 04-99'!N1455</f>
        <v>200.47724999999997</v>
      </c>
      <c r="M33" s="663">
        <f>+'[4]POR 04-99'!O1455</f>
        <v>215.0025</v>
      </c>
      <c r="N33" s="663">
        <f>+'[4]POR 04-99'!P1455</f>
        <v>232.05074999999999</v>
      </c>
      <c r="O33" s="474"/>
      <c r="P33" s="358"/>
      <c r="Q33" s="470"/>
    </row>
    <row r="34" spans="1:17" ht="12" customHeight="1">
      <c r="A34" s="354" t="s">
        <v>535</v>
      </c>
      <c r="B34" s="663">
        <f t="shared" si="0"/>
        <v>873.06067499999995</v>
      </c>
      <c r="C34" s="663">
        <f>+'[4]POR 04-99'!E1458</f>
        <v>90.968250000000012</v>
      </c>
      <c r="D34" s="663">
        <f>+'[4]POR 04-99'!F1458</f>
        <v>89.058749999999989</v>
      </c>
      <c r="E34" s="663">
        <f>+'[4]POR 04-99'!G1458</f>
        <v>86.111249999999998</v>
      </c>
      <c r="F34" s="663">
        <f>+'[4]POR 04-99'!H1458</f>
        <v>84.063000000000002</v>
      </c>
      <c r="G34" s="663">
        <f>+'[4]POR 04-99'!I1458</f>
        <v>81.530249999999995</v>
      </c>
      <c r="H34" s="663">
        <f>+'[4]POR 04-99'!J1458</f>
        <v>77.077500000000001</v>
      </c>
      <c r="I34" s="663">
        <f>+'[4]POR 04-99'!K1458</f>
        <v>72.126749999999987</v>
      </c>
      <c r="J34" s="663">
        <f>+'[4]POR 04-99'!L1458</f>
        <v>47.360250000000001</v>
      </c>
      <c r="K34" s="663">
        <f>+'[4]POR 04-99'!M1458</f>
        <v>41.825250000000004</v>
      </c>
      <c r="L34" s="663">
        <f>+'[4]POR 04-99'!N1458</f>
        <v>47.064</v>
      </c>
      <c r="M34" s="663">
        <f>+'[4]POR 04-99'!O1458</f>
        <v>40.551000000000002</v>
      </c>
      <c r="N34" s="663">
        <f>+'[4]POR 04-99'!P1458</f>
        <v>115.32442500000002</v>
      </c>
      <c r="O34" s="474"/>
      <c r="P34" s="358"/>
      <c r="Q34" s="470"/>
    </row>
    <row r="35" spans="1:17" ht="12" customHeight="1">
      <c r="A35" s="475" t="s">
        <v>536</v>
      </c>
      <c r="B35" s="684">
        <f t="shared" si="0"/>
        <v>836.93296499999997</v>
      </c>
      <c r="C35" s="684">
        <f>+'[4]POR 04-99'!E1461</f>
        <v>42.489997500000001</v>
      </c>
      <c r="D35" s="684">
        <f>+'[4]POR 04-99'!F1461</f>
        <v>54.389992499999991</v>
      </c>
      <c r="E35" s="684">
        <f>+'[4]POR 04-99'!G1461</f>
        <v>68.130007499999991</v>
      </c>
      <c r="F35" s="684">
        <f>+'[4]POR 04-99'!H1461</f>
        <v>63.299992500000002</v>
      </c>
      <c r="G35" s="684">
        <f>+'[4]POR 04-99'!I1461</f>
        <v>69.150742499999993</v>
      </c>
      <c r="H35" s="684">
        <f>+'[4]POR 04-99'!J1461</f>
        <v>74.94999</v>
      </c>
      <c r="I35" s="684">
        <f>+'[4]POR 04-99'!K1461</f>
        <v>13.906252500000001</v>
      </c>
      <c r="J35" s="684">
        <f>+'[4]POR 04-99'!L1461</f>
        <v>98.862502499999991</v>
      </c>
      <c r="K35" s="684">
        <f>+'[4]POR 04-99'!M1461</f>
        <v>89.552242500000006</v>
      </c>
      <c r="L35" s="684">
        <f>+'[4]POR 04-99'!N1461</f>
        <v>92.277502499999997</v>
      </c>
      <c r="M35" s="684">
        <f>+'[4]POR 04-99'!O1461</f>
        <v>86.826502500000004</v>
      </c>
      <c r="N35" s="684">
        <f>+'[4]POR 04-99'!P1461</f>
        <v>83.097239999999999</v>
      </c>
      <c r="O35" s="474"/>
      <c r="P35" s="358"/>
      <c r="Q35" s="470"/>
    </row>
    <row r="36" spans="1:17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</row>
    <row r="37" spans="1:17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</row>
    <row r="38" spans="1:17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</row>
    <row r="39" spans="1:17" ht="12" customHeight="1">
      <c r="A39" s="14"/>
    </row>
    <row r="40" spans="1:17" ht="12" customHeight="1">
      <c r="A40" s="217"/>
    </row>
    <row r="41" spans="1:17" ht="12" customHeight="1">
      <c r="A41" s="276"/>
    </row>
    <row r="42" spans="1:17" ht="12" customHeight="1">
      <c r="A42" s="277"/>
    </row>
    <row r="43" spans="1:17" ht="12" customHeight="1">
      <c r="A43" s="278"/>
    </row>
    <row r="44" spans="1:17" ht="12" customHeight="1">
      <c r="A44" s="277"/>
    </row>
    <row r="45" spans="1:17" ht="12" customHeight="1">
      <c r="A45" s="217"/>
    </row>
    <row r="46" spans="1:17" ht="12" customHeight="1">
      <c r="A46" s="217"/>
    </row>
    <row r="47" spans="1:17" ht="12" customHeight="1">
      <c r="A47" s="217"/>
    </row>
    <row r="48" spans="1:17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sheetCalcPr fullCalcOnLoad="1"/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R52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10" style="354" customWidth="1"/>
    <col min="2" max="2" width="5.1640625" style="354" customWidth="1"/>
    <col min="3" max="14" width="5.5" style="354" customWidth="1"/>
    <col min="15" max="15" width="6.6640625" style="354" customWidth="1"/>
    <col min="16" max="16384" width="12.83203125" style="354"/>
  </cols>
  <sheetData>
    <row r="2" spans="1:18" ht="12" customHeight="1">
      <c r="A2" s="510" t="s">
        <v>216</v>
      </c>
      <c r="B2" s="467"/>
      <c r="C2" s="467"/>
      <c r="D2" s="467"/>
      <c r="E2" s="467"/>
      <c r="F2" s="467"/>
      <c r="Q2" s="485"/>
    </row>
    <row r="3" spans="1:18" ht="11">
      <c r="A3" s="511" t="s">
        <v>189</v>
      </c>
      <c r="Q3" s="485"/>
    </row>
    <row r="4" spans="1:18" ht="4" customHeight="1">
      <c r="P4" s="358"/>
      <c r="Q4" s="357"/>
    </row>
    <row r="5" spans="1:18" ht="17" customHeight="1">
      <c r="A5" s="667" t="s">
        <v>198</v>
      </c>
      <c r="B5" s="671" t="s">
        <v>501</v>
      </c>
      <c r="C5" s="672" t="s">
        <v>327</v>
      </c>
      <c r="D5" s="672" t="s">
        <v>432</v>
      </c>
      <c r="E5" s="672" t="s">
        <v>434</v>
      </c>
      <c r="F5" s="672" t="s">
        <v>263</v>
      </c>
      <c r="G5" s="672" t="s">
        <v>389</v>
      </c>
      <c r="H5" s="672" t="s">
        <v>285</v>
      </c>
      <c r="I5" s="672" t="s">
        <v>295</v>
      </c>
      <c r="J5" s="672" t="s">
        <v>101</v>
      </c>
      <c r="K5" s="672" t="s">
        <v>103</v>
      </c>
      <c r="L5" s="672" t="s">
        <v>17</v>
      </c>
      <c r="M5" s="672" t="s">
        <v>18</v>
      </c>
      <c r="N5" s="673" t="s">
        <v>109</v>
      </c>
      <c r="O5" s="472"/>
      <c r="P5" s="358"/>
      <c r="Q5" s="472"/>
      <c r="R5" s="358"/>
    </row>
    <row r="6" spans="1:18" ht="17" customHeight="1">
      <c r="A6" s="535" t="s">
        <v>326</v>
      </c>
      <c r="B6" s="707">
        <f>('C-57'!B6/'C-56'!B6)*1000</f>
        <v>51.338656197056139</v>
      </c>
      <c r="C6" s="707">
        <f>('C-57'!C6/'C-56'!C6)*1000</f>
        <v>51.875370215569127</v>
      </c>
      <c r="D6" s="707">
        <f>('C-57'!D6/'C-56'!D6)*1000</f>
        <v>51.114936089860755</v>
      </c>
      <c r="E6" s="707">
        <f>('C-57'!E6/'C-56'!E6)*1000</f>
        <v>51.168907622703884</v>
      </c>
      <c r="F6" s="707">
        <f>('C-57'!F6/'C-56'!F6)*1000</f>
        <v>51.105312183193497</v>
      </c>
      <c r="G6" s="707">
        <f>('C-57'!G6/'C-56'!G6)*1000</f>
        <v>51.258911712217866</v>
      </c>
      <c r="H6" s="707">
        <f>('C-57'!H6/'C-56'!H6)*1000</f>
        <v>51.361694059776603</v>
      </c>
      <c r="I6" s="707">
        <f>('C-57'!I6/'C-56'!I6)*1000</f>
        <v>51.673873093851192</v>
      </c>
      <c r="J6" s="707">
        <f>('C-57'!J6/'C-56'!J6)*1000</f>
        <v>51.145818249721636</v>
      </c>
      <c r="K6" s="707">
        <f>('C-57'!K6/'C-56'!K6)*1000</f>
        <v>51.195440720238963</v>
      </c>
      <c r="L6" s="707">
        <f>('C-57'!L6/'C-56'!L6)*1000</f>
        <v>51.201739007145228</v>
      </c>
      <c r="M6" s="707">
        <f>('C-57'!M6/'C-56'!M6)*1000</f>
        <v>50.978405190476565</v>
      </c>
      <c r="N6" s="707">
        <f>('C-57'!N6/'C-56'!N6)*1000</f>
        <v>51.882289645464539</v>
      </c>
      <c r="O6" s="474"/>
      <c r="P6" s="358"/>
      <c r="Q6" s="470"/>
      <c r="R6" s="358"/>
    </row>
    <row r="7" spans="1:18" ht="12" customHeight="1">
      <c r="A7" s="486" t="s">
        <v>488</v>
      </c>
      <c r="B7" s="708">
        <f>('C-57'!B7/'C-56'!B7)*1000</f>
        <v>49.850644475034414</v>
      </c>
      <c r="C7" s="708">
        <f>('C-57'!C7/'C-56'!C7)*1000</f>
        <v>50.813069908814597</v>
      </c>
      <c r="D7" s="708">
        <f>('C-57'!D7/'C-56'!D7)*1000</f>
        <v>50.274849397590373</v>
      </c>
      <c r="E7" s="708">
        <f>('C-57'!E7/'C-56'!E7)*1000</f>
        <v>50.548589341692789</v>
      </c>
      <c r="F7" s="708">
        <f>('C-57'!F7/'C-56'!F7)*1000</f>
        <v>49.46223021582734</v>
      </c>
      <c r="G7" s="708">
        <f>('C-57'!G7/'C-56'!G7)*1000</f>
        <v>49.773214285714289</v>
      </c>
      <c r="H7" s="708">
        <f>('C-57'!H7/'C-56'!H7)*1000</f>
        <v>46.586370262390673</v>
      </c>
      <c r="I7" s="708">
        <f>('C-57'!I7/'C-56'!I7)*1000</f>
        <v>49.835294117647067</v>
      </c>
      <c r="J7" s="708">
        <f>('C-57'!J7/'C-56'!J7)*1000</f>
        <v>44.633027522935777</v>
      </c>
      <c r="K7" s="708">
        <f>('C-57'!K7/'C-56'!K7)*1000</f>
        <v>52.519292604501608</v>
      </c>
      <c r="L7" s="708">
        <f>('C-57'!L7/'C-56'!L7)*1000</f>
        <v>49.907205240174669</v>
      </c>
      <c r="M7" s="708">
        <f>('C-57'!M7/'C-56'!M7)*1000</f>
        <v>54.305642633228835</v>
      </c>
      <c r="N7" s="708">
        <f>('C-57'!N7/'C-56'!N7)*1000</f>
        <v>49.97757847533633</v>
      </c>
      <c r="O7" s="474"/>
      <c r="P7" s="358"/>
      <c r="Q7" s="470"/>
    </row>
    <row r="8" spans="1:18" ht="12" customHeight="1">
      <c r="A8" s="486" t="s">
        <v>603</v>
      </c>
      <c r="B8" s="708">
        <f>('C-57'!B8/'C-56'!B8)*1000</f>
        <v>42.799331991560493</v>
      </c>
      <c r="C8" s="708">
        <f>('C-57'!C8/'C-56'!C8)*1000</f>
        <v>46.732212224507798</v>
      </c>
      <c r="D8" s="708">
        <f>('C-57'!D8/'C-56'!D8)*1000</f>
        <v>42.103687687308728</v>
      </c>
      <c r="E8" s="708">
        <f>('C-57'!E8/'C-56'!E8)*1000</f>
        <v>42.398700736563498</v>
      </c>
      <c r="F8" s="708">
        <f>('C-57'!F8/'C-56'!F8)*1000</f>
        <v>42.870179745500721</v>
      </c>
      <c r="G8" s="708">
        <f>('C-57'!G8/'C-56'!G8)*1000</f>
        <v>42.026045576568968</v>
      </c>
      <c r="H8" s="708">
        <f>('C-57'!H8/'C-56'!H8)*1000</f>
        <v>43.018102097579522</v>
      </c>
      <c r="I8" s="708">
        <f>('C-57'!I8/'C-56'!I8)*1000</f>
        <v>42.128340932024749</v>
      </c>
      <c r="J8" s="708">
        <f>('C-57'!J8/'C-56'!J8)*1000</f>
        <v>41.49083195549364</v>
      </c>
      <c r="K8" s="708">
        <f>('C-57'!K8/'C-56'!K8)*1000</f>
        <v>42.278723569712362</v>
      </c>
      <c r="L8" s="708">
        <f>('C-57'!L8/'C-56'!L8)*1000</f>
        <v>41.491252313532328</v>
      </c>
      <c r="M8" s="708">
        <f>('C-57'!M8/'C-56'!M8)*1000</f>
        <v>42.496871794650566</v>
      </c>
      <c r="N8" s="708">
        <f>('C-57'!N8/'C-56'!N8)*1000</f>
        <v>44.187386604036988</v>
      </c>
      <c r="O8" s="474"/>
      <c r="P8" s="358"/>
      <c r="Q8" s="470"/>
    </row>
    <row r="9" spans="1:18" ht="12" customHeight="1">
      <c r="A9" s="486" t="s">
        <v>604</v>
      </c>
      <c r="B9" s="708">
        <f>('C-57'!B9/'C-56'!B9)*1000</f>
        <v>56.481463046501375</v>
      </c>
      <c r="C9" s="708">
        <f>('C-57'!C9/'C-56'!C9)*1000</f>
        <v>47.269066147859945</v>
      </c>
      <c r="D9" s="708">
        <f>('C-57'!D9/'C-56'!D9)*1000</f>
        <v>52.8907927852349</v>
      </c>
      <c r="E9" s="708">
        <f>('C-57'!E9/'C-56'!E9)*1000</f>
        <v>50.525854795737118</v>
      </c>
      <c r="F9" s="708">
        <f>('C-57'!F9/'C-56'!F9)*1000</f>
        <v>53.24190466190678</v>
      </c>
      <c r="G9" s="708">
        <f>('C-57'!G9/'C-56'!G9)*1000</f>
        <v>56.853868698710464</v>
      </c>
      <c r="H9" s="708">
        <f>('C-57'!H9/'C-56'!H9)*1000</f>
        <v>73.129283034597748</v>
      </c>
      <c r="I9" s="708">
        <f>('C-57'!I9/'C-56'!I9)*1000</f>
        <v>71.930456189710625</v>
      </c>
      <c r="J9" s="708">
        <f>('C-57'!J9/'C-56'!J9)*1000</f>
        <v>54.091950832672502</v>
      </c>
      <c r="K9" s="708">
        <f>('C-57'!K9/'C-56'!K9)*1000</f>
        <v>56.211543742644174</v>
      </c>
      <c r="L9" s="708">
        <f>('C-57'!L9/'C-56'!L9)*1000</f>
        <v>50.495991518578364</v>
      </c>
      <c r="M9" s="708">
        <f>('C-57'!M9/'C-56'!M9)*1000</f>
        <v>52.247118959107809</v>
      </c>
      <c r="N9" s="708">
        <f>('C-57'!N9/'C-56'!N9)*1000</f>
        <v>57.741557137641472</v>
      </c>
      <c r="O9" s="474"/>
      <c r="P9" s="358"/>
      <c r="Q9" s="470"/>
    </row>
    <row r="10" spans="1:18" ht="12" customHeight="1">
      <c r="A10" s="354" t="s">
        <v>605</v>
      </c>
      <c r="B10" s="708">
        <f>('C-57'!B10/'C-56'!B10)*1000</f>
        <v>56.626553109103845</v>
      </c>
      <c r="C10" s="708">
        <f>('C-57'!C10/'C-56'!C10)*1000</f>
        <v>58.759170678425505</v>
      </c>
      <c r="D10" s="708">
        <f>('C-57'!D10/'C-56'!D10)*1000</f>
        <v>57.387548325419161</v>
      </c>
      <c r="E10" s="708">
        <f>('C-57'!E10/'C-56'!E10)*1000</f>
        <v>56.964963710354091</v>
      </c>
      <c r="F10" s="708">
        <f>('C-57'!F10/'C-56'!F10)*1000</f>
        <v>53.997736952793211</v>
      </c>
      <c r="G10" s="708">
        <f>('C-57'!G10/'C-56'!G10)*1000</f>
        <v>55.268730884109921</v>
      </c>
      <c r="H10" s="708">
        <f>('C-57'!H10/'C-56'!H10)*1000</f>
        <v>56.010767390613829</v>
      </c>
      <c r="I10" s="708">
        <f>('C-57'!I10/'C-56'!I10)*1000</f>
        <v>58.802851312450287</v>
      </c>
      <c r="J10" s="708">
        <f>('C-57'!J10/'C-56'!J10)*1000</f>
        <v>58.39728433554626</v>
      </c>
      <c r="K10" s="708">
        <f>('C-57'!K10/'C-56'!K10)*1000</f>
        <v>55.210997597573936</v>
      </c>
      <c r="L10" s="708">
        <f>('C-57'!L10/'C-56'!L10)*1000</f>
        <v>55.653134062277154</v>
      </c>
      <c r="M10" s="708">
        <f>('C-57'!M10/'C-56'!M10)*1000</f>
        <v>55.497985981506623</v>
      </c>
      <c r="N10" s="708">
        <f>('C-57'!N10/'C-56'!N10)*1000</f>
        <v>57.394715249969039</v>
      </c>
      <c r="O10" s="474"/>
      <c r="P10" s="358"/>
      <c r="Q10" s="470"/>
    </row>
    <row r="11" spans="1:18" ht="12" customHeight="1">
      <c r="A11" s="358" t="s">
        <v>606</v>
      </c>
      <c r="B11" s="708">
        <f>('C-57'!B11/'C-56'!B11)*1000</f>
        <v>43.207980782084206</v>
      </c>
      <c r="C11" s="708">
        <f>('C-57'!C11/'C-56'!C11)*1000</f>
        <v>41.298938199389625</v>
      </c>
      <c r="D11" s="708">
        <f>('C-57'!D11/'C-56'!D11)*1000</f>
        <v>42.30325090565443</v>
      </c>
      <c r="E11" s="708">
        <f>('C-57'!E11/'C-56'!E11)*1000</f>
        <v>42.765462513597193</v>
      </c>
      <c r="F11" s="708">
        <f>('C-57'!F11/'C-56'!F11)*1000</f>
        <v>43.13024424102813</v>
      </c>
      <c r="G11" s="708">
        <f>('C-57'!G11/'C-56'!G11)*1000</f>
        <v>45.601269689536068</v>
      </c>
      <c r="H11" s="708">
        <f>('C-57'!H11/'C-56'!H11)*1000</f>
        <v>43.053181143571315</v>
      </c>
      <c r="I11" s="708">
        <f>('C-57'!I11/'C-56'!I11)*1000</f>
        <v>43.690098138880188</v>
      </c>
      <c r="J11" s="708">
        <f>('C-57'!J11/'C-56'!J11)*1000</f>
        <v>43.015797223390827</v>
      </c>
      <c r="K11" s="708">
        <f>('C-57'!K11/'C-56'!K11)*1000</f>
        <v>42.626973890544143</v>
      </c>
      <c r="L11" s="708">
        <f>('C-57'!L11/'C-56'!L11)*1000</f>
        <v>44.182849815675596</v>
      </c>
      <c r="M11" s="708">
        <f>('C-57'!M11/'C-56'!M11)*1000</f>
        <v>42.253265857224072</v>
      </c>
      <c r="N11" s="708">
        <f>('C-57'!N11/'C-56'!N11)*1000</f>
        <v>44.513158241179568</v>
      </c>
      <c r="O11" s="474"/>
      <c r="P11" s="358"/>
      <c r="Q11" s="470"/>
    </row>
    <row r="12" spans="1:18" ht="12" customHeight="1">
      <c r="A12" s="367" t="s">
        <v>592</v>
      </c>
      <c r="B12" s="708">
        <f>('C-57'!B12/'C-56'!B12)*1000</f>
        <v>36.936190353065911</v>
      </c>
      <c r="C12" s="708">
        <f>('C-57'!C12/'C-56'!C12)*1000</f>
        <v>35.243236239833543</v>
      </c>
      <c r="D12" s="708">
        <f>('C-57'!D12/'C-56'!D12)*1000</f>
        <v>36.699120313862245</v>
      </c>
      <c r="E12" s="708">
        <f>('C-57'!E12/'C-56'!E12)*1000</f>
        <v>35.755394629364915</v>
      </c>
      <c r="F12" s="708">
        <f>('C-57'!F12/'C-56'!F12)*1000</f>
        <v>36.467374732229793</v>
      </c>
      <c r="G12" s="708">
        <f>('C-57'!G12/'C-56'!G12)*1000</f>
        <v>36.18778339084993</v>
      </c>
      <c r="H12" s="708">
        <f>('C-57'!H12/'C-56'!H12)*1000</f>
        <v>36.582214109419994</v>
      </c>
      <c r="I12" s="708">
        <f>('C-57'!I12/'C-56'!I12)*1000</f>
        <v>37.159753404490239</v>
      </c>
      <c r="J12" s="708">
        <f>('C-57'!J12/'C-56'!J12)*1000</f>
        <v>37.32882150373063</v>
      </c>
      <c r="K12" s="708">
        <f>('C-57'!K12/'C-56'!K12)*1000</f>
        <v>37.80977121900105</v>
      </c>
      <c r="L12" s="708">
        <f>('C-57'!L12/'C-56'!L12)*1000</f>
        <v>39.171276497695864</v>
      </c>
      <c r="M12" s="708">
        <f>('C-57'!M12/'C-56'!M12)*1000</f>
        <v>35.727641475644695</v>
      </c>
      <c r="N12" s="708">
        <f>('C-57'!N12/'C-56'!N12)*1000</f>
        <v>39.326169624337396</v>
      </c>
      <c r="O12" s="474"/>
      <c r="P12" s="358"/>
      <c r="Q12" s="470"/>
    </row>
    <row r="13" spans="1:18" ht="12" customHeight="1">
      <c r="A13" s="367" t="s">
        <v>593</v>
      </c>
      <c r="B13" s="708">
        <f>('C-57'!B13/'C-56'!B13)*1000</f>
        <v>46.500790834431719</v>
      </c>
      <c r="C13" s="708">
        <f>('C-57'!C13/'C-56'!C13)*1000</f>
        <v>45.169896803423107</v>
      </c>
      <c r="D13" s="708">
        <f>('C-57'!D13/'C-56'!D13)*1000</f>
        <v>45.229645354645349</v>
      </c>
      <c r="E13" s="708">
        <f>('C-57'!E13/'C-56'!E13)*1000</f>
        <v>45.888676358071919</v>
      </c>
      <c r="F13" s="708">
        <f>('C-57'!F13/'C-56'!F13)*1000</f>
        <v>46.306622851365027</v>
      </c>
      <c r="G13" s="708">
        <f>('C-57'!G13/'C-56'!G13)*1000</f>
        <v>47.085043457267012</v>
      </c>
      <c r="H13" s="708">
        <f>('C-57'!H13/'C-56'!H13)*1000</f>
        <v>46.324702589223236</v>
      </c>
      <c r="I13" s="708">
        <f>('C-57'!I13/'C-56'!I13)*1000</f>
        <v>48.093103448275855</v>
      </c>
      <c r="J13" s="708">
        <f>('C-57'!J13/'C-56'!J13)*1000</f>
        <v>46.279818274891205</v>
      </c>
      <c r="K13" s="708">
        <f>('C-57'!K13/'C-56'!K13)*1000</f>
        <v>46.080610795454561</v>
      </c>
      <c r="L13" s="708">
        <f>('C-57'!L13/'C-56'!L13)*1000</f>
        <v>48.194009530292725</v>
      </c>
      <c r="M13" s="708">
        <f>('C-57'!M13/'C-56'!M13)*1000</f>
        <v>46.74049012435993</v>
      </c>
      <c r="N13" s="708">
        <f>('C-57'!N13/'C-56'!N13)*1000</f>
        <v>46.352256446991404</v>
      </c>
      <c r="O13" s="474"/>
      <c r="P13" s="358"/>
      <c r="Q13" s="470"/>
    </row>
    <row r="14" spans="1:18" ht="12" customHeight="1">
      <c r="A14" s="367" t="s">
        <v>594</v>
      </c>
      <c r="B14" s="708">
        <f>('C-57'!B14/'C-56'!B14)*1000</f>
        <v>49.636453538530041</v>
      </c>
      <c r="C14" s="708">
        <f>('C-57'!C14/'C-56'!C14)*1000</f>
        <v>47.859339511041</v>
      </c>
      <c r="D14" s="708">
        <f>('C-57'!D14/'C-56'!D14)*1000</f>
        <v>49.205043933761402</v>
      </c>
      <c r="E14" s="708">
        <f>('C-57'!E14/'C-56'!E14)*1000</f>
        <v>49.813716884774976</v>
      </c>
      <c r="F14" s="708">
        <f>('C-57'!F14/'C-56'!F14)*1000</f>
        <v>49.728257391039314</v>
      </c>
      <c r="G14" s="708">
        <f>('C-57'!G14/'C-56'!G14)*1000</f>
        <v>57.396504537719785</v>
      </c>
      <c r="H14" s="708">
        <f>('C-57'!H14/'C-56'!H14)*1000</f>
        <v>47.8264713933753</v>
      </c>
      <c r="I14" s="708">
        <f>('C-57'!I14/'C-56'!I14)*1000</f>
        <v>49.079509368053351</v>
      </c>
      <c r="J14" s="708">
        <f>('C-57'!J14/'C-56'!J14)*1000</f>
        <v>49.185659760087233</v>
      </c>
      <c r="K14" s="708">
        <f>('C-57'!K14/'C-56'!K14)*1000</f>
        <v>47.261474679029952</v>
      </c>
      <c r="L14" s="708">
        <f>('C-57'!L14/'C-56'!L14)*1000</f>
        <v>47.777182539682528</v>
      </c>
      <c r="M14" s="708">
        <f>('C-57'!M14/'C-56'!M14)*1000</f>
        <v>49.116652397260275</v>
      </c>
      <c r="N14" s="708">
        <f>('C-57'!N14/'C-56'!N14)*1000</f>
        <v>49.676813742588081</v>
      </c>
      <c r="O14" s="474"/>
      <c r="P14" s="358"/>
      <c r="Q14" s="470"/>
    </row>
    <row r="15" spans="1:18" ht="12" customHeight="1">
      <c r="A15" s="486" t="s">
        <v>595</v>
      </c>
      <c r="B15" s="708">
        <f>('C-57'!B15/'C-56'!B15)*1000</f>
        <v>51.014260495188154</v>
      </c>
      <c r="C15" s="708">
        <f>('C-57'!C15/'C-56'!C15)*1000</f>
        <v>53.40826996197719</v>
      </c>
      <c r="D15" s="708">
        <f>('C-57'!D15/'C-56'!D15)*1000</f>
        <v>54.325661572866188</v>
      </c>
      <c r="E15" s="708">
        <f>('C-57'!E15/'C-56'!E15)*1000</f>
        <v>52.849040632054184</v>
      </c>
      <c r="F15" s="708">
        <f>('C-57'!F15/'C-56'!F15)*1000</f>
        <v>52.144396551724149</v>
      </c>
      <c r="G15" s="708">
        <f>('C-57'!G15/'C-56'!G15)*1000</f>
        <v>52.344256259204705</v>
      </c>
      <c r="H15" s="708">
        <f>('C-57'!H15/'C-56'!H15)*1000</f>
        <v>52.66693290734824</v>
      </c>
      <c r="I15" s="708">
        <f>('C-57'!I15/'C-56'!I15)*1000</f>
        <v>52.270034843205586</v>
      </c>
      <c r="J15" s="708">
        <f>('C-57'!J15/'C-56'!J15)*1000</f>
        <v>52.694522226111324</v>
      </c>
      <c r="K15" s="708">
        <f>('C-57'!K15/'C-56'!K15)*1000</f>
        <v>54.955740343347635</v>
      </c>
      <c r="L15" s="708">
        <f>('C-57'!L15/'C-56'!L15)*1000</f>
        <v>52.64380610412924</v>
      </c>
      <c r="M15" s="708">
        <f>('C-57'!M15/'C-56'!M15)*1000</f>
        <v>39.322590682788054</v>
      </c>
      <c r="N15" s="708">
        <f>('C-57'!N15/'C-56'!N15)*1000</f>
        <v>44.157979211250385</v>
      </c>
      <c r="O15" s="474"/>
      <c r="P15" s="358"/>
      <c r="Q15" s="470"/>
    </row>
    <row r="16" spans="1:18" ht="12" customHeight="1">
      <c r="A16" s="354" t="s">
        <v>596</v>
      </c>
      <c r="B16" s="708">
        <f>('C-57'!B16/'C-56'!B16)*1000</f>
        <v>32.5249969281464</v>
      </c>
      <c r="C16" s="708">
        <f>('C-57'!C16/'C-56'!C16)*1000</f>
        <v>32.200760233918132</v>
      </c>
      <c r="D16" s="708">
        <f>('C-57'!D16/'C-56'!D16)*1000</f>
        <v>32.579710144927539</v>
      </c>
      <c r="E16" s="708">
        <f>('C-57'!E16/'C-56'!E16)*1000</f>
        <v>33.202985074626866</v>
      </c>
      <c r="F16" s="708">
        <f>('C-57'!F16/'C-56'!F16)*1000</f>
        <v>32.023530135012898</v>
      </c>
      <c r="G16" s="708">
        <f>('C-57'!G16/'C-56'!G16)*1000</f>
        <v>32.625</v>
      </c>
      <c r="H16" s="708">
        <f>('C-57'!H16/'C-56'!H16)*1000</f>
        <v>31.625</v>
      </c>
      <c r="I16" s="708">
        <f>('C-57'!I16/'C-56'!I16)*1000</f>
        <v>33.00911854103343</v>
      </c>
      <c r="J16" s="708">
        <f>('C-57'!J16/'C-56'!J16)*1000</f>
        <v>32.358084862385319</v>
      </c>
      <c r="K16" s="708">
        <f>('C-57'!K16/'C-56'!K16)*1000</f>
        <v>31.436464088397788</v>
      </c>
      <c r="L16" s="708">
        <f>('C-57'!L16/'C-56'!L16)*1000</f>
        <v>33.019178082191779</v>
      </c>
      <c r="M16" s="708">
        <f>('C-57'!M16/'C-56'!M16)*1000</f>
        <v>33.174118300472088</v>
      </c>
      <c r="N16" s="708">
        <f>('C-57'!N16/'C-56'!N16)*1000</f>
        <v>33.023446019629226</v>
      </c>
      <c r="O16" s="474"/>
      <c r="P16" s="358"/>
      <c r="Q16" s="470"/>
    </row>
    <row r="17" spans="1:17" ht="12" customHeight="1">
      <c r="A17" s="354" t="s">
        <v>597</v>
      </c>
      <c r="B17" s="708">
        <f>('C-57'!B17/'C-56'!B17)*1000</f>
        <v>63.154296795298144</v>
      </c>
      <c r="C17" s="708">
        <f>('C-57'!C17/'C-56'!C17)*1000</f>
        <v>62.862955296130657</v>
      </c>
      <c r="D17" s="708">
        <f>('C-57'!D17/'C-56'!D17)*1000</f>
        <v>61.607559804469282</v>
      </c>
      <c r="E17" s="708">
        <f>('C-57'!E17/'C-56'!E17)*1000</f>
        <v>63.419152529078232</v>
      </c>
      <c r="F17" s="708">
        <f>('C-57'!F17/'C-56'!F17)*1000</f>
        <v>63.364651681290589</v>
      </c>
      <c r="G17" s="708">
        <f>('C-57'!G17/'C-56'!G17)*1000</f>
        <v>63.693977746388782</v>
      </c>
      <c r="H17" s="708">
        <f>('C-57'!H17/'C-56'!H17)*1000</f>
        <v>63.624684030903083</v>
      </c>
      <c r="I17" s="708">
        <f>('C-57'!I17/'C-56'!I17)*1000</f>
        <v>63.765218570437874</v>
      </c>
      <c r="J17" s="708">
        <f>('C-57'!J17/'C-56'!J17)*1000</f>
        <v>63.130222719869707</v>
      </c>
      <c r="K17" s="708">
        <f>('C-57'!K17/'C-56'!K17)*1000</f>
        <v>63.237236467236471</v>
      </c>
      <c r="L17" s="708">
        <f>('C-57'!L17/'C-56'!L17)*1000</f>
        <v>63.055267255729866</v>
      </c>
      <c r="M17" s="708">
        <f>('C-57'!M17/'C-56'!M17)*1000</f>
        <v>63.02521662265098</v>
      </c>
      <c r="N17" s="708">
        <f>('C-57'!N17/'C-56'!N17)*1000</f>
        <v>62.999980007184568</v>
      </c>
      <c r="O17" s="474"/>
      <c r="P17" s="358"/>
      <c r="Q17" s="470"/>
    </row>
    <row r="18" spans="1:17" ht="12" customHeight="1">
      <c r="A18" s="486" t="s">
        <v>598</v>
      </c>
      <c r="B18" s="708">
        <f>('C-57'!B18/'C-56'!B18)*1000</f>
        <v>42.129713680795703</v>
      </c>
      <c r="C18" s="708">
        <f>('C-57'!C18/'C-56'!C18)*1000</f>
        <v>44.674841017488063</v>
      </c>
      <c r="D18" s="708">
        <f>('C-57'!D18/'C-56'!D18)*1000</f>
        <v>41.674947061937523</v>
      </c>
      <c r="E18" s="708">
        <f>('C-57'!E18/'C-56'!E18)*1000</f>
        <v>40.73604513064133</v>
      </c>
      <c r="F18" s="708">
        <f>('C-57'!F18/'C-56'!F18)*1000</f>
        <v>40.516642915309454</v>
      </c>
      <c r="G18" s="708">
        <f>('C-57'!G18/'C-56'!G18)*1000</f>
        <v>41.842298932847484</v>
      </c>
      <c r="H18" s="708">
        <f>('C-57'!H18/'C-56'!H18)*1000</f>
        <v>41.431436437134103</v>
      </c>
      <c r="I18" s="708">
        <f>('C-57'!I18/'C-56'!I18)*1000</f>
        <v>43.448109131995217</v>
      </c>
      <c r="J18" s="708">
        <f>('C-57'!J18/'C-56'!J18)*1000</f>
        <v>44.349499803844658</v>
      </c>
      <c r="K18" s="708">
        <f>('C-57'!K18/'C-56'!K18)*1000</f>
        <v>41.028390190088253</v>
      </c>
      <c r="L18" s="708">
        <f>('C-57'!L18/'C-56'!L18)*1000</f>
        <v>42.598905950095961</v>
      </c>
      <c r="M18" s="708">
        <f>('C-57'!M18/'C-56'!M18)*1000</f>
        <v>44.023631735256693</v>
      </c>
      <c r="N18" s="708">
        <f>('C-57'!N18/'C-56'!N18)*1000</f>
        <v>39.732110531359808</v>
      </c>
      <c r="O18" s="474"/>
      <c r="P18" s="358"/>
      <c r="Q18" s="470"/>
    </row>
    <row r="19" spans="1:17" ht="12" customHeight="1">
      <c r="A19" s="486" t="s">
        <v>599</v>
      </c>
      <c r="B19" s="708">
        <f>('C-57'!B19/'C-56'!B19)*1000</f>
        <v>32.64503695576856</v>
      </c>
      <c r="C19" s="708">
        <f>('C-57'!C19/'C-56'!C19)*1000</f>
        <v>34.418673238526175</v>
      </c>
      <c r="D19" s="708">
        <f>('C-57'!D19/'C-56'!D19)*1000</f>
        <v>32.673548249359513</v>
      </c>
      <c r="E19" s="708">
        <f>('C-57'!E19/'C-56'!E19)*1000</f>
        <v>32.682540610026876</v>
      </c>
      <c r="F19" s="708">
        <f>('C-57'!F19/'C-56'!F19)*1000</f>
        <v>33.268912932356457</v>
      </c>
      <c r="G19" s="708">
        <f>('C-57'!G19/'C-56'!G19)*1000</f>
        <v>32.891632264210863</v>
      </c>
      <c r="H19" s="708">
        <f>('C-57'!H19/'C-56'!H19)*1000</f>
        <v>33.175482093663916</v>
      </c>
      <c r="I19" s="708">
        <f>('C-57'!I19/'C-56'!I19)*1000</f>
        <v>32.685979060554615</v>
      </c>
      <c r="J19" s="708">
        <f>('C-57'!J19/'C-56'!J19)*1000</f>
        <v>32.46116399826915</v>
      </c>
      <c r="K19" s="708">
        <f>('C-57'!K19/'C-56'!K19)*1000</f>
        <v>32.414464285714288</v>
      </c>
      <c r="L19" s="708">
        <f>('C-57'!L19/'C-56'!L19)*1000</f>
        <v>32.53742695084221</v>
      </c>
      <c r="M19" s="708">
        <f>('C-57'!M19/'C-56'!M19)*1000</f>
        <v>31.422864768683272</v>
      </c>
      <c r="N19" s="708">
        <f>('C-57'!N19/'C-56'!N19)*1000</f>
        <v>31.731467061205421</v>
      </c>
      <c r="O19" s="474"/>
      <c r="P19" s="358"/>
      <c r="Q19" s="470"/>
    </row>
    <row r="20" spans="1:17" ht="12" customHeight="1">
      <c r="A20" s="486" t="s">
        <v>600</v>
      </c>
      <c r="B20" s="708">
        <f>('C-57'!B20/'C-56'!B20)*1000</f>
        <v>36.861390604965614</v>
      </c>
      <c r="C20" s="708">
        <f>('C-57'!C20/'C-56'!C20)*1000</f>
        <v>35.742404859484772</v>
      </c>
      <c r="D20" s="708">
        <f>('C-57'!D20/'C-56'!D20)*1000</f>
        <v>36.024997288503251</v>
      </c>
      <c r="E20" s="708">
        <f>('C-57'!E20/'C-56'!E20)*1000</f>
        <v>35.67305298570227</v>
      </c>
      <c r="F20" s="708">
        <f>('C-57'!F20/'C-56'!F20)*1000</f>
        <v>36.254103742613268</v>
      </c>
      <c r="G20" s="708">
        <f>('C-57'!G20/'C-56'!G20)*1000</f>
        <v>35.509762316335348</v>
      </c>
      <c r="H20" s="708">
        <f>('C-57'!H20/'C-56'!H20)*1000</f>
        <v>36.499678277053974</v>
      </c>
      <c r="I20" s="708">
        <f>('C-57'!I20/'C-56'!I20)*1000</f>
        <v>36.07616987981973</v>
      </c>
      <c r="J20" s="708">
        <f>('C-57'!J20/'C-56'!J20)*1000</f>
        <v>35.460625</v>
      </c>
      <c r="K20" s="708">
        <f>('C-57'!K20/'C-56'!K20)*1000</f>
        <v>36.593439890710385</v>
      </c>
      <c r="L20" s="708">
        <f>('C-57'!L20/'C-56'!L20)*1000</f>
        <v>38.745095266746887</v>
      </c>
      <c r="M20" s="708">
        <f>('C-57'!M20/'C-56'!M20)*1000</f>
        <v>40.36864643744822</v>
      </c>
      <c r="N20" s="708">
        <f>('C-57'!N20/'C-56'!N20)*1000</f>
        <v>40.251674398625433</v>
      </c>
      <c r="O20" s="474"/>
      <c r="P20" s="358"/>
      <c r="Q20" s="470"/>
    </row>
    <row r="21" spans="1:17" ht="12" customHeight="1">
      <c r="A21" s="486" t="s">
        <v>601</v>
      </c>
      <c r="B21" s="708">
        <f>('C-57'!B21/'C-56'!B21)*1000</f>
        <v>41.696128025053682</v>
      </c>
      <c r="C21" s="708">
        <f>('C-57'!C21/'C-56'!C21)*1000</f>
        <v>41.774358365019005</v>
      </c>
      <c r="D21" s="708">
        <f>('C-57'!D21/'C-56'!D21)*1000</f>
        <v>41.789625360230573</v>
      </c>
      <c r="E21" s="708">
        <f>('C-57'!E21/'C-56'!E21)*1000</f>
        <v>41.184410310734471</v>
      </c>
      <c r="F21" s="708">
        <f>('C-57'!F21/'C-56'!F21)*1000</f>
        <v>41.896285104870245</v>
      </c>
      <c r="G21" s="708">
        <f>('C-57'!G21/'C-56'!G21)*1000</f>
        <v>42.692194360989134</v>
      </c>
      <c r="H21" s="708">
        <f>('C-57'!H21/'C-56'!H21)*1000</f>
        <v>41.896173469387776</v>
      </c>
      <c r="I21" s="708">
        <f>('C-57'!I21/'C-56'!I21)*1000</f>
        <v>41.672984224364569</v>
      </c>
      <c r="J21" s="708">
        <f>('C-57'!J21/'C-56'!J21)*1000</f>
        <v>41.208753742100022</v>
      </c>
      <c r="K21" s="708">
        <f>('C-57'!K21/'C-56'!K21)*1000</f>
        <v>41.147704646017701</v>
      </c>
      <c r="L21" s="708">
        <f>('C-57'!L21/'C-56'!L21)*1000</f>
        <v>41.70176966292135</v>
      </c>
      <c r="M21" s="708">
        <f>('C-57'!M21/'C-56'!M21)*1000</f>
        <v>40.947338890670075</v>
      </c>
      <c r="N21" s="708">
        <f>('C-57'!N21/'C-56'!N21)*1000</f>
        <v>42.427963994430073</v>
      </c>
      <c r="O21" s="474"/>
      <c r="P21" s="358"/>
      <c r="Q21" s="470"/>
    </row>
    <row r="22" spans="1:17" ht="12" customHeight="1">
      <c r="A22" s="486" t="s">
        <v>243</v>
      </c>
      <c r="B22" s="708">
        <f>('C-57'!B22/'C-56'!B22)*1000</f>
        <v>34.751815673805304</v>
      </c>
      <c r="C22" s="708">
        <f>('C-57'!C22/'C-56'!C22)*1000</f>
        <v>34.201539849841183</v>
      </c>
      <c r="D22" s="708">
        <f>('C-57'!D22/'C-56'!D22)*1000</f>
        <v>34.465042562724022</v>
      </c>
      <c r="E22" s="708">
        <f>('C-57'!E22/'C-56'!E22)*1000</f>
        <v>35.867722912966251</v>
      </c>
      <c r="F22" s="708">
        <f>('C-57'!F22/'C-56'!F22)*1000</f>
        <v>34.761590772014465</v>
      </c>
      <c r="G22" s="708">
        <f>('C-57'!G22/'C-56'!G22)*1000</f>
        <v>34.820307269874483</v>
      </c>
      <c r="H22" s="708">
        <f>('C-57'!H22/'C-56'!H22)*1000</f>
        <v>34.645175710318298</v>
      </c>
      <c r="I22" s="708">
        <f>('C-57'!I22/'C-56'!I22)*1000</f>
        <v>34.86498076052515</v>
      </c>
      <c r="J22" s="708">
        <f>('C-57'!J22/'C-56'!J22)*1000</f>
        <v>34.47998137683021</v>
      </c>
      <c r="K22" s="708">
        <f>('C-57'!K22/'C-56'!K22)*1000</f>
        <v>34.709571691740862</v>
      </c>
      <c r="L22" s="708">
        <f>('C-57'!L22/'C-56'!L22)*1000</f>
        <v>34.672733463035009</v>
      </c>
      <c r="M22" s="708">
        <f>('C-57'!M22/'C-56'!M22)*1000</f>
        <v>34.7996434120572</v>
      </c>
      <c r="N22" s="708">
        <f>('C-57'!N22/'C-56'!N22)*1000</f>
        <v>34.958806801736635</v>
      </c>
      <c r="O22" s="474"/>
      <c r="P22" s="358"/>
      <c r="Q22" s="470"/>
    </row>
    <row r="23" spans="1:17" ht="12" customHeight="1">
      <c r="A23" s="354" t="s">
        <v>244</v>
      </c>
      <c r="B23" s="708">
        <f>('C-57'!B23/'C-56'!B23)*1000</f>
        <v>56.006821934688858</v>
      </c>
      <c r="C23" s="708">
        <f>('C-57'!C23/'C-56'!C23)*1000</f>
        <v>56.021265469757715</v>
      </c>
      <c r="D23" s="708">
        <f>('C-57'!D23/'C-56'!D23)*1000</f>
        <v>56.018293034797182</v>
      </c>
      <c r="E23" s="708">
        <f>('C-57'!E23/'C-56'!E23)*1000</f>
        <v>56.022744199369797</v>
      </c>
      <c r="F23" s="708">
        <f>('C-57'!F23/'C-56'!F23)*1000</f>
        <v>56.037795369323263</v>
      </c>
      <c r="G23" s="708">
        <f>('C-57'!G23/'C-56'!G23)*1000</f>
        <v>56.026933458514279</v>
      </c>
      <c r="H23" s="708">
        <f>('C-57'!H23/'C-56'!H23)*1000</f>
        <v>56.010552975939206</v>
      </c>
      <c r="I23" s="708">
        <f>('C-57'!I23/'C-56'!I23)*1000</f>
        <v>55.99248703118478</v>
      </c>
      <c r="J23" s="708">
        <f>('C-57'!J23/'C-56'!J23)*1000</f>
        <v>55.982320508210485</v>
      </c>
      <c r="K23" s="708">
        <f>('C-57'!K23/'C-56'!K23)*1000</f>
        <v>55.986876797698947</v>
      </c>
      <c r="L23" s="708">
        <f>('C-57'!L23/'C-56'!L23)*1000</f>
        <v>55.997901301193274</v>
      </c>
      <c r="M23" s="708">
        <f>('C-57'!M23/'C-56'!M23)*1000</f>
        <v>55.997251598255367</v>
      </c>
      <c r="N23" s="708">
        <f>('C-57'!N23/'C-56'!N23)*1000</f>
        <v>55.985557857354252</v>
      </c>
      <c r="O23" s="474"/>
      <c r="P23" s="358"/>
      <c r="Q23" s="470"/>
    </row>
    <row r="24" spans="1:17" ht="12" customHeight="1">
      <c r="A24" s="486" t="s">
        <v>245</v>
      </c>
      <c r="B24" s="708">
        <f>('C-57'!B24/'C-56'!B24)*1000</f>
        <v>40.970864008890125</v>
      </c>
      <c r="C24" s="708">
        <f>('C-57'!C24/'C-56'!C24)*1000</f>
        <v>42.273390718562872</v>
      </c>
      <c r="D24" s="708">
        <f>('C-57'!D24/'C-56'!D24)*1000</f>
        <v>41.60430839002268</v>
      </c>
      <c r="E24" s="708">
        <f>('C-57'!E24/'C-56'!E24)*1000</f>
        <v>41.701188760806907</v>
      </c>
      <c r="F24" s="708">
        <f>('C-57'!F24/'C-56'!F24)*1000</f>
        <v>41.564808596373403</v>
      </c>
      <c r="G24" s="708">
        <f>('C-57'!G24/'C-56'!G24)*1000</f>
        <v>42.051691129546903</v>
      </c>
      <c r="H24" s="708">
        <f>('C-57'!H24/'C-56'!H24)*1000</f>
        <v>41.354043683589147</v>
      </c>
      <c r="I24" s="708">
        <f>('C-57'!I24/'C-56'!I24)*1000</f>
        <v>42.568366708385476</v>
      </c>
      <c r="J24" s="708">
        <f>('C-57'!J24/'C-56'!J24)*1000</f>
        <v>42.152674591381867</v>
      </c>
      <c r="K24" s="708">
        <f>('C-57'!K24/'C-56'!K24)*1000</f>
        <v>42.421318681318681</v>
      </c>
      <c r="L24" s="708">
        <f>('C-57'!L24/'C-56'!L24)*1000</f>
        <v>41.756497948016417</v>
      </c>
      <c r="M24" s="708">
        <f>('C-57'!M24/'C-56'!M24)*1000</f>
        <v>36.013313609467453</v>
      </c>
      <c r="N24" s="708">
        <f>('C-57'!N24/'C-56'!N24)*1000</f>
        <v>39.038188073394494</v>
      </c>
      <c r="O24" s="474"/>
      <c r="P24" s="358"/>
      <c r="Q24" s="470"/>
    </row>
    <row r="25" spans="1:17" ht="12" customHeight="1">
      <c r="A25" s="486" t="s">
        <v>246</v>
      </c>
      <c r="B25" s="708">
        <f>('C-57'!B25/'C-56'!B25)*1000</f>
        <v>39.355615294506357</v>
      </c>
      <c r="C25" s="708">
        <f>('C-57'!C25/'C-56'!C25)*1000</f>
        <v>36.597688497523393</v>
      </c>
      <c r="D25" s="708">
        <f>('C-57'!D25/'C-56'!D25)*1000</f>
        <v>40.7948275862069</v>
      </c>
      <c r="E25" s="708">
        <f>('C-57'!E25/'C-56'!E25)*1000</f>
        <v>39.900108972030516</v>
      </c>
      <c r="F25" s="708">
        <f>('C-57'!F25/'C-56'!F25)*1000</f>
        <v>37.988384955752217</v>
      </c>
      <c r="G25" s="708">
        <f>('C-57'!G25/'C-56'!G25)*1000</f>
        <v>38.155068493150686</v>
      </c>
      <c r="H25" s="708">
        <f>('C-57'!H25/'C-56'!H25)*1000</f>
        <v>38.226072607260726</v>
      </c>
      <c r="I25" s="708">
        <f>('C-57'!I25/'C-56'!I25)*1000</f>
        <v>38.917525773195877</v>
      </c>
      <c r="J25" s="708">
        <f>('C-57'!J25/'C-56'!J25)*1000</f>
        <v>38.994629430719655</v>
      </c>
      <c r="K25" s="708">
        <f>('C-57'!K25/'C-56'!K25)*1000</f>
        <v>39.400355871886127</v>
      </c>
      <c r="L25" s="708">
        <f>('C-57'!L25/'C-56'!L25)*1000</f>
        <v>39.969316969050162</v>
      </c>
      <c r="M25" s="708">
        <f>('C-57'!M25/'C-56'!M25)*1000</f>
        <v>40.57182271270915</v>
      </c>
      <c r="N25" s="708">
        <f>('C-57'!N25/'C-56'!N25)*1000</f>
        <v>42.491365912623039</v>
      </c>
      <c r="O25" s="474"/>
      <c r="P25" s="358"/>
      <c r="Q25" s="470"/>
    </row>
    <row r="26" spans="1:17" ht="12" customHeight="1">
      <c r="A26" s="486" t="s">
        <v>258</v>
      </c>
      <c r="B26" s="708">
        <f>('C-57'!B26/'C-56'!B26)*1000</f>
        <v>44.029468079080033</v>
      </c>
      <c r="C26" s="708">
        <f>('C-57'!C26/'C-56'!C26)*1000</f>
        <v>42.478024369016538</v>
      </c>
      <c r="D26" s="708">
        <f>('C-57'!D26/'C-56'!D26)*1000</f>
        <v>43.114996260284222</v>
      </c>
      <c r="E26" s="708">
        <f>('C-57'!E26/'C-56'!E26)*1000</f>
        <v>43.837205793602898</v>
      </c>
      <c r="F26" s="708">
        <f>('C-57'!F26/'C-56'!F26)*1000</f>
        <v>43.995897382633977</v>
      </c>
      <c r="G26" s="708">
        <f>('C-57'!G26/'C-56'!G26)*1000</f>
        <v>44.53616830796777</v>
      </c>
      <c r="H26" s="708">
        <f>('C-57'!H26/'C-56'!H26)*1000</f>
        <v>45.074343089083527</v>
      </c>
      <c r="I26" s="708">
        <f>('C-57'!I26/'C-56'!I26)*1000</f>
        <v>45.460243902439025</v>
      </c>
      <c r="J26" s="708">
        <f>('C-57'!J26/'C-56'!J26)*1000</f>
        <v>43.564655172413794</v>
      </c>
      <c r="K26" s="708">
        <f>('C-57'!K26/'C-56'!K26)*1000</f>
        <v>44.603358208955221</v>
      </c>
      <c r="L26" s="708">
        <f>('C-57'!L26/'C-56'!L26)*1000</f>
        <v>44.19378972457627</v>
      </c>
      <c r="M26" s="708">
        <f>('C-57'!M26/'C-56'!M26)*1000</f>
        <v>43.54571067157314</v>
      </c>
      <c r="N26" s="708">
        <f>('C-57'!N26/'C-56'!N26)*1000</f>
        <v>43.385159195643062</v>
      </c>
      <c r="O26" s="474"/>
      <c r="P26" s="358"/>
      <c r="Q26" s="470"/>
    </row>
    <row r="27" spans="1:17" ht="12" customHeight="1">
      <c r="A27" s="358" t="s">
        <v>577</v>
      </c>
      <c r="B27" s="708">
        <f>('C-57'!B27/'C-56'!B27)*1000</f>
        <v>40.836360019325319</v>
      </c>
      <c r="C27" s="708">
        <f>('C-57'!C27/'C-56'!C27)*1000</f>
        <v>38.818707482993204</v>
      </c>
      <c r="D27" s="708">
        <f>('C-57'!D27/'C-56'!D27)*1000</f>
        <v>40.520795660036164</v>
      </c>
      <c r="E27" s="708">
        <f>('C-57'!E27/'C-56'!E27)*1000</f>
        <v>40.784210526315782</v>
      </c>
      <c r="F27" s="708">
        <f>('C-57'!F27/'C-56'!F27)*1000</f>
        <v>40.941379310344828</v>
      </c>
      <c r="G27" s="708">
        <f>('C-57'!G27/'C-56'!G27)*1000</f>
        <v>40.441672285906947</v>
      </c>
      <c r="H27" s="708">
        <f>('C-57'!H27/'C-56'!H27)*1000</f>
        <v>40.712328767123289</v>
      </c>
      <c r="I27" s="708">
        <f>('C-57'!I27/'C-56'!I27)*1000</f>
        <v>41.679245283018872</v>
      </c>
      <c r="J27" s="708">
        <f>('C-57'!J27/'C-56'!J27)*1000</f>
        <v>42.716518650088801</v>
      </c>
      <c r="K27" s="708">
        <f>('C-57'!K27/'C-56'!K27)*1000</f>
        <v>42.894075403949735</v>
      </c>
      <c r="L27" s="708">
        <f>('C-57'!L27/'C-56'!L27)*1000</f>
        <v>42.899511514305651</v>
      </c>
      <c r="M27" s="708">
        <f>('C-57'!M27/'C-56'!M27)*1000</f>
        <v>42.905172413793103</v>
      </c>
      <c r="N27" s="708">
        <f>('C-57'!N27/'C-56'!N27)*1000</f>
        <v>36.008415147265076</v>
      </c>
      <c r="O27" s="474"/>
      <c r="P27" s="358"/>
      <c r="Q27" s="470"/>
    </row>
    <row r="28" spans="1:17" ht="12" customHeight="1">
      <c r="A28" s="367" t="s">
        <v>578</v>
      </c>
      <c r="B28" s="708">
        <f>('C-57'!B28/'C-56'!B28)*1000</f>
        <v>36.588972629908767</v>
      </c>
      <c r="C28" s="708">
        <f>('C-57'!C28/'C-56'!C28)*1000</f>
        <v>38.872636815920394</v>
      </c>
      <c r="D28" s="708">
        <f>('C-57'!D28/'C-56'!D28)*1000</f>
        <v>39.166666666666671</v>
      </c>
      <c r="E28" s="708">
        <f>('C-57'!E28/'C-56'!E28)*1000</f>
        <v>37.32338308457711</v>
      </c>
      <c r="F28" s="708">
        <f>('C-57'!F28/'C-56'!F28)*1000</f>
        <v>38.318407960199004</v>
      </c>
      <c r="G28" s="708">
        <f>('C-57'!G28/'C-56'!G28)*1000</f>
        <v>37.156398104265399</v>
      </c>
      <c r="H28" s="708">
        <f>('C-57'!H28/'C-56'!H28)*1000</f>
        <v>37.834146341463416</v>
      </c>
      <c r="I28" s="708">
        <f>('C-57'!I28/'C-56'!I28)*1000</f>
        <v>38.964824120603019</v>
      </c>
      <c r="J28" s="708">
        <f>('C-57'!J28/'C-56'!J28)*1000</f>
        <v>38.911111111111111</v>
      </c>
      <c r="K28" s="708">
        <f>('C-57'!K28/'C-56'!K28)*1000</f>
        <v>39.183673469387756</v>
      </c>
      <c r="L28" s="708">
        <f>('C-57'!L28/'C-56'!L28)*1000</f>
        <v>39.296875</v>
      </c>
      <c r="M28" s="708">
        <f>('C-57'!M28/'C-56'!M28)*1000</f>
        <v>38.009950248756226</v>
      </c>
      <c r="N28" s="708">
        <f>('C-57'!N28/'C-56'!N28)*1000</f>
        <v>24.024691358024693</v>
      </c>
      <c r="O28" s="474"/>
      <c r="P28" s="358"/>
      <c r="Q28" s="470"/>
    </row>
    <row r="29" spans="1:17" ht="12" customHeight="1">
      <c r="A29" s="367" t="s">
        <v>579</v>
      </c>
      <c r="B29" s="708">
        <f>('C-57'!B29/'C-56'!B29)*1000</f>
        <v>43.207200425117357</v>
      </c>
      <c r="C29" s="708">
        <f>('C-57'!C29/'C-56'!C29)*1000</f>
        <v>38.790697674418603</v>
      </c>
      <c r="D29" s="708">
        <f>('C-57'!D29/'C-56'!D29)*1000</f>
        <v>41.2409972299169</v>
      </c>
      <c r="E29" s="708">
        <f>('C-57'!E29/'C-56'!E29)*1000</f>
        <v>42.669376693766935</v>
      </c>
      <c r="F29" s="708">
        <f>('C-57'!F29/'C-56'!F29)*1000</f>
        <v>42.33245382585752</v>
      </c>
      <c r="G29" s="708">
        <f>('C-57'!G29/'C-56'!G29)*1000</f>
        <v>42.255363683935116</v>
      </c>
      <c r="H29" s="708">
        <f>('C-57'!H29/'C-56'!H29)*1000</f>
        <v>42.269129287598943</v>
      </c>
      <c r="I29" s="708">
        <f>('C-57'!I29/'C-56'!I29)*1000</f>
        <v>43.0859375</v>
      </c>
      <c r="J29" s="708">
        <f>('C-57'!J29/'C-56'!J29)*1000</f>
        <v>44.780821917808218</v>
      </c>
      <c r="K29" s="708">
        <f>('C-57'!K29/'C-56'!K29)*1000</f>
        <v>44.908587257617732</v>
      </c>
      <c r="L29" s="708">
        <f>('C-57'!L29/'C-56'!L29)*1000</f>
        <v>44.714060860440711</v>
      </c>
      <c r="M29" s="708">
        <f>('C-57'!M29/'C-56'!M29)*1000</f>
        <v>45.501319261213716</v>
      </c>
      <c r="N29" s="708">
        <f>('C-57'!N29/'C-56'!N29)*1000</f>
        <v>45.989717223650388</v>
      </c>
      <c r="O29" s="474"/>
      <c r="P29" s="358"/>
      <c r="Q29" s="470"/>
    </row>
    <row r="30" spans="1:17" ht="12" customHeight="1">
      <c r="A30" s="486" t="s">
        <v>590</v>
      </c>
      <c r="B30" s="708">
        <f>('C-57'!B30/'C-56'!B30)*1000</f>
        <v>40.279875573200158</v>
      </c>
      <c r="C30" s="708">
        <f>('C-57'!C30/'C-56'!C30)*1000</f>
        <v>39.854009077155823</v>
      </c>
      <c r="D30" s="708">
        <f>('C-57'!D30/'C-56'!D30)*1000</f>
        <v>40.105663620357177</v>
      </c>
      <c r="E30" s="708">
        <f>('C-57'!E30/'C-56'!E30)*1000</f>
        <v>39.738480594549955</v>
      </c>
      <c r="F30" s="708">
        <f>('C-57'!F30/'C-56'!F30)*1000</f>
        <v>40.081528427270499</v>
      </c>
      <c r="G30" s="708">
        <f>('C-57'!G30/'C-56'!G30)*1000</f>
        <v>39.795095948827274</v>
      </c>
      <c r="H30" s="708">
        <f>('C-57'!H30/'C-56'!H30)*1000</f>
        <v>40.820958488018874</v>
      </c>
      <c r="I30" s="708">
        <f>('C-57'!I30/'C-56'!I30)*1000</f>
        <v>41.274974709155266</v>
      </c>
      <c r="J30" s="708">
        <f>('C-57'!J30/'C-56'!J30)*1000</f>
        <v>41.370422358166415</v>
      </c>
      <c r="K30" s="708">
        <f>('C-57'!K30/'C-56'!K30)*1000</f>
        <v>41.488450910974862</v>
      </c>
      <c r="L30" s="708">
        <f>('C-57'!L30/'C-56'!L30)*1000</f>
        <v>39.733426364887599</v>
      </c>
      <c r="M30" s="708">
        <f>('C-57'!M30/'C-56'!M30)*1000</f>
        <v>39.625073093308814</v>
      </c>
      <c r="N30" s="708">
        <f>('C-57'!N30/'C-56'!N30)*1000</f>
        <v>39.602432367343653</v>
      </c>
      <c r="O30" s="474"/>
      <c r="P30" s="358"/>
      <c r="Q30" s="470"/>
    </row>
    <row r="31" spans="1:17" ht="12" customHeight="1">
      <c r="A31" s="486" t="s">
        <v>591</v>
      </c>
      <c r="B31" s="708">
        <f>('C-57'!B31/'C-56'!B31)*1000</f>
        <v>33.098456906775802</v>
      </c>
      <c r="C31" s="708">
        <f>('C-57'!C31/'C-56'!C31)*1000</f>
        <v>31.544520547945211</v>
      </c>
      <c r="D31" s="708">
        <f>('C-57'!D31/'C-56'!D31)*1000</f>
        <v>32.608361774744026</v>
      </c>
      <c r="E31" s="708">
        <f>('C-57'!E31/'C-56'!E31)*1000</f>
        <v>32.707731520815635</v>
      </c>
      <c r="F31" s="708">
        <f>('C-57'!F31/'C-56'!F31)*1000</f>
        <v>34.494336981420211</v>
      </c>
      <c r="G31" s="708">
        <f>('C-57'!G31/'C-56'!G31)*1000</f>
        <v>34.131839156229411</v>
      </c>
      <c r="H31" s="708">
        <f>('C-57'!H31/'C-56'!H31)*1000</f>
        <v>34.042976266837705</v>
      </c>
      <c r="I31" s="708">
        <f>('C-57'!I31/'C-56'!I31)*1000</f>
        <v>33.560287942411527</v>
      </c>
      <c r="J31" s="708">
        <f>('C-57'!J31/'C-56'!J31)*1000</f>
        <v>33.376547705753822</v>
      </c>
      <c r="K31" s="708">
        <f>('C-57'!K31/'C-56'!K31)*1000</f>
        <v>32.709810387469084</v>
      </c>
      <c r="L31" s="708">
        <f>('C-57'!L31/'C-56'!L31)*1000</f>
        <v>32.078244274809158</v>
      </c>
      <c r="M31" s="708">
        <f>('C-57'!M31/'C-56'!M31)*1000</f>
        <v>31.992056327857018</v>
      </c>
      <c r="N31" s="708">
        <f>('C-57'!N31/'C-56'!N31)*1000</f>
        <v>31.972166998011932</v>
      </c>
      <c r="O31" s="474"/>
      <c r="P31" s="358"/>
      <c r="Q31" s="470"/>
    </row>
    <row r="32" spans="1:17" ht="12" customHeight="1">
      <c r="A32" s="354" t="s">
        <v>686</v>
      </c>
      <c r="B32" s="708">
        <f>('C-57'!B32/'C-56'!B32)*1000</f>
        <v>44.146883625887725</v>
      </c>
      <c r="C32" s="708">
        <f>('C-57'!C32/'C-56'!C32)*1000</f>
        <v>42.395411672234225</v>
      </c>
      <c r="D32" s="708">
        <f>('C-57'!D32/'C-56'!D32)*1000</f>
        <v>44.515745804261734</v>
      </c>
      <c r="E32" s="708">
        <f>('C-57'!E32/'C-56'!E32)*1000</f>
        <v>41.047455238726783</v>
      </c>
      <c r="F32" s="708">
        <f>('C-57'!F32/'C-56'!F32)*1000</f>
        <v>58.946904557179707</v>
      </c>
      <c r="G32" s="708">
        <f>('C-57'!G32/'C-56'!G32)*1000</f>
        <v>46.388894692854166</v>
      </c>
      <c r="H32" s="708">
        <f>('C-57'!H32/'C-56'!H32)*1000</f>
        <v>39.737903940886703</v>
      </c>
      <c r="I32" s="708">
        <f>('C-57'!I32/'C-56'!I32)*1000</f>
        <v>41.862228081740284</v>
      </c>
      <c r="J32" s="708">
        <f>('C-57'!J32/'C-56'!J32)*1000</f>
        <v>42.11148045247073</v>
      </c>
      <c r="K32" s="708">
        <f>('C-57'!K32/'C-56'!K32)*1000</f>
        <v>42.260283611171246</v>
      </c>
      <c r="L32" s="708">
        <f>('C-57'!L32/'C-56'!L32)*1000</f>
        <v>41.186508786969569</v>
      </c>
      <c r="M32" s="708">
        <f>('C-57'!M32/'C-56'!M32)*1000</f>
        <v>43.51089108910891</v>
      </c>
      <c r="N32" s="708">
        <f>('C-57'!N32/'C-56'!N32)*1000</f>
        <v>45.725817353033641</v>
      </c>
      <c r="O32" s="474"/>
      <c r="P32" s="358"/>
      <c r="Q32" s="470"/>
    </row>
    <row r="33" spans="1:17" ht="12" customHeight="1">
      <c r="A33" s="354" t="s">
        <v>534</v>
      </c>
      <c r="B33" s="708">
        <f>('C-57'!B33/'C-56'!B33)*1000</f>
        <v>42.980099637190662</v>
      </c>
      <c r="C33" s="708">
        <f>('C-57'!C33/'C-56'!C33)*1000</f>
        <v>42.10497024465505</v>
      </c>
      <c r="D33" s="708">
        <f>('C-57'!D33/'C-56'!D33)*1000</f>
        <v>42.2509245159887</v>
      </c>
      <c r="E33" s="708">
        <f>('C-57'!E33/'C-56'!E33)*1000</f>
        <v>42.579128194116393</v>
      </c>
      <c r="F33" s="708">
        <f>('C-57'!F33/'C-56'!F33)*1000</f>
        <v>42.916666666666671</v>
      </c>
      <c r="G33" s="708">
        <f>('C-57'!G33/'C-56'!G33)*1000</f>
        <v>42.703340635268368</v>
      </c>
      <c r="H33" s="708">
        <f>('C-57'!H33/'C-56'!H33)*1000</f>
        <v>42.662142374408646</v>
      </c>
      <c r="I33" s="708">
        <f>('C-57'!I33/'C-56'!I33)*1000</f>
        <v>42.496678675973868</v>
      </c>
      <c r="J33" s="708">
        <f>('C-57'!J33/'C-56'!J33)*1000</f>
        <v>41.878163126976958</v>
      </c>
      <c r="K33" s="708">
        <f>('C-57'!K33/'C-56'!K33)*1000</f>
        <v>44.551757152511826</v>
      </c>
      <c r="L33" s="708">
        <f>('C-57'!L33/'C-56'!L33)*1000</f>
        <v>43.393344155844147</v>
      </c>
      <c r="M33" s="708">
        <f>('C-57'!M33/'C-56'!M33)*1000</f>
        <v>43.735252237591546</v>
      </c>
      <c r="N33" s="708">
        <f>('C-57'!N33/'C-56'!N33)*1000</f>
        <v>44.233844834159363</v>
      </c>
      <c r="O33" s="474"/>
      <c r="P33" s="358"/>
      <c r="Q33" s="470"/>
    </row>
    <row r="34" spans="1:17" ht="12" customHeight="1">
      <c r="A34" s="354" t="s">
        <v>535</v>
      </c>
      <c r="B34" s="708">
        <f>('C-57'!B34/'C-56'!B34)*1000</f>
        <v>40.518897062236043</v>
      </c>
      <c r="C34" s="708">
        <f>('C-57'!C34/'C-56'!C34)*1000</f>
        <v>39.517050390964386</v>
      </c>
      <c r="D34" s="708">
        <f>('C-57'!D34/'C-56'!D34)*1000</f>
        <v>38.822471665213598</v>
      </c>
      <c r="E34" s="708">
        <f>('C-57'!E34/'C-56'!E34)*1000</f>
        <v>39.555006890215893</v>
      </c>
      <c r="F34" s="708">
        <f>('C-57'!F34/'C-56'!F34)*1000</f>
        <v>38.631893382352949</v>
      </c>
      <c r="G34" s="708">
        <f>('C-57'!G34/'C-56'!G34)*1000</f>
        <v>37.710568917668823</v>
      </c>
      <c r="H34" s="708">
        <f>('C-57'!H34/'C-56'!H34)*1000</f>
        <v>38.100593178447852</v>
      </c>
      <c r="I34" s="708">
        <f>('C-57'!I34/'C-56'!I34)*1000</f>
        <v>38.021481286241432</v>
      </c>
      <c r="J34" s="708">
        <f>('C-57'!J34/'C-56'!J34)*1000</f>
        <v>43.211906934306576</v>
      </c>
      <c r="K34" s="708">
        <f>('C-57'!K34/'C-56'!K34)*1000</f>
        <v>45.021797631862228</v>
      </c>
      <c r="L34" s="708">
        <f>('C-57'!L34/'C-56'!L34)*1000</f>
        <v>45.782101167315176</v>
      </c>
      <c r="M34" s="708">
        <f>('C-57'!M34/'C-56'!M34)*1000</f>
        <v>45.006659267480586</v>
      </c>
      <c r="N34" s="708">
        <f>('C-57'!N34/'C-56'!N34)*1000</f>
        <v>45.013436768149887</v>
      </c>
      <c r="O34" s="474"/>
      <c r="P34" s="358"/>
      <c r="Q34" s="470"/>
    </row>
    <row r="35" spans="1:17" ht="12" customHeight="1">
      <c r="A35" s="475" t="s">
        <v>536</v>
      </c>
      <c r="B35" s="709">
        <f>('C-57'!B35/'C-56'!B35)*1000</f>
        <v>64.108231711987742</v>
      </c>
      <c r="C35" s="709">
        <f>('C-57'!C35/'C-56'!C35)*1000</f>
        <v>57.574522357723573</v>
      </c>
      <c r="D35" s="709">
        <f>('C-57'!D35/'C-56'!D35)*1000</f>
        <v>63.688515807962517</v>
      </c>
      <c r="E35" s="709">
        <f>('C-57'!E35/'C-56'!E35)*1000</f>
        <v>67.189356508875719</v>
      </c>
      <c r="F35" s="709">
        <f>('C-57'!F35/'C-56'!F35)*1000</f>
        <v>62.180739194499019</v>
      </c>
      <c r="G35" s="709">
        <f>('C-57'!G35/'C-56'!G35)*1000</f>
        <v>62.921512738853494</v>
      </c>
      <c r="H35" s="709">
        <f>('C-57'!H35/'C-56'!H35)*1000</f>
        <v>64.334755364806867</v>
      </c>
      <c r="I35" s="709">
        <f>('C-57'!I35/'C-56'!I35)*1000</f>
        <v>44.146833333333333</v>
      </c>
      <c r="J35" s="709">
        <f>('C-57'!J35/'C-56'!J35)*1000</f>
        <v>68.702225503822092</v>
      </c>
      <c r="K35" s="709">
        <f>('C-57'!K35/'C-56'!K35)*1000</f>
        <v>67.535627828054302</v>
      </c>
      <c r="L35" s="709">
        <f>('C-57'!L35/'C-56'!L35)*1000</f>
        <v>66.964805878084178</v>
      </c>
      <c r="M35" s="709">
        <f>('C-57'!M35/'C-56'!M35)*1000</f>
        <v>62.196635028653297</v>
      </c>
      <c r="N35" s="709">
        <f>('C-57'!N35/'C-56'!N35)*1000</f>
        <v>63.288073115003812</v>
      </c>
      <c r="O35" s="474"/>
      <c r="P35" s="358"/>
      <c r="Q35" s="470"/>
    </row>
    <row r="36" spans="1:17" ht="9" customHeight="1">
      <c r="A36" s="76" t="s">
        <v>745</v>
      </c>
      <c r="B36" s="516"/>
      <c r="C36" s="516"/>
      <c r="D36" s="516"/>
      <c r="E36" s="516"/>
      <c r="F36" s="516"/>
      <c r="G36" s="516"/>
      <c r="H36" s="516"/>
      <c r="I36" s="516"/>
      <c r="J36" s="516"/>
      <c r="K36" s="516"/>
      <c r="L36" s="516"/>
      <c r="M36" s="516"/>
    </row>
    <row r="37" spans="1:17" ht="9" customHeight="1">
      <c r="A37" s="76" t="s">
        <v>151</v>
      </c>
      <c r="B37" s="516"/>
      <c r="C37" s="516"/>
      <c r="D37" s="516"/>
      <c r="E37" s="516"/>
      <c r="F37" s="516"/>
      <c r="G37" s="516"/>
      <c r="H37" s="516"/>
      <c r="I37" s="516"/>
      <c r="J37" s="516"/>
      <c r="K37" s="516"/>
      <c r="L37" s="516"/>
      <c r="M37" s="516"/>
    </row>
    <row r="38" spans="1:17" ht="9" customHeight="1">
      <c r="A38" s="77" t="s">
        <v>318</v>
      </c>
      <c r="B38" s="516"/>
      <c r="C38" s="516"/>
      <c r="D38" s="516"/>
      <c r="E38" s="516"/>
      <c r="F38" s="516"/>
      <c r="G38" s="516"/>
      <c r="H38" s="516"/>
      <c r="I38" s="516"/>
      <c r="J38" s="516"/>
      <c r="K38" s="516"/>
      <c r="L38" s="516"/>
      <c r="M38" s="516"/>
    </row>
    <row r="39" spans="1:17" ht="12" customHeight="1">
      <c r="A39" s="14"/>
    </row>
    <row r="40" spans="1:17" ht="12" customHeight="1">
      <c r="A40" s="217"/>
    </row>
    <row r="41" spans="1:17" ht="12" customHeight="1">
      <c r="A41" s="276"/>
    </row>
    <row r="42" spans="1:17" ht="12" customHeight="1">
      <c r="A42" s="277"/>
    </row>
    <row r="43" spans="1:17" ht="12" customHeight="1">
      <c r="A43" s="278"/>
    </row>
    <row r="44" spans="1:17" ht="12" customHeight="1">
      <c r="A44" s="277"/>
    </row>
    <row r="45" spans="1:17" ht="12" customHeight="1">
      <c r="A45" s="217"/>
    </row>
    <row r="46" spans="1:17" ht="12" customHeight="1">
      <c r="A46" s="217"/>
    </row>
    <row r="47" spans="1:17" ht="12" customHeight="1">
      <c r="A47" s="217"/>
    </row>
    <row r="48" spans="1:17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sheetCalcPr fullCalcOnLoad="1"/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52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8.33203125" style="354" customWidth="1"/>
    <col min="2" max="2" width="6.33203125" style="354" bestFit="1" customWidth="1"/>
    <col min="3" max="14" width="5.5" style="354" customWidth="1"/>
    <col min="15" max="15" width="6.6640625" style="354" customWidth="1"/>
    <col min="16" max="16384" width="12.83203125" style="354"/>
  </cols>
  <sheetData>
    <row r="2" spans="1:15" ht="12" customHeight="1">
      <c r="A2" s="510" t="s">
        <v>52</v>
      </c>
      <c r="B2" s="467"/>
      <c r="C2" s="467"/>
      <c r="D2" s="467"/>
      <c r="E2" s="467"/>
      <c r="F2" s="467"/>
      <c r="O2" s="358"/>
    </row>
    <row r="3" spans="1:15" ht="11">
      <c r="A3" s="666" t="s">
        <v>270</v>
      </c>
      <c r="B3" s="352"/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52"/>
      <c r="O3" s="358"/>
    </row>
    <row r="4" spans="1:15" ht="4" customHeight="1">
      <c r="A4" s="358"/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8"/>
      <c r="M4" s="358"/>
      <c r="N4" s="358"/>
      <c r="O4" s="358"/>
    </row>
    <row r="5" spans="1:15" ht="17" customHeight="1">
      <c r="A5" s="667" t="s">
        <v>198</v>
      </c>
      <c r="B5" s="668" t="s">
        <v>501</v>
      </c>
      <c r="C5" s="669" t="s">
        <v>333</v>
      </c>
      <c r="D5" s="669" t="s">
        <v>431</v>
      </c>
      <c r="E5" s="669" t="s">
        <v>433</v>
      </c>
      <c r="F5" s="669" t="s">
        <v>386</v>
      </c>
      <c r="G5" s="669" t="s">
        <v>389</v>
      </c>
      <c r="H5" s="669" t="s">
        <v>284</v>
      </c>
      <c r="I5" s="669" t="s">
        <v>295</v>
      </c>
      <c r="J5" s="669" t="s">
        <v>101</v>
      </c>
      <c r="K5" s="669" t="s">
        <v>103</v>
      </c>
      <c r="L5" s="669" t="s">
        <v>106</v>
      </c>
      <c r="M5" s="669" t="s">
        <v>18</v>
      </c>
      <c r="N5" s="670" t="s">
        <v>108</v>
      </c>
      <c r="O5" s="356"/>
    </row>
    <row r="6" spans="1:15" ht="17" customHeight="1">
      <c r="A6" s="535" t="s">
        <v>325</v>
      </c>
      <c r="B6" s="682">
        <f t="shared" ref="B6:B35" si="0">SUM(C6:N6)</f>
        <v>1330763.0781496265</v>
      </c>
      <c r="C6" s="682">
        <f t="shared" ref="C6:N6" si="1">SUM(C7:C11,C15:C27,C30:C35)</f>
        <v>101326.7122329944</v>
      </c>
      <c r="D6" s="682">
        <f t="shared" si="1"/>
        <v>103395.98830826746</v>
      </c>
      <c r="E6" s="682">
        <f t="shared" si="1"/>
        <v>108642.43967041516</v>
      </c>
      <c r="F6" s="682">
        <f t="shared" si="1"/>
        <v>116585.31996963546</v>
      </c>
      <c r="G6" s="682">
        <f t="shared" si="1"/>
        <v>118444.44293147381</v>
      </c>
      <c r="H6" s="682">
        <f t="shared" si="1"/>
        <v>115668.56589331216</v>
      </c>
      <c r="I6" s="682">
        <f t="shared" si="1"/>
        <v>118008.19374673846</v>
      </c>
      <c r="J6" s="682">
        <f t="shared" si="1"/>
        <v>114142.44619253244</v>
      </c>
      <c r="K6" s="682">
        <f t="shared" si="1"/>
        <v>109149.94782306175</v>
      </c>
      <c r="L6" s="682">
        <f t="shared" si="1"/>
        <v>106539</v>
      </c>
      <c r="M6" s="682">
        <f t="shared" si="1"/>
        <v>106252.93803988583</v>
      </c>
      <c r="N6" s="682">
        <f t="shared" si="1"/>
        <v>112607.08334130926</v>
      </c>
      <c r="O6" s="356"/>
    </row>
    <row r="7" spans="1:15" ht="12" customHeight="1">
      <c r="A7" s="468" t="s">
        <v>488</v>
      </c>
      <c r="B7" s="663">
        <f t="shared" si="0"/>
        <v>5673</v>
      </c>
      <c r="C7" s="663">
        <f>+'[4]VAC 04-99'!E1376</f>
        <v>467</v>
      </c>
      <c r="D7" s="663">
        <f>+'[4]VAC 04-99'!F1376</f>
        <v>452</v>
      </c>
      <c r="E7" s="663">
        <f>+'[4]VAC 04-99'!G1376</f>
        <v>429</v>
      </c>
      <c r="F7" s="663">
        <f>+'[4]VAC 04-99'!H1376</f>
        <v>450</v>
      </c>
      <c r="G7" s="663">
        <f>+'[4]VAC 04-99'!I1376</f>
        <v>459</v>
      </c>
      <c r="H7" s="663">
        <f>+'[4]VAC 04-99'!J1376</f>
        <v>528</v>
      </c>
      <c r="I7" s="663">
        <f>+'[4]VAC 04-99'!K1376</f>
        <v>467</v>
      </c>
      <c r="J7" s="663">
        <f>+'[4]VAC 04-99'!L1376</f>
        <v>469</v>
      </c>
      <c r="K7" s="663">
        <f>+'[4]VAC 04-99'!M1376</f>
        <v>468</v>
      </c>
      <c r="L7" s="663">
        <f>+'[4]VAC 04-99'!N1376</f>
        <v>529</v>
      </c>
      <c r="M7" s="663">
        <f>+'[4]VAC 04-99'!O1376</f>
        <v>462</v>
      </c>
      <c r="N7" s="663">
        <f>+'[4]VAC 04-99'!P1376</f>
        <v>493</v>
      </c>
      <c r="O7" s="356"/>
    </row>
    <row r="8" spans="1:15" ht="12" customHeight="1">
      <c r="A8" s="468" t="s">
        <v>603</v>
      </c>
      <c r="B8" s="663">
        <f t="shared" si="0"/>
        <v>45661.078149626177</v>
      </c>
      <c r="C8" s="663">
        <f>+'[4]VAC 04-99'!E1379</f>
        <v>3315.7122329944</v>
      </c>
      <c r="D8" s="663">
        <f>+'[4]VAC 04-99'!F1379</f>
        <v>3707.9883082674596</v>
      </c>
      <c r="E8" s="663">
        <f>+'[4]VAC 04-99'!G1379</f>
        <v>4088.4396704151595</v>
      </c>
      <c r="F8" s="663">
        <f>+'[4]VAC 04-99'!H1379</f>
        <v>3729.3199696354504</v>
      </c>
      <c r="G8" s="663">
        <f>+'[4]VAC 04-99'!I1379</f>
        <v>3867.4429314737999</v>
      </c>
      <c r="H8" s="663">
        <f>+'[4]VAC 04-99'!J1379</f>
        <v>4005.5658933121499</v>
      </c>
      <c r="I8" s="663">
        <f>+'[4]VAC 04-99'!K1379</f>
        <v>3812.1937467384596</v>
      </c>
      <c r="J8" s="663">
        <f>+'[4]VAC 04-99'!L1379</f>
        <v>3646.4461925324404</v>
      </c>
      <c r="K8" s="663">
        <f>+'[4]VAC 04-99'!M1379</f>
        <v>3535.9478230617597</v>
      </c>
      <c r="L8" s="663">
        <f>+'[4]VAC 04-99'!N1379</f>
        <v>3974</v>
      </c>
      <c r="M8" s="663">
        <f>+'[4]VAC 04-99'!O1379</f>
        <v>4198.9380398858402</v>
      </c>
      <c r="N8" s="663">
        <f>+'[4]VAC 04-99'!P1379</f>
        <v>3779.08334130926</v>
      </c>
      <c r="O8" s="356"/>
    </row>
    <row r="9" spans="1:15" ht="12" customHeight="1">
      <c r="A9" s="468" t="s">
        <v>604</v>
      </c>
      <c r="B9" s="663">
        <f t="shared" si="0"/>
        <v>22198</v>
      </c>
      <c r="C9" s="663">
        <f>+'[4]VAC 04-99'!E1382</f>
        <v>1906</v>
      </c>
      <c r="D9" s="663">
        <f>+'[4]VAC 04-99'!F1382</f>
        <v>1878</v>
      </c>
      <c r="E9" s="663">
        <f>+'[4]VAC 04-99'!G1382</f>
        <v>1700</v>
      </c>
      <c r="F9" s="663">
        <f>+'[4]VAC 04-99'!H1382</f>
        <v>1830</v>
      </c>
      <c r="G9" s="663">
        <f>+'[4]VAC 04-99'!I1382</f>
        <v>1932</v>
      </c>
      <c r="H9" s="663">
        <f>+'[4]VAC 04-99'!J1382</f>
        <v>1862</v>
      </c>
      <c r="I9" s="663">
        <f>+'[4]VAC 04-99'!K1382</f>
        <v>1815</v>
      </c>
      <c r="J9" s="663">
        <f>+'[4]VAC 04-99'!L1382</f>
        <v>1838</v>
      </c>
      <c r="K9" s="663">
        <f>+'[4]VAC 04-99'!M1382</f>
        <v>1860</v>
      </c>
      <c r="L9" s="663">
        <f>+'[4]VAC 04-99'!N1382</f>
        <v>1822</v>
      </c>
      <c r="M9" s="663">
        <f>+'[4]VAC 04-99'!O1382</f>
        <v>1877</v>
      </c>
      <c r="N9" s="663">
        <f>+'[4]VAC 04-99'!P1382</f>
        <v>1878</v>
      </c>
      <c r="O9" s="356"/>
    </row>
    <row r="10" spans="1:15" ht="12" customHeight="1">
      <c r="A10" s="358" t="s">
        <v>605</v>
      </c>
      <c r="B10" s="663">
        <f t="shared" si="0"/>
        <v>54420</v>
      </c>
      <c r="C10" s="663">
        <f>+'[4]VAC 04-99'!E1385</f>
        <v>4396</v>
      </c>
      <c r="D10" s="663">
        <f>+'[4]VAC 04-99'!F1385</f>
        <v>4409</v>
      </c>
      <c r="E10" s="663">
        <f>+'[4]VAC 04-99'!G1385</f>
        <v>4411</v>
      </c>
      <c r="F10" s="663">
        <f>+'[4]VAC 04-99'!H1385</f>
        <v>4460</v>
      </c>
      <c r="G10" s="663">
        <f>+'[4]VAC 04-99'!I1385</f>
        <v>4438</v>
      </c>
      <c r="H10" s="663">
        <f>+'[4]VAC 04-99'!J1385</f>
        <v>4501</v>
      </c>
      <c r="I10" s="663">
        <f>+'[4]VAC 04-99'!K1385</f>
        <v>4856</v>
      </c>
      <c r="J10" s="663">
        <f>+'[4]VAC 04-99'!L1385</f>
        <v>4987</v>
      </c>
      <c r="K10" s="663">
        <f>+'[4]VAC 04-99'!M1385</f>
        <v>4693</v>
      </c>
      <c r="L10" s="663">
        <f>+'[4]VAC 04-99'!N1385</f>
        <v>4727</v>
      </c>
      <c r="M10" s="663">
        <f>+'[4]VAC 04-99'!O1385</f>
        <v>4350</v>
      </c>
      <c r="N10" s="663">
        <f>+'[4]VAC 04-99'!P1385</f>
        <v>4192</v>
      </c>
      <c r="O10" s="356"/>
    </row>
    <row r="11" spans="1:15" ht="12" customHeight="1">
      <c r="A11" s="468" t="s">
        <v>606</v>
      </c>
      <c r="B11" s="663">
        <f t="shared" si="0"/>
        <v>210048</v>
      </c>
      <c r="C11" s="663">
        <f>+'[4]VAC 04-99'!E1388</f>
        <v>16939</v>
      </c>
      <c r="D11" s="663">
        <f>+'[4]VAC 04-99'!F1388</f>
        <v>17440</v>
      </c>
      <c r="E11" s="663">
        <f>+'[4]VAC 04-99'!G1388</f>
        <v>16911</v>
      </c>
      <c r="F11" s="663">
        <f>+'[4]VAC 04-99'!H1388</f>
        <v>18109</v>
      </c>
      <c r="G11" s="663">
        <f>+'[4]VAC 04-99'!I1388</f>
        <v>18234</v>
      </c>
      <c r="H11" s="663">
        <f>+'[4]VAC 04-99'!J1388</f>
        <v>18067</v>
      </c>
      <c r="I11" s="663">
        <f>+'[4]VAC 04-99'!K1388</f>
        <v>17367</v>
      </c>
      <c r="J11" s="663">
        <f>+'[4]VAC 04-99'!L1388</f>
        <v>17704</v>
      </c>
      <c r="K11" s="663">
        <f>+'[4]VAC 04-99'!M1388</f>
        <v>17538</v>
      </c>
      <c r="L11" s="663">
        <f>+'[4]VAC 04-99'!N1388</f>
        <v>17732</v>
      </c>
      <c r="M11" s="663">
        <f>+'[4]VAC 04-99'!O1388</f>
        <v>17152</v>
      </c>
      <c r="N11" s="663">
        <f>+'[4]VAC 04-99'!P1388</f>
        <v>16855</v>
      </c>
      <c r="O11" s="356"/>
    </row>
    <row r="12" spans="1:15" ht="12" customHeight="1">
      <c r="A12" s="469" t="s">
        <v>592</v>
      </c>
      <c r="B12" s="663">
        <f t="shared" si="0"/>
        <v>119143</v>
      </c>
      <c r="C12" s="663">
        <f>+'[4]VAC 04-99'!E1391</f>
        <v>9855</v>
      </c>
      <c r="D12" s="663">
        <f>+'[4]VAC 04-99'!F1391</f>
        <v>10102</v>
      </c>
      <c r="E12" s="663">
        <f>+'[4]VAC 04-99'!G1391</f>
        <v>9663</v>
      </c>
      <c r="F12" s="663">
        <f>+'[4]VAC 04-99'!H1391</f>
        <v>10454</v>
      </c>
      <c r="G12" s="663">
        <f>+'[4]VAC 04-99'!I1391</f>
        <v>9771</v>
      </c>
      <c r="H12" s="663">
        <f>+'[4]VAC 04-99'!J1391</f>
        <v>9584</v>
      </c>
      <c r="I12" s="663">
        <f>+'[4]VAC 04-99'!K1391</f>
        <v>9657</v>
      </c>
      <c r="J12" s="663">
        <f>+'[4]VAC 04-99'!L1391</f>
        <v>10362</v>
      </c>
      <c r="K12" s="663">
        <f>+'[4]VAC 04-99'!M1391</f>
        <v>9876</v>
      </c>
      <c r="L12" s="663">
        <f>+'[4]VAC 04-99'!N1391</f>
        <v>10123</v>
      </c>
      <c r="M12" s="663">
        <f>+'[4]VAC 04-99'!O1391</f>
        <v>9885</v>
      </c>
      <c r="N12" s="663">
        <f>+'[4]VAC 04-99'!P1391</f>
        <v>9811</v>
      </c>
      <c r="O12" s="356"/>
    </row>
    <row r="13" spans="1:15" ht="12" customHeight="1">
      <c r="A13" s="469" t="s">
        <v>593</v>
      </c>
      <c r="B13" s="663">
        <f t="shared" si="0"/>
        <v>60316</v>
      </c>
      <c r="C13" s="663">
        <f>+'[4]VAC 04-99'!E1394</f>
        <v>5027</v>
      </c>
      <c r="D13" s="663">
        <f>+'[4]VAC 04-99'!F1394</f>
        <v>5009</v>
      </c>
      <c r="E13" s="663">
        <f>+'[4]VAC 04-99'!G1394</f>
        <v>4512</v>
      </c>
      <c r="F13" s="663">
        <f>+'[4]VAC 04-99'!H1394</f>
        <v>4667</v>
      </c>
      <c r="G13" s="663">
        <f>+'[4]VAC 04-99'!I1394</f>
        <v>5027</v>
      </c>
      <c r="H13" s="663">
        <f>+'[4]VAC 04-99'!J1394</f>
        <v>5012</v>
      </c>
      <c r="I13" s="663">
        <f>+'[4]VAC 04-99'!K1394</f>
        <v>5139</v>
      </c>
      <c r="J13" s="663">
        <f>+'[4]VAC 04-99'!L1394</f>
        <v>5050</v>
      </c>
      <c r="K13" s="663">
        <f>+'[4]VAC 04-99'!M1394</f>
        <v>5421</v>
      </c>
      <c r="L13" s="663">
        <f>+'[4]VAC 04-99'!N1394</f>
        <v>5404</v>
      </c>
      <c r="M13" s="663">
        <f>+'[4]VAC 04-99'!O1394</f>
        <v>5150</v>
      </c>
      <c r="N13" s="663">
        <f>+'[4]VAC 04-99'!P1394</f>
        <v>4898</v>
      </c>
      <c r="O13" s="356"/>
    </row>
    <row r="14" spans="1:15" ht="12" customHeight="1">
      <c r="A14" s="469" t="s">
        <v>594</v>
      </c>
      <c r="B14" s="663">
        <f t="shared" si="0"/>
        <v>30589</v>
      </c>
      <c r="C14" s="663">
        <f>+'[4]VAC 04-99'!E1397</f>
        <v>2057</v>
      </c>
      <c r="D14" s="663">
        <f>+'[4]VAC 04-99'!F1397</f>
        <v>2329</v>
      </c>
      <c r="E14" s="663">
        <f>+'[4]VAC 04-99'!G1397</f>
        <v>2736</v>
      </c>
      <c r="F14" s="663">
        <f>+'[4]VAC 04-99'!H1397</f>
        <v>2988</v>
      </c>
      <c r="G14" s="663">
        <f>+'[4]VAC 04-99'!I1397</f>
        <v>3436</v>
      </c>
      <c r="H14" s="663">
        <f>+'[4]VAC 04-99'!J1397</f>
        <v>3471</v>
      </c>
      <c r="I14" s="663">
        <f>+'[4]VAC 04-99'!K1397</f>
        <v>2571</v>
      </c>
      <c r="J14" s="663">
        <f>+'[4]VAC 04-99'!L1397</f>
        <v>2292</v>
      </c>
      <c r="K14" s="663">
        <f>+'[4]VAC 04-99'!M1397</f>
        <v>2241</v>
      </c>
      <c r="L14" s="663">
        <f>+'[4]VAC 04-99'!N1397</f>
        <v>2205</v>
      </c>
      <c r="M14" s="663">
        <f>+'[4]VAC 04-99'!O1397</f>
        <v>2117</v>
      </c>
      <c r="N14" s="663">
        <f>+'[4]VAC 04-99'!P1397</f>
        <v>2146</v>
      </c>
      <c r="O14" s="356"/>
    </row>
    <row r="15" spans="1:15" ht="12" customHeight="1">
      <c r="A15" s="468" t="s">
        <v>595</v>
      </c>
      <c r="B15" s="663">
        <f t="shared" si="0"/>
        <v>59675</v>
      </c>
      <c r="C15" s="663">
        <f>+'[4]VAC 04-99'!E1400</f>
        <v>5079</v>
      </c>
      <c r="D15" s="663">
        <f>+'[4]VAC 04-99'!F1400</f>
        <v>4983</v>
      </c>
      <c r="E15" s="663">
        <f>+'[4]VAC 04-99'!G1400</f>
        <v>4837</v>
      </c>
      <c r="F15" s="663">
        <f>+'[4]VAC 04-99'!H1400</f>
        <v>4673</v>
      </c>
      <c r="G15" s="663">
        <f>+'[4]VAC 04-99'!I1400</f>
        <v>4853</v>
      </c>
      <c r="H15" s="663">
        <f>+'[4]VAC 04-99'!J1400</f>
        <v>5044</v>
      </c>
      <c r="I15" s="663">
        <f>+'[4]VAC 04-99'!K1400</f>
        <v>4930</v>
      </c>
      <c r="J15" s="663">
        <f>+'[4]VAC 04-99'!L1400</f>
        <v>4995</v>
      </c>
      <c r="K15" s="663">
        <f>+'[4]VAC 04-99'!M1400</f>
        <v>5006</v>
      </c>
      <c r="L15" s="663">
        <f>+'[4]VAC 04-99'!N1400</f>
        <v>4924</v>
      </c>
      <c r="M15" s="663">
        <f>+'[4]VAC 04-99'!O1400</f>
        <v>4966</v>
      </c>
      <c r="N15" s="663">
        <f>+'[4]VAC 04-99'!P1400</f>
        <v>5385</v>
      </c>
      <c r="O15" s="356"/>
    </row>
    <row r="16" spans="1:15" ht="12" customHeight="1">
      <c r="A16" s="358" t="s">
        <v>596</v>
      </c>
      <c r="B16" s="663">
        <f t="shared" si="0"/>
        <v>70685</v>
      </c>
      <c r="C16" s="663">
        <f>+'[4]VAC 04-99'!E1403</f>
        <v>5910</v>
      </c>
      <c r="D16" s="663">
        <f>+'[4]VAC 04-99'!F1403</f>
        <v>6005</v>
      </c>
      <c r="E16" s="663">
        <f>+'[4]VAC 04-99'!G1403</f>
        <v>6020</v>
      </c>
      <c r="F16" s="663">
        <f>+'[4]VAC 04-99'!H1403</f>
        <v>6030</v>
      </c>
      <c r="G16" s="663">
        <f>+'[4]VAC 04-99'!I1403</f>
        <v>6083</v>
      </c>
      <c r="H16" s="663">
        <f>+'[4]VAC 04-99'!J1403</f>
        <v>5854</v>
      </c>
      <c r="I16" s="663">
        <f>+'[4]VAC 04-99'!K1403</f>
        <v>5457</v>
      </c>
      <c r="J16" s="663">
        <f>+'[4]VAC 04-99'!L1403</f>
        <v>5984</v>
      </c>
      <c r="K16" s="663">
        <f>+'[4]VAC 04-99'!M1403</f>
        <v>5895</v>
      </c>
      <c r="L16" s="663">
        <f>+'[4]VAC 04-99'!N1403</f>
        <v>5901</v>
      </c>
      <c r="M16" s="663">
        <f>+'[4]VAC 04-99'!O1403</f>
        <v>5883</v>
      </c>
      <c r="N16" s="663">
        <f>+'[4]VAC 04-99'!P1403</f>
        <v>5663</v>
      </c>
      <c r="O16" s="356"/>
    </row>
    <row r="17" spans="1:15" ht="12" customHeight="1">
      <c r="A17" s="358" t="s">
        <v>597</v>
      </c>
      <c r="B17" s="663">
        <f t="shared" si="0"/>
        <v>116208</v>
      </c>
      <c r="C17" s="663">
        <f>+'[4]VAC 04-99'!E1406</f>
        <v>9111</v>
      </c>
      <c r="D17" s="663">
        <f>+'[4]VAC 04-99'!F1406</f>
        <v>8483</v>
      </c>
      <c r="E17" s="663">
        <f>+'[4]VAC 04-99'!G1406</f>
        <v>10215</v>
      </c>
      <c r="F17" s="663">
        <f>+'[4]VAC 04-99'!H1406</f>
        <v>9495</v>
      </c>
      <c r="G17" s="663">
        <f>+'[4]VAC 04-99'!I1406</f>
        <v>10035</v>
      </c>
      <c r="H17" s="663">
        <f>+'[4]VAC 04-99'!J1406</f>
        <v>9482</v>
      </c>
      <c r="I17" s="663">
        <f>+'[4]VAC 04-99'!K1406</f>
        <v>10613</v>
      </c>
      <c r="J17" s="663">
        <f>+'[4]VAC 04-99'!L1406</f>
        <v>9849</v>
      </c>
      <c r="K17" s="663">
        <f>+'[4]VAC 04-99'!M1406</f>
        <v>9605</v>
      </c>
      <c r="L17" s="663">
        <f>+'[4]VAC 04-99'!N1406</f>
        <v>9280</v>
      </c>
      <c r="M17" s="663">
        <f>+'[4]VAC 04-99'!O1406</f>
        <v>9429</v>
      </c>
      <c r="N17" s="663">
        <f>+'[4]VAC 04-99'!P1406</f>
        <v>10611</v>
      </c>
      <c r="O17" s="356"/>
    </row>
    <row r="18" spans="1:15" ht="12" customHeight="1">
      <c r="A18" s="468" t="s">
        <v>598</v>
      </c>
      <c r="B18" s="663">
        <f t="shared" si="0"/>
        <v>12350</v>
      </c>
      <c r="C18" s="663">
        <f>+'[4]VAC 04-99'!E1409</f>
        <v>964</v>
      </c>
      <c r="D18" s="663">
        <f>+'[4]VAC 04-99'!F1409</f>
        <v>916</v>
      </c>
      <c r="E18" s="663">
        <f>+'[4]VAC 04-99'!G1409</f>
        <v>899</v>
      </c>
      <c r="F18" s="663">
        <f>+'[4]VAC 04-99'!H1409</f>
        <v>996</v>
      </c>
      <c r="G18" s="663">
        <f>+'[4]VAC 04-99'!I1409</f>
        <v>1071</v>
      </c>
      <c r="H18" s="663">
        <f>+'[4]VAC 04-99'!J1409</f>
        <v>1021</v>
      </c>
      <c r="I18" s="663">
        <f>+'[4]VAC 04-99'!K1409</f>
        <v>1081</v>
      </c>
      <c r="J18" s="663">
        <f>+'[4]VAC 04-99'!L1409</f>
        <v>1154</v>
      </c>
      <c r="K18" s="663">
        <f>+'[4]VAC 04-99'!M1409</f>
        <v>1117</v>
      </c>
      <c r="L18" s="663">
        <f>+'[4]VAC 04-99'!N1409</f>
        <v>1112</v>
      </c>
      <c r="M18" s="663">
        <f>+'[4]VAC 04-99'!O1409</f>
        <v>1052</v>
      </c>
      <c r="N18" s="663">
        <f>+'[4]VAC 04-99'!P1409</f>
        <v>967</v>
      </c>
      <c r="O18" s="356"/>
    </row>
    <row r="19" spans="1:15" ht="12" customHeight="1">
      <c r="A19" s="468" t="s">
        <v>599</v>
      </c>
      <c r="B19" s="663">
        <f t="shared" si="0"/>
        <v>120539</v>
      </c>
      <c r="C19" s="663">
        <f>+'[4]VAC 04-99'!E1412</f>
        <v>8425</v>
      </c>
      <c r="D19" s="663">
        <f>+'[4]VAC 04-99'!F1412</f>
        <v>8429</v>
      </c>
      <c r="E19" s="663">
        <f>+'[4]VAC 04-99'!G1412</f>
        <v>8300</v>
      </c>
      <c r="F19" s="663">
        <f>+'[4]VAC 04-99'!H1412</f>
        <v>10581</v>
      </c>
      <c r="G19" s="663">
        <f>+'[4]VAC 04-99'!I1412</f>
        <v>10543</v>
      </c>
      <c r="H19" s="663">
        <f>+'[4]VAC 04-99'!J1412</f>
        <v>9131</v>
      </c>
      <c r="I19" s="663">
        <f>+'[4]VAC 04-99'!K1412</f>
        <v>11354</v>
      </c>
      <c r="J19" s="663">
        <f>+'[4]VAC 04-99'!L1412</f>
        <v>10492</v>
      </c>
      <c r="K19" s="663">
        <f>+'[4]VAC 04-99'!M1412</f>
        <v>11002</v>
      </c>
      <c r="L19" s="663">
        <f>+'[4]VAC 04-99'!N1412</f>
        <v>9935</v>
      </c>
      <c r="M19" s="663">
        <f>+'[4]VAC 04-99'!O1412</f>
        <v>10285</v>
      </c>
      <c r="N19" s="663">
        <f>+'[4]VAC 04-99'!P1412</f>
        <v>12062</v>
      </c>
      <c r="O19" s="356"/>
    </row>
    <row r="20" spans="1:15" ht="12" customHeight="1">
      <c r="A20" s="468" t="s">
        <v>600</v>
      </c>
      <c r="B20" s="663">
        <f t="shared" si="0"/>
        <v>21814</v>
      </c>
      <c r="C20" s="663">
        <f>+'[4]VAC 04-99'!E1415</f>
        <v>1125</v>
      </c>
      <c r="D20" s="663">
        <f>+'[4]VAC 04-99'!F1415</f>
        <v>1134</v>
      </c>
      <c r="E20" s="663">
        <f>+'[4]VAC 04-99'!G1415</f>
        <v>1425</v>
      </c>
      <c r="F20" s="663">
        <f>+'[4]VAC 04-99'!H1415</f>
        <v>1668</v>
      </c>
      <c r="G20" s="663">
        <f>+'[4]VAC 04-99'!I1415</f>
        <v>2267</v>
      </c>
      <c r="H20" s="663">
        <f>+'[4]VAC 04-99'!J1415</f>
        <v>2566</v>
      </c>
      <c r="I20" s="663">
        <f>+'[4]VAC 04-99'!K1415</f>
        <v>2659</v>
      </c>
      <c r="J20" s="663">
        <f>+'[4]VAC 04-99'!L1415</f>
        <v>2156</v>
      </c>
      <c r="K20" s="663">
        <f>+'[4]VAC 04-99'!M1415</f>
        <v>1377</v>
      </c>
      <c r="L20" s="663">
        <f>+'[4]VAC 04-99'!N1415</f>
        <v>1315</v>
      </c>
      <c r="M20" s="663">
        <f>+'[4]VAC 04-99'!O1415</f>
        <v>1710</v>
      </c>
      <c r="N20" s="663">
        <f>+'[4]VAC 04-99'!P1415</f>
        <v>2412</v>
      </c>
      <c r="O20" s="356"/>
    </row>
    <row r="21" spans="1:15" ht="12" customHeight="1">
      <c r="A21" s="468" t="s">
        <v>601</v>
      </c>
      <c r="B21" s="663">
        <f t="shared" si="0"/>
        <v>77250</v>
      </c>
      <c r="C21" s="663">
        <f>+'[4]VAC 04-99'!E1418</f>
        <v>5895</v>
      </c>
      <c r="D21" s="663">
        <f>+'[4]VAC 04-99'!F1418</f>
        <v>6087</v>
      </c>
      <c r="E21" s="663">
        <f>+'[4]VAC 04-99'!G1418</f>
        <v>6231</v>
      </c>
      <c r="F21" s="663">
        <f>+'[4]VAC 04-99'!H1418</f>
        <v>6288</v>
      </c>
      <c r="G21" s="663">
        <f>+'[4]VAC 04-99'!I1418</f>
        <v>6405</v>
      </c>
      <c r="H21" s="663">
        <f>+'[4]VAC 04-99'!J1418</f>
        <v>6469</v>
      </c>
      <c r="I21" s="663">
        <f>+'[4]VAC 04-99'!K1418</f>
        <v>6698</v>
      </c>
      <c r="J21" s="663">
        <f>+'[4]VAC 04-99'!L1418</f>
        <v>6677</v>
      </c>
      <c r="K21" s="663">
        <f>+'[4]VAC 04-99'!M1418</f>
        <v>6606</v>
      </c>
      <c r="L21" s="663">
        <f>+'[4]VAC 04-99'!N1418</f>
        <v>6519</v>
      </c>
      <c r="M21" s="663">
        <f>+'[4]VAC 04-99'!O1418</f>
        <v>6555</v>
      </c>
      <c r="N21" s="663">
        <f>+'[4]VAC 04-99'!P1418</f>
        <v>6820</v>
      </c>
      <c r="O21" s="356"/>
    </row>
    <row r="22" spans="1:15" ht="12" customHeight="1">
      <c r="A22" s="468" t="s">
        <v>243</v>
      </c>
      <c r="B22" s="663">
        <f t="shared" si="0"/>
        <v>33790</v>
      </c>
      <c r="C22" s="663">
        <f>+'[4]VAC 04-99'!E1421</f>
        <v>2688</v>
      </c>
      <c r="D22" s="663">
        <f>+'[4]VAC 04-99'!F1421</f>
        <v>2613</v>
      </c>
      <c r="E22" s="663">
        <f>+'[4]VAC 04-99'!G1421</f>
        <v>2088</v>
      </c>
      <c r="F22" s="663">
        <f>+'[4]VAC 04-99'!H1421</f>
        <v>2685</v>
      </c>
      <c r="G22" s="663">
        <f>+'[4]VAC 04-99'!I1421</f>
        <v>3317</v>
      </c>
      <c r="H22" s="663">
        <f>+'[4]VAC 04-99'!J1421</f>
        <v>3496</v>
      </c>
      <c r="I22" s="663">
        <f>+'[4]VAC 04-99'!K1421</f>
        <v>3218</v>
      </c>
      <c r="J22" s="663">
        <f>+'[4]VAC 04-99'!L1421</f>
        <v>3063</v>
      </c>
      <c r="K22" s="663">
        <f>+'[4]VAC 04-99'!M1421</f>
        <v>2698</v>
      </c>
      <c r="L22" s="663">
        <f>+'[4]VAC 04-99'!N1421</f>
        <v>2650</v>
      </c>
      <c r="M22" s="663">
        <f>+'[4]VAC 04-99'!O1421</f>
        <v>2677</v>
      </c>
      <c r="N22" s="663">
        <f>+'[4]VAC 04-99'!P1421</f>
        <v>2597</v>
      </c>
      <c r="O22" s="356"/>
    </row>
    <row r="23" spans="1:15" ht="12" customHeight="1">
      <c r="A23" s="358" t="s">
        <v>244</v>
      </c>
      <c r="B23" s="663">
        <f t="shared" si="0"/>
        <v>34053</v>
      </c>
      <c r="C23" s="663">
        <f>+'[4]VAC 04-99'!E1424</f>
        <v>3350</v>
      </c>
      <c r="D23" s="663">
        <f>+'[4]VAC 04-99'!F1424</f>
        <v>3089</v>
      </c>
      <c r="E23" s="663">
        <f>+'[4]VAC 04-99'!G1424</f>
        <v>3090</v>
      </c>
      <c r="F23" s="663">
        <f>+'[4]VAC 04-99'!H1424</f>
        <v>3120</v>
      </c>
      <c r="G23" s="663">
        <f>+'[4]VAC 04-99'!I1424</f>
        <v>2680</v>
      </c>
      <c r="H23" s="663">
        <f>+'[4]VAC 04-99'!J1424</f>
        <v>2636</v>
      </c>
      <c r="I23" s="663">
        <f>+'[4]VAC 04-99'!K1424</f>
        <v>2750</v>
      </c>
      <c r="J23" s="663">
        <f>+'[4]VAC 04-99'!L1424</f>
        <v>2591</v>
      </c>
      <c r="K23" s="663">
        <f>+'[4]VAC 04-99'!M1424</f>
        <v>2649</v>
      </c>
      <c r="L23" s="663">
        <f>+'[4]VAC 04-99'!N1424</f>
        <v>2758</v>
      </c>
      <c r="M23" s="663">
        <f>+'[4]VAC 04-99'!O1424</f>
        <v>2660</v>
      </c>
      <c r="N23" s="663">
        <f>+'[4]VAC 04-99'!P1424</f>
        <v>2680</v>
      </c>
      <c r="O23" s="356"/>
    </row>
    <row r="24" spans="1:15" ht="12" customHeight="1">
      <c r="A24" s="468" t="s">
        <v>245</v>
      </c>
      <c r="B24" s="663">
        <f t="shared" si="0"/>
        <v>4227</v>
      </c>
      <c r="C24" s="663">
        <f>+'[4]VAC 04-99'!E1427</f>
        <v>444</v>
      </c>
      <c r="D24" s="663">
        <f>+'[4]VAC 04-99'!F1427</f>
        <v>379</v>
      </c>
      <c r="E24" s="663">
        <f>+'[4]VAC 04-99'!G1427</f>
        <v>324</v>
      </c>
      <c r="F24" s="663">
        <f>+'[4]VAC 04-99'!H1427</f>
        <v>295</v>
      </c>
      <c r="G24" s="663">
        <f>+'[4]VAC 04-99'!I1427</f>
        <v>293</v>
      </c>
      <c r="H24" s="663">
        <f>+'[4]VAC 04-99'!J1427</f>
        <v>322</v>
      </c>
      <c r="I24" s="663">
        <f>+'[4]VAC 04-99'!K1427</f>
        <v>331</v>
      </c>
      <c r="J24" s="663">
        <f>+'[4]VAC 04-99'!L1427</f>
        <v>312</v>
      </c>
      <c r="K24" s="663">
        <f>+'[4]VAC 04-99'!M1427</f>
        <v>361</v>
      </c>
      <c r="L24" s="663">
        <f>+'[4]VAC 04-99'!N1427</f>
        <v>348</v>
      </c>
      <c r="M24" s="663">
        <f>+'[4]VAC 04-99'!O1427</f>
        <v>357</v>
      </c>
      <c r="N24" s="663">
        <f>+'[4]VAC 04-99'!P1427</f>
        <v>461</v>
      </c>
      <c r="O24" s="356"/>
    </row>
    <row r="25" spans="1:15" ht="12" customHeight="1">
      <c r="A25" s="468" t="s">
        <v>246</v>
      </c>
      <c r="B25" s="663">
        <f t="shared" si="0"/>
        <v>5042</v>
      </c>
      <c r="C25" s="663">
        <f>+'[4]VAC 04-99'!E1430</f>
        <v>397</v>
      </c>
      <c r="D25" s="663">
        <f>+'[4]VAC 04-99'!F1430</f>
        <v>379</v>
      </c>
      <c r="E25" s="663">
        <f>+'[4]VAC 04-99'!G1430</f>
        <v>396</v>
      </c>
      <c r="F25" s="663">
        <f>+'[4]VAC 04-99'!H1430</f>
        <v>397</v>
      </c>
      <c r="G25" s="663">
        <f>+'[4]VAC 04-99'!I1430</f>
        <v>411</v>
      </c>
      <c r="H25" s="663">
        <f>+'[4]VAC 04-99'!J1430</f>
        <v>411</v>
      </c>
      <c r="I25" s="663">
        <f>+'[4]VAC 04-99'!K1430</f>
        <v>429</v>
      </c>
      <c r="J25" s="663">
        <f>+'[4]VAC 04-99'!L1430</f>
        <v>415</v>
      </c>
      <c r="K25" s="663">
        <f>+'[4]VAC 04-99'!M1430</f>
        <v>434</v>
      </c>
      <c r="L25" s="663">
        <f>+'[4]VAC 04-99'!N1430</f>
        <v>441</v>
      </c>
      <c r="M25" s="663">
        <f>+'[4]VAC 04-99'!O1430</f>
        <v>448</v>
      </c>
      <c r="N25" s="663">
        <f>+'[4]VAC 04-99'!P1430</f>
        <v>484</v>
      </c>
      <c r="O25" s="356"/>
    </row>
    <row r="26" spans="1:15" ht="12" customHeight="1">
      <c r="A26" s="468" t="s">
        <v>258</v>
      </c>
      <c r="B26" s="663">
        <f t="shared" si="0"/>
        <v>88827</v>
      </c>
      <c r="C26" s="663">
        <f>+'[4]VAC 04-99'!E1433</f>
        <v>5136</v>
      </c>
      <c r="D26" s="663">
        <f>+'[4]VAC 04-99'!F1433</f>
        <v>5947</v>
      </c>
      <c r="E26" s="663">
        <f>+'[4]VAC 04-99'!G1433</f>
        <v>8435</v>
      </c>
      <c r="F26" s="663">
        <f>+'[4]VAC 04-99'!H1433</f>
        <v>8661</v>
      </c>
      <c r="G26" s="663">
        <f>+'[4]VAC 04-99'!I1433</f>
        <v>8716</v>
      </c>
      <c r="H26" s="663">
        <f>+'[4]VAC 04-99'!J1433</f>
        <v>7985</v>
      </c>
      <c r="I26" s="663">
        <f>+'[4]VAC 04-99'!K1433</f>
        <v>8844</v>
      </c>
      <c r="J26" s="663">
        <f>+'[4]VAC 04-99'!L1433</f>
        <v>7325</v>
      </c>
      <c r="K26" s="663">
        <f>+'[4]VAC 04-99'!M1433</f>
        <v>6654</v>
      </c>
      <c r="L26" s="663">
        <f>+'[4]VAC 04-99'!N1433</f>
        <v>6302</v>
      </c>
      <c r="M26" s="663">
        <f>+'[4]VAC 04-99'!O1433</f>
        <v>6647</v>
      </c>
      <c r="N26" s="663">
        <f>+'[4]VAC 04-99'!P1433</f>
        <v>8175</v>
      </c>
      <c r="O26" s="356"/>
    </row>
    <row r="27" spans="1:15" ht="12" customHeight="1">
      <c r="A27" s="468" t="s">
        <v>577</v>
      </c>
      <c r="B27" s="663">
        <f t="shared" si="0"/>
        <v>42914</v>
      </c>
      <c r="C27" s="663">
        <f>+'[4]VAC 04-99'!E1436</f>
        <v>3690</v>
      </c>
      <c r="D27" s="663">
        <f>+'[4]VAC 04-99'!F1436</f>
        <v>3530</v>
      </c>
      <c r="E27" s="663">
        <f>+'[4]VAC 04-99'!G1436</f>
        <v>3650</v>
      </c>
      <c r="F27" s="663">
        <f>+'[4]VAC 04-99'!H1436</f>
        <v>3630</v>
      </c>
      <c r="G27" s="663">
        <f>+'[4]VAC 04-99'!I1436</f>
        <v>3560</v>
      </c>
      <c r="H27" s="663">
        <f>+'[4]VAC 04-99'!J1436</f>
        <v>3590</v>
      </c>
      <c r="I27" s="663">
        <f>+'[4]VAC 04-99'!K1436</f>
        <v>3640</v>
      </c>
      <c r="J27" s="663">
        <f>+'[4]VAC 04-99'!L1436</f>
        <v>3562</v>
      </c>
      <c r="K27" s="663">
        <f>+'[4]VAC 04-99'!M1436</f>
        <v>3500</v>
      </c>
      <c r="L27" s="663">
        <f>+'[4]VAC 04-99'!N1436</f>
        <v>3620</v>
      </c>
      <c r="M27" s="663">
        <f>+'[4]VAC 04-99'!O1436</f>
        <v>3520</v>
      </c>
      <c r="N27" s="663">
        <f>+'[4]VAC 04-99'!P1436</f>
        <v>3422</v>
      </c>
      <c r="O27" s="356"/>
    </row>
    <row r="28" spans="1:15" ht="12" customHeight="1">
      <c r="A28" s="469" t="s">
        <v>578</v>
      </c>
      <c r="B28" s="663">
        <f t="shared" si="0"/>
        <v>22414</v>
      </c>
      <c r="C28" s="663">
        <f>+'[4]VAC 04-99'!E1439</f>
        <v>1800</v>
      </c>
      <c r="D28" s="663">
        <f>+'[4]VAC 04-99'!F1439</f>
        <v>1780</v>
      </c>
      <c r="E28" s="663">
        <f>+'[4]VAC 04-99'!G1439</f>
        <v>1910</v>
      </c>
      <c r="F28" s="663">
        <f>+'[4]VAC 04-99'!H1439</f>
        <v>1880</v>
      </c>
      <c r="G28" s="663">
        <f>+'[4]VAC 04-99'!I1439</f>
        <v>1840</v>
      </c>
      <c r="H28" s="663">
        <f>+'[4]VAC 04-99'!J1439</f>
        <v>1850</v>
      </c>
      <c r="I28" s="663">
        <f>+'[4]VAC 04-99'!K1439</f>
        <v>1890</v>
      </c>
      <c r="J28" s="663">
        <f>+'[4]VAC 04-99'!L1439</f>
        <v>1840</v>
      </c>
      <c r="K28" s="663">
        <f>+'[4]VAC 04-99'!M1439</f>
        <v>1802</v>
      </c>
      <c r="L28" s="663">
        <f>+'[4]VAC 04-99'!N1439</f>
        <v>1980</v>
      </c>
      <c r="M28" s="663">
        <f>+'[4]VAC 04-99'!O1439</f>
        <v>1940</v>
      </c>
      <c r="N28" s="663">
        <f>+'[4]VAC 04-99'!P1439</f>
        <v>1902</v>
      </c>
      <c r="O28" s="356"/>
    </row>
    <row r="29" spans="1:15" ht="12" customHeight="1">
      <c r="A29" s="469" t="s">
        <v>579</v>
      </c>
      <c r="B29" s="663">
        <f t="shared" si="0"/>
        <v>20500</v>
      </c>
      <c r="C29" s="663">
        <f>+'[4]VAC 04-99'!E1442</f>
        <v>1890</v>
      </c>
      <c r="D29" s="663">
        <f>+'[4]VAC 04-99'!F1442</f>
        <v>1750</v>
      </c>
      <c r="E29" s="663">
        <f>+'[4]VAC 04-99'!G1442</f>
        <v>1740</v>
      </c>
      <c r="F29" s="663">
        <f>+'[4]VAC 04-99'!H1442</f>
        <v>1750</v>
      </c>
      <c r="G29" s="663">
        <f>+'[4]VAC 04-99'!I1442</f>
        <v>1720</v>
      </c>
      <c r="H29" s="663">
        <f>+'[4]VAC 04-99'!J1442</f>
        <v>1740</v>
      </c>
      <c r="I29" s="663">
        <f>+'[4]VAC 04-99'!K1442</f>
        <v>1750</v>
      </c>
      <c r="J29" s="663">
        <f>+'[4]VAC 04-99'!L1442</f>
        <v>1722</v>
      </c>
      <c r="K29" s="663">
        <f>+'[4]VAC 04-99'!M1442</f>
        <v>1698</v>
      </c>
      <c r="L29" s="663">
        <f>+'[4]VAC 04-99'!N1442</f>
        <v>1640</v>
      </c>
      <c r="M29" s="663">
        <f>+'[4]VAC 04-99'!O1442</f>
        <v>1580</v>
      </c>
      <c r="N29" s="663">
        <f>+'[4]VAC 04-99'!P1442</f>
        <v>1520</v>
      </c>
      <c r="O29" s="356"/>
    </row>
    <row r="30" spans="1:15" ht="12" customHeight="1">
      <c r="A30" s="468" t="s">
        <v>590</v>
      </c>
      <c r="B30" s="663">
        <f t="shared" si="0"/>
        <v>68573</v>
      </c>
      <c r="C30" s="663">
        <f>+'[4]VAC 04-99'!E1445</f>
        <v>5271</v>
      </c>
      <c r="D30" s="663">
        <f>+'[4]VAC 04-99'!F1445</f>
        <v>5541</v>
      </c>
      <c r="E30" s="663">
        <f>+'[4]VAC 04-99'!G1445</f>
        <v>5787</v>
      </c>
      <c r="F30" s="663">
        <f>+'[4]VAC 04-99'!H1445</f>
        <v>6006</v>
      </c>
      <c r="G30" s="663">
        <f>+'[4]VAC 04-99'!I1445</f>
        <v>6303</v>
      </c>
      <c r="H30" s="663">
        <f>+'[4]VAC 04-99'!J1445</f>
        <v>6468</v>
      </c>
      <c r="I30" s="663">
        <f>+'[4]VAC 04-99'!K1445</f>
        <v>6532</v>
      </c>
      <c r="J30" s="663">
        <f>+'[4]VAC 04-99'!L1445</f>
        <v>6061</v>
      </c>
      <c r="K30" s="663">
        <f>+'[4]VAC 04-99'!M1445</f>
        <v>5493</v>
      </c>
      <c r="L30" s="663">
        <f>+'[4]VAC 04-99'!N1445</f>
        <v>5056</v>
      </c>
      <c r="M30" s="663">
        <f>+'[4]VAC 04-99'!O1445</f>
        <v>4907</v>
      </c>
      <c r="N30" s="663">
        <f>+'[4]VAC 04-99'!P1445</f>
        <v>5148</v>
      </c>
      <c r="O30" s="356"/>
    </row>
    <row r="31" spans="1:15" ht="12" customHeight="1">
      <c r="A31" s="468" t="s">
        <v>591</v>
      </c>
      <c r="B31" s="663">
        <f t="shared" si="0"/>
        <v>142455</v>
      </c>
      <c r="C31" s="663">
        <f>+'[4]VAC 04-99'!E1448</f>
        <v>9008</v>
      </c>
      <c r="D31" s="663">
        <f>+'[4]VAC 04-99'!F1448</f>
        <v>10595</v>
      </c>
      <c r="E31" s="663">
        <f>+'[4]VAC 04-99'!G1448</f>
        <v>11583</v>
      </c>
      <c r="F31" s="663">
        <f>+'[4]VAC 04-99'!H1448</f>
        <v>15674</v>
      </c>
      <c r="G31" s="663">
        <f>+'[4]VAC 04-99'!I1448</f>
        <v>15170</v>
      </c>
      <c r="H31" s="663">
        <f>+'[4]VAC 04-99'!J1448</f>
        <v>15265</v>
      </c>
      <c r="I31" s="663">
        <f>+'[4]VAC 04-99'!K1448</f>
        <v>13755</v>
      </c>
      <c r="J31" s="663">
        <f>+'[4]VAC 04-99'!L1448</f>
        <v>12655</v>
      </c>
      <c r="K31" s="663">
        <f>+'[4]VAC 04-99'!M1448</f>
        <v>10815</v>
      </c>
      <c r="L31" s="663">
        <f>+'[4]VAC 04-99'!N1448</f>
        <v>9550</v>
      </c>
      <c r="M31" s="663">
        <f>+'[4]VAC 04-99'!O1448</f>
        <v>9365</v>
      </c>
      <c r="N31" s="663">
        <f>+'[4]VAC 04-99'!P1448</f>
        <v>9020</v>
      </c>
      <c r="O31" s="356"/>
    </row>
    <row r="32" spans="1:15" ht="12" customHeight="1">
      <c r="A32" s="358" t="s">
        <v>686</v>
      </c>
      <c r="B32" s="663">
        <f t="shared" si="0"/>
        <v>53557</v>
      </c>
      <c r="C32" s="663">
        <f>+'[4]VAC 04-99'!E1451</f>
        <v>4506</v>
      </c>
      <c r="D32" s="663">
        <f>+'[4]VAC 04-99'!F1451</f>
        <v>4411</v>
      </c>
      <c r="E32" s="663">
        <f>+'[4]VAC 04-99'!G1451</f>
        <v>4774</v>
      </c>
      <c r="F32" s="663">
        <f>+'[4]VAC 04-99'!H1451</f>
        <v>4447</v>
      </c>
      <c r="G32" s="663">
        <f>+'[4]VAC 04-99'!I1451</f>
        <v>4568</v>
      </c>
      <c r="H32" s="663">
        <f>+'[4]VAC 04-99'!J1451</f>
        <v>3913</v>
      </c>
      <c r="I32" s="663">
        <f>+'[4]VAC 04-99'!K1451</f>
        <v>4359</v>
      </c>
      <c r="J32" s="663">
        <f>+'[4]VAC 04-99'!L1451</f>
        <v>4557</v>
      </c>
      <c r="K32" s="663">
        <f>+'[4]VAC 04-99'!M1451</f>
        <v>4340</v>
      </c>
      <c r="L32" s="663">
        <f>+'[4]VAC 04-99'!N1451</f>
        <v>4284</v>
      </c>
      <c r="M32" s="663">
        <f>+'[4]VAC 04-99'!O1451</f>
        <v>4109</v>
      </c>
      <c r="N32" s="663">
        <f>+'[4]VAC 04-99'!P1451</f>
        <v>5289</v>
      </c>
      <c r="O32" s="356"/>
    </row>
    <row r="33" spans="1:15" ht="12" customHeight="1">
      <c r="A33" s="358" t="s">
        <v>534</v>
      </c>
      <c r="B33" s="663">
        <f t="shared" si="0"/>
        <v>10718</v>
      </c>
      <c r="C33" s="663">
        <f>+'[4]VAC 04-99'!E1454</f>
        <v>742.00000000000011</v>
      </c>
      <c r="D33" s="663">
        <f>+'[4]VAC 04-99'!F1454</f>
        <v>781</v>
      </c>
      <c r="E33" s="663">
        <f>+'[4]VAC 04-99'!G1454</f>
        <v>807</v>
      </c>
      <c r="F33" s="663">
        <f>+'[4]VAC 04-99'!H1454</f>
        <v>852</v>
      </c>
      <c r="G33" s="663">
        <f>+'[4]VAC 04-99'!I1454</f>
        <v>815.00000000000011</v>
      </c>
      <c r="H33" s="663">
        <f>+'[4]VAC 04-99'!J1454</f>
        <v>822.00000000000011</v>
      </c>
      <c r="I33" s="663">
        <f>+'[4]VAC 04-99'!K1454</f>
        <v>831.00000000000011</v>
      </c>
      <c r="J33" s="663">
        <f>+'[4]VAC 04-99'!L1454</f>
        <v>920</v>
      </c>
      <c r="K33" s="663">
        <f>+'[4]VAC 04-99'!M1454</f>
        <v>883</v>
      </c>
      <c r="L33" s="663">
        <f>+'[4]VAC 04-99'!N1454</f>
        <v>1070</v>
      </c>
      <c r="M33" s="663">
        <f>+'[4]VAC 04-99'!O1454</f>
        <v>1022</v>
      </c>
      <c r="N33" s="663">
        <f>+'[4]VAC 04-99'!P1454</f>
        <v>1172.9999999999998</v>
      </c>
      <c r="O33" s="356"/>
    </row>
    <row r="34" spans="1:15" ht="12" customHeight="1">
      <c r="A34" s="358" t="s">
        <v>535</v>
      </c>
      <c r="B34" s="663">
        <f t="shared" si="0"/>
        <v>15677</v>
      </c>
      <c r="C34" s="663">
        <f>+'[4]VAC 04-99'!E1457</f>
        <v>1172</v>
      </c>
      <c r="D34" s="663">
        <f>+'[4]VAC 04-99'!F1457</f>
        <v>1138.0000000000002</v>
      </c>
      <c r="E34" s="663">
        <f>+'[4]VAC 04-99'!G1457</f>
        <v>1104.9999999999998</v>
      </c>
      <c r="F34" s="663">
        <f>+'[4]VAC 04-99'!H1457</f>
        <v>1314</v>
      </c>
      <c r="G34" s="663">
        <f>+'[4]VAC 04-99'!I1457</f>
        <v>1302</v>
      </c>
      <c r="H34" s="663">
        <f>+'[4]VAC 04-99'!J1457</f>
        <v>1085</v>
      </c>
      <c r="I34" s="663">
        <f>+'[4]VAC 04-99'!K1457</f>
        <v>1074</v>
      </c>
      <c r="J34" s="663">
        <f>+'[4]VAC 04-99'!L1457</f>
        <v>1339.9999999999998</v>
      </c>
      <c r="K34" s="663">
        <f>+'[4]VAC 04-99'!M1457</f>
        <v>1416.9999999999998</v>
      </c>
      <c r="L34" s="663">
        <f>+'[4]VAC 04-99'!N1457</f>
        <v>1461</v>
      </c>
      <c r="M34" s="663">
        <f>+'[4]VAC 04-99'!O1457</f>
        <v>1469</v>
      </c>
      <c r="N34" s="663">
        <f>+'[4]VAC 04-99'!P1457</f>
        <v>1800</v>
      </c>
      <c r="O34" s="356"/>
    </row>
    <row r="35" spans="1:15" ht="12" customHeight="1">
      <c r="A35" s="475" t="s">
        <v>536</v>
      </c>
      <c r="B35" s="684">
        <f t="shared" si="0"/>
        <v>14409</v>
      </c>
      <c r="C35" s="684">
        <f>+'[4]VAC 04-99'!E1460</f>
        <v>1390</v>
      </c>
      <c r="D35" s="684">
        <f>+'[4]VAC 04-99'!F1460</f>
        <v>1069</v>
      </c>
      <c r="E35" s="684">
        <f>+'[4]VAC 04-99'!G1460</f>
        <v>1137</v>
      </c>
      <c r="F35" s="684">
        <f>+'[4]VAC 04-99'!H1460</f>
        <v>1194.9999999999998</v>
      </c>
      <c r="G35" s="684">
        <f>+'[4]VAC 04-99'!I1460</f>
        <v>1122</v>
      </c>
      <c r="H35" s="684">
        <f>+'[4]VAC 04-99'!J1460</f>
        <v>1145</v>
      </c>
      <c r="I35" s="684">
        <f>+'[4]VAC 04-99'!K1460</f>
        <v>1136.0000000000002</v>
      </c>
      <c r="J35" s="684">
        <f>+'[4]VAC 04-99'!L1460</f>
        <v>1390</v>
      </c>
      <c r="K35" s="684">
        <f>+'[4]VAC 04-99'!M1460</f>
        <v>1203</v>
      </c>
      <c r="L35" s="684">
        <f>+'[4]VAC 04-99'!N1460</f>
        <v>1229</v>
      </c>
      <c r="M35" s="684">
        <f>+'[4]VAC 04-99'!O1460</f>
        <v>1152.0000000000002</v>
      </c>
      <c r="N35" s="684">
        <f>+'[4]VAC 04-99'!P1460</f>
        <v>1241</v>
      </c>
      <c r="O35" s="356"/>
    </row>
    <row r="36" spans="1:15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</row>
    <row r="37" spans="1:15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</row>
    <row r="38" spans="1:15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</row>
    <row r="39" spans="1:15" ht="12" customHeight="1">
      <c r="A39" s="14"/>
    </row>
    <row r="40" spans="1:15" ht="12" customHeight="1">
      <c r="A40" s="217"/>
    </row>
    <row r="41" spans="1:15" ht="12" customHeight="1">
      <c r="A41" s="276"/>
    </row>
    <row r="42" spans="1:15" ht="12" customHeight="1">
      <c r="A42" s="277"/>
    </row>
    <row r="43" spans="1:15" ht="12" customHeight="1">
      <c r="A43" s="278"/>
    </row>
    <row r="44" spans="1:15" ht="12" customHeight="1">
      <c r="A44" s="277"/>
    </row>
    <row r="45" spans="1:15" ht="12" customHeight="1">
      <c r="A45" s="217"/>
    </row>
    <row r="46" spans="1:15" ht="12" customHeight="1">
      <c r="A46" s="217"/>
    </row>
    <row r="47" spans="1:15" ht="12" customHeight="1">
      <c r="A47" s="217"/>
    </row>
    <row r="48" spans="1:15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sheetCalcPr fullCalcOnLoad="1"/>
  <phoneticPr fontId="54" type="noConversion"/>
  <printOptions horizontalCentered="1" verticalCentered="1"/>
  <pageMargins left="0" right="0" top="0" bottom="0" header="0" footer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S52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8.33203125" style="354" customWidth="1"/>
    <col min="2" max="2" width="5.6640625" style="354" bestFit="1" customWidth="1"/>
    <col min="3" max="14" width="5.5" style="354" customWidth="1"/>
    <col min="15" max="15" width="6.6640625" style="354" customWidth="1"/>
    <col min="16" max="16384" width="12.83203125" style="354"/>
  </cols>
  <sheetData>
    <row r="2" spans="1:19" ht="12" customHeight="1">
      <c r="A2" s="510" t="s">
        <v>154</v>
      </c>
      <c r="B2" s="467"/>
      <c r="C2" s="467"/>
      <c r="D2" s="467"/>
      <c r="E2" s="467"/>
      <c r="F2" s="467"/>
      <c r="O2" s="358"/>
      <c r="P2" s="358"/>
      <c r="Q2" s="358"/>
      <c r="R2" s="358"/>
      <c r="S2" s="358"/>
    </row>
    <row r="3" spans="1:19" ht="11">
      <c r="A3" s="666" t="s">
        <v>268</v>
      </c>
      <c r="B3" s="352"/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52"/>
      <c r="O3" s="358"/>
      <c r="P3" s="358"/>
      <c r="Q3" s="358"/>
      <c r="R3" s="358"/>
      <c r="S3" s="358"/>
    </row>
    <row r="4" spans="1:19" ht="4" customHeight="1">
      <c r="A4" s="358"/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</row>
    <row r="5" spans="1:19" ht="17" customHeight="1">
      <c r="A5" s="667" t="s">
        <v>198</v>
      </c>
      <c r="B5" s="671" t="s">
        <v>501</v>
      </c>
      <c r="C5" s="672" t="s">
        <v>333</v>
      </c>
      <c r="D5" s="672" t="s">
        <v>432</v>
      </c>
      <c r="E5" s="672" t="s">
        <v>434</v>
      </c>
      <c r="F5" s="672" t="s">
        <v>386</v>
      </c>
      <c r="G5" s="672" t="s">
        <v>389</v>
      </c>
      <c r="H5" s="672" t="s">
        <v>285</v>
      </c>
      <c r="I5" s="672" t="s">
        <v>295</v>
      </c>
      <c r="J5" s="672" t="s">
        <v>101</v>
      </c>
      <c r="K5" s="672" t="s">
        <v>103</v>
      </c>
      <c r="L5" s="672" t="s">
        <v>106</v>
      </c>
      <c r="M5" s="672" t="s">
        <v>18</v>
      </c>
      <c r="N5" s="673" t="s">
        <v>109</v>
      </c>
      <c r="O5" s="356"/>
      <c r="P5" s="356"/>
      <c r="Q5" s="356"/>
      <c r="R5" s="472"/>
      <c r="S5" s="356"/>
    </row>
    <row r="6" spans="1:19" ht="17" customHeight="1">
      <c r="A6" s="535" t="s">
        <v>325</v>
      </c>
      <c r="B6" s="710">
        <f t="shared" ref="B6:B35" si="0">SUM(C6:N6)</f>
        <v>188680.22418414449</v>
      </c>
      <c r="C6" s="710">
        <f t="shared" ref="C6:N6" si="1">SUM(C7:C11,C15:C27,C30:C35)</f>
        <v>14419.350788097818</v>
      </c>
      <c r="D6" s="710">
        <f t="shared" si="1"/>
        <v>14690.408324715279</v>
      </c>
      <c r="E6" s="710">
        <f t="shared" si="1"/>
        <v>15371.430608683149</v>
      </c>
      <c r="F6" s="710">
        <f t="shared" si="1"/>
        <v>16572.878943350712</v>
      </c>
      <c r="G6" s="710">
        <f t="shared" si="1"/>
        <v>17020.946798095261</v>
      </c>
      <c r="H6" s="710">
        <f t="shared" si="1"/>
        <v>16625.222097765898</v>
      </c>
      <c r="I6" s="710">
        <f t="shared" si="1"/>
        <v>16796.88353579483</v>
      </c>
      <c r="J6" s="710">
        <f t="shared" si="1"/>
        <v>16045.331858447906</v>
      </c>
      <c r="K6" s="710">
        <f t="shared" si="1"/>
        <v>15322.94803675004</v>
      </c>
      <c r="L6" s="710">
        <f t="shared" si="1"/>
        <v>15005.441512482408</v>
      </c>
      <c r="M6" s="710">
        <f t="shared" si="1"/>
        <v>14895.506999118339</v>
      </c>
      <c r="N6" s="710">
        <f t="shared" si="1"/>
        <v>15913.874680842826</v>
      </c>
      <c r="O6" s="356"/>
      <c r="P6" s="356"/>
      <c r="Q6" s="356"/>
      <c r="R6" s="472"/>
      <c r="S6" s="356"/>
    </row>
    <row r="7" spans="1:19" ht="12" customHeight="1">
      <c r="A7" s="468" t="s">
        <v>488</v>
      </c>
      <c r="B7" s="711">
        <f t="shared" si="0"/>
        <v>880.46807999999987</v>
      </c>
      <c r="C7" s="711">
        <f>+'[4]VAC 04-99'!E1377</f>
        <v>72.550560000000004</v>
      </c>
      <c r="D7" s="711">
        <f>+'[4]VAC 04-99'!F1377</f>
        <v>70.711500000000001</v>
      </c>
      <c r="E7" s="711">
        <f>+'[4]VAC 04-99'!G1377</f>
        <v>68.191079999999999</v>
      </c>
      <c r="F7" s="711">
        <f>+'[4]VAC 04-99'!H1377</f>
        <v>70.527900000000002</v>
      </c>
      <c r="G7" s="711">
        <f>+'[4]VAC 04-99'!I1377</f>
        <v>72.221100000000007</v>
      </c>
      <c r="H7" s="711">
        <f>+'[4]VAC 04-99'!J1377</f>
        <v>80.531040000000004</v>
      </c>
      <c r="I7" s="711">
        <f>+'[4]VAC 04-99'!K1377</f>
        <v>74.128500000000003</v>
      </c>
      <c r="J7" s="711">
        <f>+'[4]VAC 04-99'!L1377</f>
        <v>72.328199999999981</v>
      </c>
      <c r="K7" s="711">
        <f>+'[4]VAC 04-99'!M1377</f>
        <v>72.052799999999991</v>
      </c>
      <c r="L7" s="711">
        <f>+'[4]VAC 04-99'!N1377</f>
        <v>79.748700000000014</v>
      </c>
      <c r="M7" s="711">
        <f>+'[4]VAC 04-99'!O1377</f>
        <v>71.802900000000008</v>
      </c>
      <c r="N7" s="711">
        <f>+'[4]VAC 04-99'!P1377</f>
        <v>75.673799999999986</v>
      </c>
      <c r="O7" s="356"/>
      <c r="P7" s="356"/>
      <c r="Q7" s="356"/>
      <c r="R7" s="472"/>
      <c r="S7" s="356"/>
    </row>
    <row r="8" spans="1:19" ht="12" customHeight="1">
      <c r="A8" s="468" t="s">
        <v>603</v>
      </c>
      <c r="B8" s="711">
        <f t="shared" si="0"/>
        <v>7680.1689201117288</v>
      </c>
      <c r="C8" s="711">
        <f>+'[4]VAC 04-99'!E1380</f>
        <v>540.08250313704195</v>
      </c>
      <c r="D8" s="711">
        <f>+'[4]VAC 04-99'!F1380</f>
        <v>548.30370985623301</v>
      </c>
      <c r="E8" s="711">
        <f>+'[4]VAC 04-99'!G1380</f>
        <v>622.40861357662902</v>
      </c>
      <c r="F8" s="711">
        <f>+'[4]VAC 04-99'!H1380</f>
        <v>659.08022139859395</v>
      </c>
      <c r="G8" s="711">
        <f>+'[4]VAC 04-99'!I1380</f>
        <v>671.50161905151799</v>
      </c>
      <c r="H8" s="711">
        <f>+'[4]VAC 04-99'!J1380</f>
        <v>671.47194459566094</v>
      </c>
      <c r="I8" s="711">
        <f>+'[4]VAC 04-99'!K1380</f>
        <v>653.32198462350595</v>
      </c>
      <c r="J8" s="711">
        <f>+'[4]VAC 04-99'!L1380</f>
        <v>617.66526445291402</v>
      </c>
      <c r="K8" s="711">
        <f>+'[4]VAC 04-99'!M1380</f>
        <v>592.95312618798596</v>
      </c>
      <c r="L8" s="711">
        <f>+'[4]VAC 04-99'!N1380</f>
        <v>724.89197357104001</v>
      </c>
      <c r="M8" s="711">
        <f>+'[4]VAC 04-99'!O1380</f>
        <v>724.89197357104001</v>
      </c>
      <c r="N8" s="711">
        <f>+'[4]VAC 04-99'!P1380</f>
        <v>653.59598608956696</v>
      </c>
      <c r="O8" s="356"/>
      <c r="P8" s="356"/>
      <c r="Q8" s="356"/>
      <c r="R8" s="472"/>
      <c r="S8" s="356"/>
    </row>
    <row r="9" spans="1:19" ht="12" customHeight="1">
      <c r="A9" s="468" t="s">
        <v>604</v>
      </c>
      <c r="B9" s="711">
        <f t="shared" si="0"/>
        <v>3077.7475920000002</v>
      </c>
      <c r="C9" s="711">
        <f>+'[4]VAC 04-99'!E1383</f>
        <v>234.64763399999995</v>
      </c>
      <c r="D9" s="711">
        <f>+'[4]VAC 04-99'!F1383</f>
        <v>252.06933600000005</v>
      </c>
      <c r="E9" s="711">
        <f>+'[4]VAC 04-99'!G1383</f>
        <v>243.05763599999997</v>
      </c>
      <c r="F9" s="711">
        <f>+'[4]VAC 04-99'!H1383</f>
        <v>262.44334800000007</v>
      </c>
      <c r="G9" s="711">
        <f>+'[4]VAC 04-99'!I1383</f>
        <v>266.069346</v>
      </c>
      <c r="H9" s="711">
        <f>+'[4]VAC 04-99'!J1383</f>
        <v>268.7695920000001</v>
      </c>
      <c r="I9" s="711">
        <f>+'[4]VAC 04-99'!K1383</f>
        <v>247.29747000000006</v>
      </c>
      <c r="J9" s="711">
        <f>+'[4]VAC 04-99'!L1383</f>
        <v>264.81321600000001</v>
      </c>
      <c r="K9" s="711">
        <f>+'[4]VAC 04-99'!M1383</f>
        <v>259.16833200000008</v>
      </c>
      <c r="L9" s="711">
        <f>+'[4]VAC 04-99'!N1383</f>
        <v>256.64138399999996</v>
      </c>
      <c r="M9" s="711">
        <f>+'[4]VAC 04-99'!O1383</f>
        <v>263.04933</v>
      </c>
      <c r="N9" s="711">
        <f>+'[4]VAC 04-99'!P1383</f>
        <v>259.72096800000008</v>
      </c>
      <c r="O9" s="356"/>
      <c r="P9" s="356"/>
      <c r="Q9" s="356"/>
      <c r="R9" s="472"/>
      <c r="S9" s="356"/>
    </row>
    <row r="10" spans="1:19" ht="12" customHeight="1">
      <c r="A10" s="358" t="s">
        <v>605</v>
      </c>
      <c r="B10" s="711">
        <f t="shared" si="0"/>
        <v>7660.4258209</v>
      </c>
      <c r="C10" s="711">
        <f>+'[4]VAC 04-99'!E1386</f>
        <v>624.23284980000005</v>
      </c>
      <c r="D10" s="711">
        <f>+'[4]VAC 04-99'!F1386</f>
        <v>621.17897490000018</v>
      </c>
      <c r="E10" s="711">
        <f>+'[4]VAC 04-99'!G1386</f>
        <v>617.86846289999994</v>
      </c>
      <c r="F10" s="711">
        <f>+'[4]VAC 04-99'!H1386</f>
        <v>623.93690700000002</v>
      </c>
      <c r="G10" s="711">
        <f>+'[4]VAC 04-99'!I1386</f>
        <v>612.42554399999983</v>
      </c>
      <c r="H10" s="711">
        <f>+'[4]VAC 04-99'!J1386</f>
        <v>623.9398445999999</v>
      </c>
      <c r="I10" s="711">
        <f>+'[4]VAC 04-99'!K1386</f>
        <v>681.36506940000004</v>
      </c>
      <c r="J10" s="711">
        <f>+'[4]VAC 04-99'!L1386</f>
        <v>700.80632040000012</v>
      </c>
      <c r="K10" s="711">
        <f>+'[4]VAC 04-99'!M1386</f>
        <v>659.2668000000001</v>
      </c>
      <c r="L10" s="711">
        <f>+'[4]VAC 04-99'!N1386</f>
        <v>676.31938950000006</v>
      </c>
      <c r="M10" s="711">
        <f>+'[4]VAC 04-99'!O1386</f>
        <v>620.45000000000005</v>
      </c>
      <c r="N10" s="711">
        <f>+'[4]VAC 04-99'!P1386</f>
        <v>598.63565840000001</v>
      </c>
      <c r="O10" s="356"/>
      <c r="P10" s="356"/>
      <c r="Q10" s="356"/>
      <c r="R10" s="472"/>
      <c r="S10" s="356"/>
    </row>
    <row r="11" spans="1:19" ht="12" customHeight="1">
      <c r="A11" s="468" t="s">
        <v>606</v>
      </c>
      <c r="B11" s="711">
        <f t="shared" si="0"/>
        <v>26793.983424933998</v>
      </c>
      <c r="C11" s="711">
        <f>+'[4]VAC 04-99'!E1389</f>
        <v>2185.7152489999999</v>
      </c>
      <c r="D11" s="711">
        <f>+'[4]VAC 04-99'!F1389</f>
        <v>2254.8462589999999</v>
      </c>
      <c r="E11" s="711">
        <f>+'[4]VAC 04-99'!G1389</f>
        <v>2217.0369719999999</v>
      </c>
      <c r="F11" s="711">
        <f>+'[4]VAC 04-99'!H1389</f>
        <v>2262.2158655909998</v>
      </c>
      <c r="G11" s="711">
        <f>+'[4]VAC 04-99'!I1389</f>
        <v>2370.4312412830004</v>
      </c>
      <c r="H11" s="711">
        <f>+'[4]VAC 04-99'!J1389</f>
        <v>2424.0524240599998</v>
      </c>
      <c r="I11" s="711">
        <f>+'[4]VAC 04-99'!K1389</f>
        <v>2236.8682779999999</v>
      </c>
      <c r="J11" s="711">
        <f>+'[4]VAC 04-99'!L1389</f>
        <v>2167.0929339999998</v>
      </c>
      <c r="K11" s="711">
        <f>+'[4]VAC 04-99'!M1389</f>
        <v>2244.6938709999999</v>
      </c>
      <c r="L11" s="711">
        <f>+'[4]VAC 04-99'!N1389</f>
        <v>2233.8570849999996</v>
      </c>
      <c r="M11" s="711">
        <f>+'[4]VAC 04-99'!O1389</f>
        <v>2111.7960819999998</v>
      </c>
      <c r="N11" s="711">
        <f>+'[4]VAC 04-99'!P1389</f>
        <v>2085.377164</v>
      </c>
      <c r="O11" s="356"/>
      <c r="P11" s="356"/>
      <c r="Q11" s="356"/>
      <c r="R11" s="472"/>
      <c r="S11" s="356"/>
    </row>
    <row r="12" spans="1:19" ht="12" customHeight="1">
      <c r="A12" s="469" t="s">
        <v>592</v>
      </c>
      <c r="B12" s="711">
        <f t="shared" si="0"/>
        <v>13938.926279933998</v>
      </c>
      <c r="C12" s="711">
        <f>+'[4]VAC 04-99'!E1392</f>
        <v>1160.55673</v>
      </c>
      <c r="D12" s="711">
        <f>+'[4]VAC 04-99'!F1392</f>
        <v>1210.7158420000001</v>
      </c>
      <c r="E12" s="711">
        <f>+'[4]VAC 04-99'!G1392</f>
        <v>1171.3228300000001</v>
      </c>
      <c r="F12" s="711">
        <f>+'[4]VAC 04-99'!H1392</f>
        <v>1157.2605095909998</v>
      </c>
      <c r="G12" s="711">
        <f>+'[4]VAC 04-99'!I1392</f>
        <v>1169.881959283</v>
      </c>
      <c r="H12" s="711">
        <f>+'[4]VAC 04-99'!J1392</f>
        <v>1217.3370890599999</v>
      </c>
      <c r="I12" s="711">
        <f>+'[4]VAC 04-99'!K1392</f>
        <v>1149.6248800000001</v>
      </c>
      <c r="J12" s="711">
        <f>+'[4]VAC 04-99'!L1392</f>
        <v>1137.3068499999999</v>
      </c>
      <c r="K12" s="711">
        <f>+'[4]VAC 04-99'!M1392</f>
        <v>1180.86034</v>
      </c>
      <c r="L12" s="711">
        <f>+'[4]VAC 04-99'!N1392</f>
        <v>1171.3274200000001</v>
      </c>
      <c r="M12" s="711">
        <f>+'[4]VAC 04-99'!O1392</f>
        <v>1101.7720899999999</v>
      </c>
      <c r="N12" s="711">
        <f>+'[4]VAC 04-99'!P1392</f>
        <v>1110.95974</v>
      </c>
      <c r="O12" s="356"/>
      <c r="P12" s="356"/>
      <c r="Q12" s="356"/>
      <c r="R12" s="472"/>
      <c r="S12" s="356"/>
    </row>
    <row r="13" spans="1:19" ht="12" customHeight="1">
      <c r="A13" s="469" t="s">
        <v>593</v>
      </c>
      <c r="B13" s="711">
        <f t="shared" si="0"/>
        <v>8232.1129299999993</v>
      </c>
      <c r="C13" s="711">
        <f>+'[4]VAC 04-99'!E1395</f>
        <v>713.08344999999997</v>
      </c>
      <c r="D13" s="711">
        <f>+'[4]VAC 04-99'!F1395</f>
        <v>690.53940999999998</v>
      </c>
      <c r="E13" s="711">
        <f>+'[4]VAC 04-99'!G1395</f>
        <v>629.70601999999997</v>
      </c>
      <c r="F13" s="711">
        <f>+'[4]VAC 04-99'!H1395</f>
        <v>650.31962999999996</v>
      </c>
      <c r="G13" s="711">
        <f>+'[4]VAC 04-99'!I1395</f>
        <v>678.92169000000001</v>
      </c>
      <c r="H13" s="711">
        <f>+'[4]VAC 04-99'!J1395</f>
        <v>679.73871000000008</v>
      </c>
      <c r="I13" s="711">
        <f>+'[4]VAC 04-99'!K1395</f>
        <v>697.25159999999994</v>
      </c>
      <c r="J13" s="711">
        <f>+'[4]VAC 04-99'!L1395</f>
        <v>683.10368999999992</v>
      </c>
      <c r="K13" s="711">
        <f>+'[4]VAC 04-99'!M1395</f>
        <v>735.12369000000012</v>
      </c>
      <c r="L13" s="711">
        <f>+'[4]VAC 04-99'!N1395</f>
        <v>727.73021999999969</v>
      </c>
      <c r="M13" s="711">
        <f>+'[4]VAC 04-99'!O1395</f>
        <v>687.6656399999996</v>
      </c>
      <c r="N13" s="711">
        <f>+'[4]VAC 04-99'!P1395</f>
        <v>658.92917999999986</v>
      </c>
      <c r="O13" s="356"/>
      <c r="P13" s="356"/>
      <c r="Q13" s="356"/>
      <c r="R13" s="472"/>
      <c r="S13" s="356"/>
    </row>
    <row r="14" spans="1:19" ht="12" customHeight="1">
      <c r="A14" s="469" t="s">
        <v>594</v>
      </c>
      <c r="B14" s="711">
        <f t="shared" si="0"/>
        <v>4622.9442150000004</v>
      </c>
      <c r="C14" s="711">
        <f>+'[4]VAC 04-99'!E1398</f>
        <v>312.07506900000004</v>
      </c>
      <c r="D14" s="711">
        <f>+'[4]VAC 04-99'!F1398</f>
        <v>353.59100699999999</v>
      </c>
      <c r="E14" s="711">
        <f>+'[4]VAC 04-99'!G1398</f>
        <v>416.00812199999996</v>
      </c>
      <c r="F14" s="711">
        <f>+'[4]VAC 04-99'!H1398</f>
        <v>454.63572600000003</v>
      </c>
      <c r="G14" s="711">
        <f>+'[4]VAC 04-99'!I1398</f>
        <v>521.62759200000005</v>
      </c>
      <c r="H14" s="711">
        <f>+'[4]VAC 04-99'!J1398</f>
        <v>526.97662500000001</v>
      </c>
      <c r="I14" s="711">
        <f>+'[4]VAC 04-99'!K1398</f>
        <v>389.99179800000007</v>
      </c>
      <c r="J14" s="711">
        <f>+'[4]VAC 04-99'!L1398</f>
        <v>346.68239399999999</v>
      </c>
      <c r="K14" s="711">
        <f>+'[4]VAC 04-99'!M1398</f>
        <v>328.70984099999998</v>
      </c>
      <c r="L14" s="711">
        <f>+'[4]VAC 04-99'!N1398</f>
        <v>334.79944500000005</v>
      </c>
      <c r="M14" s="711">
        <f>+'[4]VAC 04-99'!O1398</f>
        <v>322.35835200000002</v>
      </c>
      <c r="N14" s="711">
        <f>+'[4]VAC 04-99'!P1398</f>
        <v>315.48824399999995</v>
      </c>
      <c r="O14" s="356"/>
      <c r="P14" s="356"/>
      <c r="Q14" s="356"/>
      <c r="R14" s="472"/>
      <c r="S14" s="356"/>
    </row>
    <row r="15" spans="1:19" ht="12" customHeight="1">
      <c r="A15" s="468" t="s">
        <v>595</v>
      </c>
      <c r="B15" s="711">
        <f t="shared" si="0"/>
        <v>8885.0825987999997</v>
      </c>
      <c r="C15" s="711">
        <f>+'[4]VAC 04-99'!E1401</f>
        <v>804.28122000000019</v>
      </c>
      <c r="D15" s="711">
        <f>+'[4]VAC 04-99'!F1401</f>
        <v>807.14333999999985</v>
      </c>
      <c r="E15" s="711">
        <f>+'[4]VAC 04-99'!G1401</f>
        <v>717.61488000000008</v>
      </c>
      <c r="F15" s="711">
        <f>+'[4]VAC 04-99'!H1401</f>
        <v>691.10253000000023</v>
      </c>
      <c r="G15" s="711">
        <f>+'[4]VAC 04-99'!I1401</f>
        <v>723.25445999999965</v>
      </c>
      <c r="H15" s="711">
        <f>+'[4]VAC 04-99'!J1401</f>
        <v>751.09179000000006</v>
      </c>
      <c r="I15" s="711">
        <f>+'[4]VAC 04-99'!K1401</f>
        <v>718.45688999999982</v>
      </c>
      <c r="J15" s="711">
        <f>+'[4]VAC 04-99'!L1401</f>
        <v>733.5421799999998</v>
      </c>
      <c r="K15" s="711">
        <f>+'[4]VAC 04-99'!M1401</f>
        <v>733.7574000000003</v>
      </c>
      <c r="L15" s="711">
        <f>+'[4]VAC 04-99'!N1401</f>
        <v>712.31801999999993</v>
      </c>
      <c r="M15" s="711">
        <f>+'[4]VAC 04-99'!O1401</f>
        <v>698.31954689999998</v>
      </c>
      <c r="N15" s="711">
        <f>+'[4]VAC 04-99'!P1401</f>
        <v>794.20034190000001</v>
      </c>
      <c r="O15" s="356"/>
      <c r="P15" s="356"/>
      <c r="Q15" s="356"/>
      <c r="R15" s="472"/>
      <c r="S15" s="356"/>
    </row>
    <row r="16" spans="1:19" ht="12" customHeight="1">
      <c r="A16" s="358" t="s">
        <v>596</v>
      </c>
      <c r="B16" s="711">
        <f t="shared" si="0"/>
        <v>9018.7472549416925</v>
      </c>
      <c r="C16" s="711">
        <f>+'[4]VAC 04-99'!E1404</f>
        <v>725.43</v>
      </c>
      <c r="D16" s="711">
        <f>+'[4]VAC 04-99'!F1404</f>
        <v>739.4</v>
      </c>
      <c r="E16" s="711">
        <f>+'[4]VAC 04-99'!G1404</f>
        <v>742.5</v>
      </c>
      <c r="F16" s="711">
        <f>+'[4]VAC 04-99'!H1404</f>
        <v>734.80525314800002</v>
      </c>
      <c r="G16" s="711">
        <f>+'[4]VAC 04-99'!I1404</f>
        <v>756.19369435666761</v>
      </c>
      <c r="H16" s="711">
        <f>+'[4]VAC 04-99'!J1404</f>
        <v>758.52389751958299</v>
      </c>
      <c r="I16" s="711">
        <f>+'[4]VAC 04-99'!K1404</f>
        <v>715.67477479770514</v>
      </c>
      <c r="J16" s="711">
        <f>+'[4]VAC 04-99'!L1404</f>
        <v>780.52389751958299</v>
      </c>
      <c r="K16" s="711">
        <f>+'[4]VAC 04-99'!M1404</f>
        <v>764.4</v>
      </c>
      <c r="L16" s="711">
        <f>+'[4]VAC 04-99'!N1404</f>
        <v>772.16</v>
      </c>
      <c r="M16" s="711">
        <f>+'[4]VAC 04-99'!O1404</f>
        <v>772.81600000000003</v>
      </c>
      <c r="N16" s="711">
        <f>+'[4]VAC 04-99'!P1404</f>
        <v>756.31973760015399</v>
      </c>
      <c r="O16" s="356"/>
      <c r="P16" s="356"/>
      <c r="Q16" s="356"/>
      <c r="R16" s="472"/>
      <c r="S16" s="356"/>
    </row>
    <row r="17" spans="1:19" ht="12" customHeight="1">
      <c r="A17" s="358" t="s">
        <v>597</v>
      </c>
      <c r="B17" s="711">
        <f t="shared" si="0"/>
        <v>21841.726741800001</v>
      </c>
      <c r="C17" s="711">
        <f>+'[4]VAC 04-99'!E1407</f>
        <v>1737.33438</v>
      </c>
      <c r="D17" s="711">
        <f>+'[4]VAC 04-99'!F1407</f>
        <v>1640.4476400000001</v>
      </c>
      <c r="E17" s="711">
        <f>+'[4]VAC 04-99'!G1407</f>
        <v>1907.2841076</v>
      </c>
      <c r="F17" s="711">
        <f>+'[4]VAC 04-99'!H1407</f>
        <v>1803.3638249999999</v>
      </c>
      <c r="G17" s="711">
        <f>+'[4]VAC 04-99'!I1407</f>
        <v>1868.3809812000002</v>
      </c>
      <c r="H17" s="711">
        <f>+'[4]VAC 04-99'!J1407</f>
        <v>1776.2274390000002</v>
      </c>
      <c r="I17" s="711">
        <f>+'[4]VAC 04-99'!K1407</f>
        <v>1955.8538249999999</v>
      </c>
      <c r="J17" s="711">
        <f>+'[4]VAC 04-99'!L1407</f>
        <v>1854.6454469999999</v>
      </c>
      <c r="K17" s="711">
        <f>+'[4]VAC 04-99'!M1407</f>
        <v>1798.3201800000002</v>
      </c>
      <c r="L17" s="711">
        <f>+'[4]VAC 04-99'!N1407</f>
        <v>1715.8909200000003</v>
      </c>
      <c r="M17" s="711">
        <f>+'[4]VAC 04-99'!O1407</f>
        <v>1772.2656059999999</v>
      </c>
      <c r="N17" s="711">
        <f>+'[4]VAC 04-99'!P1407</f>
        <v>2011.712391</v>
      </c>
      <c r="O17" s="356"/>
      <c r="P17" s="356"/>
      <c r="Q17" s="356"/>
      <c r="R17" s="472"/>
      <c r="S17" s="356"/>
    </row>
    <row r="18" spans="1:19" ht="12" customHeight="1">
      <c r="A18" s="468" t="s">
        <v>598</v>
      </c>
      <c r="B18" s="711">
        <f t="shared" si="0"/>
        <v>2006.4704580000002</v>
      </c>
      <c r="C18" s="711">
        <f>+'[4]VAC 04-99'!E1410</f>
        <v>156.00961199999995</v>
      </c>
      <c r="D18" s="711">
        <f>+'[4]VAC 04-99'!F1410</f>
        <v>148.42478999999997</v>
      </c>
      <c r="E18" s="711">
        <f>+'[4]VAC 04-99'!G1410</f>
        <v>150.35819999999998</v>
      </c>
      <c r="F18" s="711">
        <f>+'[4]VAC 04-99'!H1410</f>
        <v>158.74464000000003</v>
      </c>
      <c r="G18" s="711">
        <f>+'[4]VAC 04-99'!I1410</f>
        <v>167.42381999999998</v>
      </c>
      <c r="H18" s="711">
        <f>+'[4]VAC 04-99'!J1410</f>
        <v>171.12897000000001</v>
      </c>
      <c r="I18" s="711">
        <f>+'[4]VAC 04-99'!K1410</f>
        <v>180.38036999999997</v>
      </c>
      <c r="J18" s="711">
        <f>+'[4]VAC 04-99'!L1410</f>
        <v>188.93205000000003</v>
      </c>
      <c r="K18" s="711">
        <f>+'[4]VAC 04-99'!M1410</f>
        <v>180.65882999999999</v>
      </c>
      <c r="L18" s="711">
        <f>+'[4]VAC 04-99'!N1410</f>
        <v>179.84282999999999</v>
      </c>
      <c r="M18" s="711">
        <f>+'[4]VAC 04-99'!O1410</f>
        <v>172.91376600000004</v>
      </c>
      <c r="N18" s="711">
        <f>+'[4]VAC 04-99'!P1410</f>
        <v>151.65258</v>
      </c>
      <c r="O18" s="356"/>
      <c r="P18" s="356"/>
      <c r="Q18" s="356"/>
      <c r="R18" s="472"/>
      <c r="S18" s="356"/>
    </row>
    <row r="19" spans="1:19" ht="12" customHeight="1">
      <c r="A19" s="468" t="s">
        <v>599</v>
      </c>
      <c r="B19" s="711">
        <f t="shared" si="0"/>
        <v>18494.843292385038</v>
      </c>
      <c r="C19" s="711">
        <f>+'[4]VAC 04-99'!E1413</f>
        <v>1383.3046573607769</v>
      </c>
      <c r="D19" s="711">
        <f>+'[4]VAC 04-99'!F1413</f>
        <v>1398.9159321590466</v>
      </c>
      <c r="E19" s="711">
        <f>+'[4]VAC 04-99'!G1413</f>
        <v>1363.9089388065181</v>
      </c>
      <c r="F19" s="711">
        <f>+'[4]VAC 04-99'!H1413</f>
        <v>1729.0902827411167</v>
      </c>
      <c r="G19" s="711">
        <f>+'[4]VAC 04-99'!I1413</f>
        <v>1695.9958765040726</v>
      </c>
      <c r="H19" s="711">
        <f>+'[4]VAC 04-99'!J1413</f>
        <v>1429.3709747906535</v>
      </c>
      <c r="I19" s="711">
        <f>+'[4]VAC 04-99'!K1413</f>
        <v>1681.6935977736166</v>
      </c>
      <c r="J19" s="711">
        <f>+'[4]VAC 04-99'!L1413</f>
        <v>1527.2641799754083</v>
      </c>
      <c r="K19" s="711">
        <f>+'[4]VAC 04-99'!M1413</f>
        <v>1545.3919452620512</v>
      </c>
      <c r="L19" s="711">
        <f>+'[4]VAC 04-99'!N1413</f>
        <v>1410.7167267113689</v>
      </c>
      <c r="M19" s="711">
        <f>+'[4]VAC 04-99'!O1413</f>
        <v>1549.5857999473003</v>
      </c>
      <c r="N19" s="711">
        <f>+'[4]VAC 04-99'!P1413</f>
        <v>1779.6043803531054</v>
      </c>
      <c r="O19" s="356"/>
      <c r="P19" s="356"/>
      <c r="Q19" s="356"/>
      <c r="R19" s="472"/>
      <c r="S19" s="356"/>
    </row>
    <row r="20" spans="1:19" ht="12" customHeight="1">
      <c r="A20" s="468" t="s">
        <v>600</v>
      </c>
      <c r="B20" s="711">
        <f t="shared" si="0"/>
        <v>3407.3128000719998</v>
      </c>
      <c r="C20" s="711">
        <f>+'[4]VAC 04-99'!E1416</f>
        <v>181.63457220000001</v>
      </c>
      <c r="D20" s="711">
        <f>+'[4]VAC 04-99'!F1416</f>
        <v>183.71445420000001</v>
      </c>
      <c r="E20" s="711">
        <f>+'[4]VAC 04-99'!G1416</f>
        <v>223.3137102</v>
      </c>
      <c r="F20" s="711">
        <f>+'[4]VAC 04-99'!H1416</f>
        <v>252.888850072</v>
      </c>
      <c r="G20" s="711">
        <f>+'[4]VAC 04-99'!I1416</f>
        <v>358.99920510000004</v>
      </c>
      <c r="H20" s="711">
        <f>+'[4]VAC 04-99'!J1416</f>
        <v>413.01730859999998</v>
      </c>
      <c r="I20" s="711">
        <f>+'[4]VAC 04-99'!K1416</f>
        <v>425.58498360000004</v>
      </c>
      <c r="J20" s="711">
        <f>+'[4]VAC 04-99'!L1416</f>
        <v>338.09070960000003</v>
      </c>
      <c r="K20" s="711">
        <f>+'[4]VAC 04-99'!M1416</f>
        <v>210.88932480000003</v>
      </c>
      <c r="L20" s="711">
        <f>+'[4]VAC 04-99'!N1416</f>
        <v>206.38128690000002</v>
      </c>
      <c r="M20" s="711">
        <f>+'[4]VAC 04-99'!O1416</f>
        <v>223.60152360000001</v>
      </c>
      <c r="N20" s="711">
        <f>+'[4]VAC 04-99'!P1416</f>
        <v>389.19687120000003</v>
      </c>
      <c r="O20" s="356"/>
      <c r="P20" s="356"/>
      <c r="Q20" s="356"/>
      <c r="R20" s="472"/>
      <c r="S20" s="356"/>
    </row>
    <row r="21" spans="1:19" ht="12" customHeight="1">
      <c r="A21" s="468" t="s">
        <v>601</v>
      </c>
      <c r="B21" s="711">
        <f t="shared" si="0"/>
        <v>9510.6319800000001</v>
      </c>
      <c r="C21" s="711">
        <f>+'[4]VAC 04-99'!E1419</f>
        <v>768.64242000000013</v>
      </c>
      <c r="D21" s="711">
        <f>+'[4]VAC 04-99'!F1419</f>
        <v>740.23031999999989</v>
      </c>
      <c r="E21" s="711">
        <f>+'[4]VAC 04-99'!G1419</f>
        <v>754.00695000000042</v>
      </c>
      <c r="F21" s="711">
        <f>+'[4]VAC 04-99'!H1419</f>
        <v>766.7763299999998</v>
      </c>
      <c r="G21" s="711">
        <f>+'[4]VAC 04-99'!I1419</f>
        <v>788.61300000000028</v>
      </c>
      <c r="H21" s="711">
        <f>+'[4]VAC 04-99'!J1419</f>
        <v>797.10654</v>
      </c>
      <c r="I21" s="711">
        <f>+'[4]VAC 04-99'!K1419</f>
        <v>817.44584999999972</v>
      </c>
      <c r="J21" s="711">
        <f>+'[4]VAC 04-99'!L1419</f>
        <v>803.76561000000015</v>
      </c>
      <c r="K21" s="711">
        <f>+'[4]VAC 04-99'!M1419</f>
        <v>802.10250000000008</v>
      </c>
      <c r="L21" s="711">
        <f>+'[4]VAC 04-99'!N1419</f>
        <v>823.42457999999965</v>
      </c>
      <c r="M21" s="711">
        <f>+'[4]VAC 04-99'!O1419</f>
        <v>794.13374999999974</v>
      </c>
      <c r="N21" s="711">
        <f>+'[4]VAC 04-99'!P1419</f>
        <v>854.38413000000003</v>
      </c>
      <c r="O21" s="356"/>
      <c r="P21" s="356"/>
      <c r="Q21" s="356"/>
      <c r="R21" s="472"/>
      <c r="S21" s="356"/>
    </row>
    <row r="22" spans="1:19" ht="12" customHeight="1">
      <c r="A22" s="468" t="s">
        <v>243</v>
      </c>
      <c r="B22" s="711">
        <f t="shared" si="0"/>
        <v>3884.4898527000005</v>
      </c>
      <c r="C22" s="711">
        <f>+'[4]VAC 04-99'!E1422</f>
        <v>306.43495350000001</v>
      </c>
      <c r="D22" s="711">
        <f>+'[4]VAC 04-99'!F1422</f>
        <v>298.4699723999999</v>
      </c>
      <c r="E22" s="711">
        <f>+'[4]VAC 04-99'!G1422</f>
        <v>238.87051049999999</v>
      </c>
      <c r="F22" s="711">
        <f>+'[4]VAC 04-99'!H1422</f>
        <v>307.6969893000001</v>
      </c>
      <c r="G22" s="711">
        <f>+'[4]VAC 04-99'!I1422</f>
        <v>380.57809049999997</v>
      </c>
      <c r="H22" s="711">
        <f>+'[4]VAC 04-99'!J1422</f>
        <v>398.58332940000008</v>
      </c>
      <c r="I22" s="711">
        <f>+'[4]VAC 04-99'!K1422</f>
        <v>372.08833470000008</v>
      </c>
      <c r="J22" s="711">
        <f>+'[4]VAC 04-99'!L1422</f>
        <v>354.33844260000001</v>
      </c>
      <c r="K22" s="711">
        <f>+'[4]VAC 04-99'!M1422</f>
        <v>311.97911760000005</v>
      </c>
      <c r="L22" s="711">
        <f>+'[4]VAC 04-99'!N1422</f>
        <v>306.82077360000005</v>
      </c>
      <c r="M22" s="711">
        <f>+'[4]VAC 04-99'!O1422</f>
        <v>308.12489459999995</v>
      </c>
      <c r="N22" s="711">
        <f>+'[4]VAC 04-99'!P1422</f>
        <v>300.50444399999998</v>
      </c>
      <c r="O22" s="356"/>
      <c r="P22" s="356"/>
      <c r="Q22" s="356"/>
      <c r="R22" s="472"/>
      <c r="S22" s="356"/>
    </row>
    <row r="23" spans="1:19" ht="12" customHeight="1">
      <c r="A23" s="358" t="s">
        <v>244</v>
      </c>
      <c r="B23" s="711">
        <f t="shared" si="0"/>
        <v>5488.0739999999996</v>
      </c>
      <c r="C23" s="711">
        <f>+'[4]VAC 04-99'!E1425</f>
        <v>515.5</v>
      </c>
      <c r="D23" s="711">
        <f>+'[4]VAC 04-99'!F1425</f>
        <v>449.38099999999997</v>
      </c>
      <c r="E23" s="711">
        <f>+'[4]VAC 04-99'!G1425</f>
        <v>448.45</v>
      </c>
      <c r="F23" s="711">
        <f>+'[4]VAC 04-99'!H1425</f>
        <v>450.6</v>
      </c>
      <c r="G23" s="711">
        <f>+'[4]VAC 04-99'!I1425</f>
        <v>427.18700000000001</v>
      </c>
      <c r="H23" s="711">
        <f>+'[4]VAC 04-99'!J1425</f>
        <v>455.887</v>
      </c>
      <c r="I23" s="711">
        <f>+'[4]VAC 04-99'!K1425</f>
        <v>460.78</v>
      </c>
      <c r="J23" s="711">
        <f>+'[4]VAC 04-99'!L1425</f>
        <v>450.16800000000001</v>
      </c>
      <c r="K23" s="711">
        <f>+'[4]VAC 04-99'!M1425</f>
        <v>449.767</v>
      </c>
      <c r="L23" s="711">
        <f>+'[4]VAC 04-99'!N1425</f>
        <v>486.40199999999999</v>
      </c>
      <c r="M23" s="711">
        <f>+'[4]VAC 04-99'!O1425</f>
        <v>448.55200000000002</v>
      </c>
      <c r="N23" s="711">
        <f>+'[4]VAC 04-99'!P1425</f>
        <v>445.4</v>
      </c>
      <c r="O23" s="356"/>
      <c r="P23" s="356"/>
      <c r="Q23" s="356"/>
      <c r="R23" s="472"/>
      <c r="S23" s="356"/>
    </row>
    <row r="24" spans="1:19" ht="12" customHeight="1">
      <c r="A24" s="468" t="s">
        <v>245</v>
      </c>
      <c r="B24" s="711">
        <f t="shared" si="0"/>
        <v>985.77914999999996</v>
      </c>
      <c r="C24" s="711">
        <f>+'[4]VAC 04-99'!E1428</f>
        <v>104.34650999999999</v>
      </c>
      <c r="D24" s="711">
        <f>+'[4]VAC 04-99'!F1428</f>
        <v>87.904110000000003</v>
      </c>
      <c r="E24" s="711">
        <f>+'[4]VAC 04-99'!G1428</f>
        <v>72.540359999999993</v>
      </c>
      <c r="F24" s="711">
        <f>+'[4]VAC 04-99'!H1428</f>
        <v>66.229619999999997</v>
      </c>
      <c r="G24" s="711">
        <f>+'[4]VAC 04-99'!I1428</f>
        <v>70.247829999999993</v>
      </c>
      <c r="H24" s="711">
        <f>+'[4]VAC 04-99'!J1428</f>
        <v>72.977940000000004</v>
      </c>
      <c r="I24" s="711">
        <f>+'[4]VAC 04-99'!K1428</f>
        <v>79.375890000000012</v>
      </c>
      <c r="J24" s="711">
        <f>+'[4]VAC 04-99'!L1428</f>
        <v>72.724470000000011</v>
      </c>
      <c r="K24" s="711">
        <f>+'[4]VAC 04-99'!M1428</f>
        <v>92.531850000000006</v>
      </c>
      <c r="L24" s="711">
        <f>+'[4]VAC 04-99'!N1428</f>
        <v>81.287880000000001</v>
      </c>
      <c r="M24" s="711">
        <f>+'[4]VAC 04-99'!O1428</f>
        <v>78.168209999999988</v>
      </c>
      <c r="N24" s="711">
        <f>+'[4]VAC 04-99'!P1428</f>
        <v>107.44448</v>
      </c>
      <c r="O24" s="356"/>
      <c r="P24" s="356"/>
      <c r="Q24" s="356"/>
      <c r="R24" s="472"/>
      <c r="S24" s="356"/>
    </row>
    <row r="25" spans="1:19" ht="12" customHeight="1">
      <c r="A25" s="468" t="s">
        <v>246</v>
      </c>
      <c r="B25" s="711">
        <f t="shared" si="0"/>
        <v>969.50970000000007</v>
      </c>
      <c r="C25" s="711">
        <f>+'[4]VAC 04-99'!E1431</f>
        <v>79.044600000000003</v>
      </c>
      <c r="D25" s="711">
        <f>+'[4]VAC 04-99'!F1431</f>
        <v>72.792299999999997</v>
      </c>
      <c r="E25" s="711">
        <f>+'[4]VAC 04-99'!G1431</f>
        <v>76.336799999999997</v>
      </c>
      <c r="F25" s="711">
        <f>+'[4]VAC 04-99'!H1431</f>
        <v>75.898200000000003</v>
      </c>
      <c r="G25" s="711">
        <f>+'[4]VAC 04-99'!I1431</f>
        <v>78.907200000000003</v>
      </c>
      <c r="H25" s="711">
        <f>+'[4]VAC 04-99'!J1431</f>
        <v>79.233599999999996</v>
      </c>
      <c r="I25" s="711">
        <f>+'[4]VAC 04-99'!K1431</f>
        <v>82.62</v>
      </c>
      <c r="J25" s="711">
        <f>+'[4]VAC 04-99'!L1431</f>
        <v>78.621600000000001</v>
      </c>
      <c r="K25" s="711">
        <f>+'[4]VAC 04-99'!M1431</f>
        <v>82.497600000000006</v>
      </c>
      <c r="L25" s="711">
        <f>+'[4]VAC 04-99'!N1431</f>
        <v>84.308099999999996</v>
      </c>
      <c r="M25" s="711">
        <f>+'[4]VAC 04-99'!O1431</f>
        <v>86.220600000000005</v>
      </c>
      <c r="N25" s="711">
        <f>+'[4]VAC 04-99'!P1431</f>
        <v>93.0291</v>
      </c>
      <c r="O25" s="356"/>
      <c r="P25" s="356"/>
      <c r="Q25" s="356"/>
      <c r="R25" s="472"/>
      <c r="S25" s="356"/>
    </row>
    <row r="26" spans="1:19" ht="12" customHeight="1">
      <c r="A26" s="468" t="s">
        <v>258</v>
      </c>
      <c r="B26" s="711">
        <f t="shared" si="0"/>
        <v>11418.18549</v>
      </c>
      <c r="C26" s="711">
        <f>+'[4]VAC 04-99'!E1434</f>
        <v>609.98244000000011</v>
      </c>
      <c r="D26" s="711">
        <f>+'[4]VAC 04-99'!F1434</f>
        <v>739.69482000000005</v>
      </c>
      <c r="E26" s="711">
        <f>+'[4]VAC 04-99'!G1434</f>
        <v>1057.8409799999999</v>
      </c>
      <c r="F26" s="711">
        <f>+'[4]VAC 04-99'!H1434</f>
        <v>1130.4797699999999</v>
      </c>
      <c r="G26" s="711">
        <f>+'[4]VAC 04-99'!I1434</f>
        <v>1204.74954</v>
      </c>
      <c r="H26" s="711">
        <f>+'[4]VAC 04-99'!J1434</f>
        <v>1058.3280300000001</v>
      </c>
      <c r="I26" s="711">
        <f>+'[4]VAC 04-99'!K1434</f>
        <v>1165.9553699999999</v>
      </c>
      <c r="J26" s="711">
        <f>+'[4]VAC 04-99'!L1434</f>
        <v>930.03651000000002</v>
      </c>
      <c r="K26" s="711">
        <f>+'[4]VAC 04-99'!M1434</f>
        <v>858.39936</v>
      </c>
      <c r="L26" s="711">
        <f>+'[4]VAC 04-99'!N1434</f>
        <v>811.05045000000007</v>
      </c>
      <c r="M26" s="711">
        <f>+'[4]VAC 04-99'!O1434</f>
        <v>833.17629000000011</v>
      </c>
      <c r="N26" s="711">
        <f>+'[4]VAC 04-99'!P1434</f>
        <v>1018.49193</v>
      </c>
      <c r="O26" s="356"/>
      <c r="P26" s="356"/>
      <c r="Q26" s="356"/>
      <c r="R26" s="472"/>
      <c r="S26" s="356"/>
    </row>
    <row r="27" spans="1:19" ht="12" customHeight="1">
      <c r="A27" s="468" t="s">
        <v>577</v>
      </c>
      <c r="B27" s="711">
        <f t="shared" si="0"/>
        <v>4698.72</v>
      </c>
      <c r="C27" s="711">
        <f>+'[4]VAC 04-99'!E1437</f>
        <v>393.91999999999996</v>
      </c>
      <c r="D27" s="711">
        <f>+'[4]VAC 04-99'!F1437</f>
        <v>390.95</v>
      </c>
      <c r="E27" s="711">
        <f>+'[4]VAC 04-99'!G1437</f>
        <v>397.34000000000003</v>
      </c>
      <c r="F27" s="711">
        <f>+'[4]VAC 04-99'!H1437</f>
        <v>390.58000000000004</v>
      </c>
      <c r="G27" s="711">
        <f>+'[4]VAC 04-99'!I1437</f>
        <v>389.01</v>
      </c>
      <c r="H27" s="711">
        <f>+'[4]VAC 04-99'!J1437</f>
        <v>390.4</v>
      </c>
      <c r="I27" s="711">
        <f>+'[4]VAC 04-99'!K1437</f>
        <v>399.90999999999997</v>
      </c>
      <c r="J27" s="711">
        <f>+'[4]VAC 04-99'!L1437</f>
        <v>397.87</v>
      </c>
      <c r="K27" s="711">
        <f>+'[4]VAC 04-99'!M1437</f>
        <v>390.53999999999996</v>
      </c>
      <c r="L27" s="711">
        <f>+'[4]VAC 04-99'!N1437</f>
        <v>390.98</v>
      </c>
      <c r="M27" s="711">
        <f>+'[4]VAC 04-99'!O1437</f>
        <v>386</v>
      </c>
      <c r="N27" s="711">
        <f>+'[4]VAC 04-99'!P1437</f>
        <v>381.22</v>
      </c>
      <c r="O27" s="356"/>
      <c r="P27" s="356"/>
      <c r="Q27" s="356"/>
      <c r="R27" s="472"/>
      <c r="S27" s="356"/>
    </row>
    <row r="28" spans="1:19" ht="12" customHeight="1">
      <c r="A28" s="469" t="s">
        <v>578</v>
      </c>
      <c r="B28" s="711">
        <f t="shared" si="0"/>
        <v>2498.9299999999998</v>
      </c>
      <c r="C28" s="711">
        <f>+'[4]VAC 04-99'!E1440</f>
        <v>198.44</v>
      </c>
      <c r="D28" s="711">
        <f>+'[4]VAC 04-99'!F1440</f>
        <v>202.45</v>
      </c>
      <c r="E28" s="711">
        <f>+'[4]VAC 04-99'!G1440</f>
        <v>207.12</v>
      </c>
      <c r="F28" s="711">
        <f>+'[4]VAC 04-99'!H1440</f>
        <v>205.12</v>
      </c>
      <c r="G28" s="711">
        <f>+'[4]VAC 04-99'!I1440</f>
        <v>204.45</v>
      </c>
      <c r="H28" s="711">
        <f>+'[4]VAC 04-99'!J1440</f>
        <v>205.2</v>
      </c>
      <c r="I28" s="711">
        <f>+'[4]VAC 04-99'!K1440</f>
        <v>208.46</v>
      </c>
      <c r="J28" s="711">
        <f>+'[4]VAC 04-99'!L1440</f>
        <v>207.45</v>
      </c>
      <c r="K28" s="711">
        <f>+'[4]VAC 04-99'!M1440</f>
        <v>205.89</v>
      </c>
      <c r="L28" s="711">
        <f>+'[4]VAC 04-99'!N1440</f>
        <v>220.4</v>
      </c>
      <c r="M28" s="711">
        <f>+'[4]VAC 04-99'!O1440</f>
        <v>218.5</v>
      </c>
      <c r="N28" s="711">
        <f>+'[4]VAC 04-99'!P1440</f>
        <v>215.45</v>
      </c>
      <c r="O28" s="356"/>
      <c r="P28" s="356"/>
      <c r="Q28" s="356"/>
      <c r="R28" s="472"/>
      <c r="S28" s="356"/>
    </row>
    <row r="29" spans="1:19" ht="12" customHeight="1">
      <c r="A29" s="469" t="s">
        <v>579</v>
      </c>
      <c r="B29" s="711">
        <f t="shared" si="0"/>
        <v>2199.7900000000004</v>
      </c>
      <c r="C29" s="711">
        <f>+'[4]VAC 04-99'!E1443</f>
        <v>195.48</v>
      </c>
      <c r="D29" s="711">
        <f>+'[4]VAC 04-99'!F1443</f>
        <v>188.5</v>
      </c>
      <c r="E29" s="711">
        <f>+'[4]VAC 04-99'!G1443</f>
        <v>190.22</v>
      </c>
      <c r="F29" s="711">
        <f>+'[4]VAC 04-99'!H1443</f>
        <v>185.46</v>
      </c>
      <c r="G29" s="711">
        <f>+'[4]VAC 04-99'!I1443</f>
        <v>184.56</v>
      </c>
      <c r="H29" s="711">
        <f>+'[4]VAC 04-99'!J1443</f>
        <v>185.2</v>
      </c>
      <c r="I29" s="711">
        <f>+'[4]VAC 04-99'!K1443</f>
        <v>191.45</v>
      </c>
      <c r="J29" s="711">
        <f>+'[4]VAC 04-99'!L1443</f>
        <v>190.42</v>
      </c>
      <c r="K29" s="711">
        <f>+'[4]VAC 04-99'!M1443</f>
        <v>184.65</v>
      </c>
      <c r="L29" s="711">
        <f>+'[4]VAC 04-99'!N1443</f>
        <v>170.58</v>
      </c>
      <c r="M29" s="711">
        <f>+'[4]VAC 04-99'!O1443</f>
        <v>167.5</v>
      </c>
      <c r="N29" s="711">
        <f>+'[4]VAC 04-99'!P1443</f>
        <v>165.77</v>
      </c>
      <c r="O29" s="356"/>
      <c r="P29" s="356"/>
      <c r="Q29" s="356"/>
      <c r="R29" s="472"/>
      <c r="S29" s="356"/>
    </row>
    <row r="30" spans="1:19" ht="12" customHeight="1">
      <c r="A30" s="468" t="s">
        <v>590</v>
      </c>
      <c r="B30" s="711">
        <f t="shared" si="0"/>
        <v>9850.4709899999998</v>
      </c>
      <c r="C30" s="711">
        <f>+'[4]VAC 04-99'!E1446</f>
        <v>740.57099999999991</v>
      </c>
      <c r="D30" s="711">
        <f>+'[4]VAC 04-99'!F1446</f>
        <v>794.55195000000015</v>
      </c>
      <c r="E30" s="711">
        <f>+'[4]VAC 04-99'!G1446</f>
        <v>846.64844999999991</v>
      </c>
      <c r="F30" s="711">
        <f>+'[4]VAC 04-99'!H1446</f>
        <v>886.26269999999988</v>
      </c>
      <c r="G30" s="711">
        <f>+'[4]VAC 04-99'!I1446</f>
        <v>934.58468999999968</v>
      </c>
      <c r="H30" s="711">
        <f>+'[4]VAC 04-99'!J1446</f>
        <v>964.2621000000006</v>
      </c>
      <c r="I30" s="711">
        <f>+'[4]VAC 04-99'!K1446</f>
        <v>944.80559999999991</v>
      </c>
      <c r="J30" s="711">
        <f>+'[4]VAC 04-99'!L1446</f>
        <v>878.03130000000033</v>
      </c>
      <c r="K30" s="711">
        <f>+'[4]VAC 04-99'!M1446</f>
        <v>772.62960000000021</v>
      </c>
      <c r="L30" s="711">
        <f>+'[4]VAC 04-99'!N1446</f>
        <v>704.41199999999969</v>
      </c>
      <c r="M30" s="711">
        <f>+'[4]VAC 04-99'!O1446</f>
        <v>680.18444999999986</v>
      </c>
      <c r="N30" s="711">
        <f>+'[4]VAC 04-99'!P1446</f>
        <v>703.52714999999989</v>
      </c>
      <c r="O30" s="356"/>
      <c r="P30" s="356"/>
      <c r="Q30" s="356"/>
      <c r="R30" s="472"/>
      <c r="S30" s="356"/>
    </row>
    <row r="31" spans="1:19" ht="12" customHeight="1">
      <c r="A31" s="468" t="s">
        <v>591</v>
      </c>
      <c r="B31" s="711">
        <f t="shared" si="0"/>
        <v>20417.866000000002</v>
      </c>
      <c r="C31" s="711">
        <f>+'[4]VAC 04-99'!E1449</f>
        <v>1273.7305000000003</v>
      </c>
      <c r="D31" s="711">
        <f>+'[4]VAC 04-99'!F1449</f>
        <v>1517.4624999999999</v>
      </c>
      <c r="E31" s="711">
        <f>+'[4]VAC 04-99'!G1449</f>
        <v>1665.855</v>
      </c>
      <c r="F31" s="711">
        <f>+'[4]VAC 04-99'!H1449</f>
        <v>2278.7379999999998</v>
      </c>
      <c r="G31" s="711">
        <f>+'[4]VAC 04-99'!I1449</f>
        <v>2210.4650000000001</v>
      </c>
      <c r="H31" s="711">
        <f>+'[4]VAC 04-99'!J1449</f>
        <v>2194.4999999999995</v>
      </c>
      <c r="I31" s="711">
        <f>+'[4]VAC 04-99'!K1449</f>
        <v>1987.9999999999998</v>
      </c>
      <c r="J31" s="711">
        <f>+'[4]VAC 04-99'!L1449</f>
        <v>1809.9950000000001</v>
      </c>
      <c r="K31" s="711">
        <f>+'[4]VAC 04-99'!M1449</f>
        <v>1529.4924999999998</v>
      </c>
      <c r="L31" s="711">
        <f>+'[4]VAC 04-99'!N1449</f>
        <v>1353.7549999999999</v>
      </c>
      <c r="M31" s="711">
        <f>+'[4]VAC 04-99'!O1449</f>
        <v>1326.7975000000001</v>
      </c>
      <c r="N31" s="711">
        <f>+'[4]VAC 04-99'!P1449</f>
        <v>1269.075</v>
      </c>
      <c r="O31" s="356"/>
      <c r="P31" s="356"/>
      <c r="Q31" s="356"/>
      <c r="R31" s="472"/>
      <c r="S31" s="356"/>
    </row>
    <row r="32" spans="1:19" ht="12" customHeight="1">
      <c r="A32" s="358" t="s">
        <v>686</v>
      </c>
      <c r="B32" s="711">
        <f t="shared" si="0"/>
        <v>5800.8475186000005</v>
      </c>
      <c r="C32" s="711">
        <f>+'[4]VAC 04-99'!E1452</f>
        <v>488.75136000000003</v>
      </c>
      <c r="D32" s="711">
        <f>+'[4]VAC 04-99'!F1452</f>
        <v>499.69902000000002</v>
      </c>
      <c r="E32" s="711">
        <f>+'[4]VAC 04-99'!G1452</f>
        <v>500.95565999999997</v>
      </c>
      <c r="F32" s="711">
        <f>+'[4]VAC 04-99'!H1452</f>
        <v>488.66568000000001</v>
      </c>
      <c r="G32" s="711">
        <f>+'[4]VAC 04-99'!I1452</f>
        <v>506.50139999999999</v>
      </c>
      <c r="H32" s="711">
        <f>+'[4]VAC 04-99'!J1452</f>
        <v>400.19947860000002</v>
      </c>
      <c r="I32" s="711">
        <f>+'[4]VAC 04-99'!K1452</f>
        <v>471.46082999999999</v>
      </c>
      <c r="J32" s="711">
        <f>+'[4]VAC 04-99'!L1452</f>
        <v>483.55497000000003</v>
      </c>
      <c r="K32" s="711">
        <f>+'[4]VAC 04-99'!M1452</f>
        <v>464.68599</v>
      </c>
      <c r="L32" s="711">
        <f>+'[4]VAC 04-99'!N1452</f>
        <v>459.05966999999998</v>
      </c>
      <c r="M32" s="711">
        <f>+'[4]VAC 04-99'!O1452</f>
        <v>446.9538</v>
      </c>
      <c r="N32" s="711">
        <f>+'[4]VAC 04-99'!P1452</f>
        <v>590.35965999999996</v>
      </c>
      <c r="O32" s="356"/>
      <c r="P32" s="356"/>
      <c r="Q32" s="356"/>
      <c r="R32" s="472"/>
      <c r="S32" s="356"/>
    </row>
    <row r="33" spans="1:19" ht="12" customHeight="1">
      <c r="A33" s="358" t="s">
        <v>534</v>
      </c>
      <c r="B33" s="711">
        <f t="shared" si="0"/>
        <v>1503.3728999999998</v>
      </c>
      <c r="C33" s="711">
        <f>+'[4]VAC 04-99'!E1455</f>
        <v>104.33478000000001</v>
      </c>
      <c r="D33" s="711">
        <f>+'[4]VAC 04-99'!F1455</f>
        <v>109.49139000000002</v>
      </c>
      <c r="E33" s="711">
        <f>+'[4]VAC 04-99'!G1455</f>
        <v>109.20477000000001</v>
      </c>
      <c r="F33" s="711">
        <f>+'[4]VAC 04-99'!H1455</f>
        <v>118.34702999999999</v>
      </c>
      <c r="G33" s="711">
        <f>+'[4]VAC 04-99'!I1455</f>
        <v>114.63117</v>
      </c>
      <c r="H33" s="711">
        <f>+'[4]VAC 04-99'!J1455</f>
        <v>120.30134999999999</v>
      </c>
      <c r="I33" s="711">
        <f>+'[4]VAC 04-99'!K1455</f>
        <v>114.26091000000001</v>
      </c>
      <c r="J33" s="711">
        <f>+'[4]VAC 04-99'!L1455</f>
        <v>130.51614000000001</v>
      </c>
      <c r="K33" s="711">
        <f>+'[4]VAC 04-99'!M1455</f>
        <v>126.82935000000001</v>
      </c>
      <c r="L33" s="711">
        <f>+'[4]VAC 04-99'!N1455</f>
        <v>146.46536999999998</v>
      </c>
      <c r="M33" s="711">
        <f>+'[4]VAC 04-99'!O1455</f>
        <v>145.86102</v>
      </c>
      <c r="N33" s="711">
        <f>+'[4]VAC 04-99'!P1455</f>
        <v>163.12962000000005</v>
      </c>
      <c r="O33" s="356"/>
      <c r="P33" s="356"/>
      <c r="Q33" s="356"/>
      <c r="R33" s="472"/>
      <c r="S33" s="356"/>
    </row>
    <row r="34" spans="1:19" ht="12" customHeight="1">
      <c r="A34" s="358" t="s">
        <v>535</v>
      </c>
      <c r="B34" s="711">
        <f t="shared" si="0"/>
        <v>2015.9313149999998</v>
      </c>
      <c r="C34" s="711">
        <f>+'[4]VAC 04-99'!E1458</f>
        <v>149.43</v>
      </c>
      <c r="D34" s="711">
        <f>+'[4]VAC 04-99'!F1458</f>
        <v>145.095</v>
      </c>
      <c r="E34" s="711">
        <f>+'[4]VAC 04-99'!G1458</f>
        <v>140.88749999999999</v>
      </c>
      <c r="F34" s="711">
        <f>+'[4]VAC 04-99'!H1458</f>
        <v>167.535</v>
      </c>
      <c r="G34" s="711">
        <f>+'[4]VAC 04-99'!I1458</f>
        <v>166.005</v>
      </c>
      <c r="H34" s="711">
        <f>+'[4]VAC 04-99'!J1458</f>
        <v>136.8075</v>
      </c>
      <c r="I34" s="711">
        <f>+'[4]VAC 04-99'!K1458</f>
        <v>136.935</v>
      </c>
      <c r="J34" s="711">
        <f>+'[4]VAC 04-99'!L1458</f>
        <v>178.45511999999999</v>
      </c>
      <c r="K34" s="711">
        <f>+'[4]VAC 04-99'!M1458</f>
        <v>181.46055000000001</v>
      </c>
      <c r="L34" s="711">
        <f>+'[4]VAC 04-99'!N1458</f>
        <v>189.40941000000001</v>
      </c>
      <c r="M34" s="711">
        <f>+'[4]VAC 04-99'!O1458</f>
        <v>191.36194499999999</v>
      </c>
      <c r="N34" s="711">
        <f>+'[4]VAC 04-99'!P1458</f>
        <v>232.54928999999998</v>
      </c>
      <c r="O34" s="356"/>
      <c r="P34" s="356"/>
      <c r="Q34" s="356"/>
      <c r="R34" s="472"/>
      <c r="S34" s="356"/>
    </row>
    <row r="35" spans="1:19" ht="12" customHeight="1">
      <c r="A35" s="475" t="s">
        <v>536</v>
      </c>
      <c r="B35" s="712">
        <f t="shared" si="0"/>
        <v>2389.3683038999998</v>
      </c>
      <c r="C35" s="712">
        <f>+'[4]VAC 04-99'!E1461</f>
        <v>239.43898709999999</v>
      </c>
      <c r="D35" s="712">
        <f>+'[4]VAC 04-99'!F1461</f>
        <v>179.5300062</v>
      </c>
      <c r="E35" s="712">
        <f>+'[4]VAC 04-99'!G1461</f>
        <v>188.9510271</v>
      </c>
      <c r="F35" s="712">
        <f>+'[4]VAC 04-99'!H1461</f>
        <v>196.87000110000002</v>
      </c>
      <c r="G35" s="712">
        <f>+'[4]VAC 04-99'!I1461</f>
        <v>186.56999010000001</v>
      </c>
      <c r="H35" s="712">
        <f>+'[4]VAC 04-99'!J1461</f>
        <v>188.51000460000003</v>
      </c>
      <c r="I35" s="712">
        <f>+'[4]VAC 04-99'!K1461</f>
        <v>192.62000789999999</v>
      </c>
      <c r="J35" s="712">
        <f>+'[4]VAC 04-99'!L1461</f>
        <v>231.55029689999998</v>
      </c>
      <c r="K35" s="712">
        <f>+'[4]VAC 04-99'!M1461</f>
        <v>198.4800099</v>
      </c>
      <c r="L35" s="712">
        <f>+'[4]VAC 04-99'!N1461</f>
        <v>199.29796319999997</v>
      </c>
      <c r="M35" s="712">
        <f>+'[4]VAC 04-99'!O1461</f>
        <v>188.48001149999999</v>
      </c>
      <c r="N35" s="712">
        <f>+'[4]VAC 04-99'!P1461</f>
        <v>199.06999830000001</v>
      </c>
      <c r="O35" s="356"/>
      <c r="P35" s="356"/>
      <c r="Q35" s="356"/>
      <c r="R35" s="472"/>
      <c r="S35" s="356"/>
    </row>
    <row r="36" spans="1:19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</row>
    <row r="37" spans="1:19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</row>
    <row r="38" spans="1:19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</row>
    <row r="39" spans="1:19" ht="12" customHeight="1">
      <c r="A39" s="14"/>
    </row>
    <row r="40" spans="1:19" ht="12" customHeight="1">
      <c r="A40" s="217"/>
    </row>
    <row r="41" spans="1:19" ht="12" customHeight="1">
      <c r="A41" s="276"/>
    </row>
    <row r="42" spans="1:19" ht="12" customHeight="1">
      <c r="A42" s="277"/>
    </row>
    <row r="43" spans="1:19" ht="12" customHeight="1">
      <c r="A43" s="278"/>
    </row>
    <row r="44" spans="1:19" ht="12" customHeight="1">
      <c r="A44" s="277"/>
    </row>
    <row r="45" spans="1:19" ht="12" customHeight="1">
      <c r="A45" s="217"/>
    </row>
    <row r="46" spans="1:19" ht="12" customHeight="1">
      <c r="A46" s="217"/>
    </row>
    <row r="47" spans="1:19" ht="12" customHeight="1">
      <c r="A47" s="217"/>
    </row>
    <row r="48" spans="1:19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sheetCalcPr fullCalcOnLoad="1"/>
  <phoneticPr fontId="54" type="noConversion"/>
  <printOptions horizontalCentered="1" verticalCentered="1"/>
  <pageMargins left="0" right="0" top="0" bottom="0" header="0" footer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AF52"/>
  <sheetViews>
    <sheetView showGridLines="0" zoomScale="150" workbookViewId="0">
      <selection activeCell="E43" sqref="E43"/>
    </sheetView>
  </sheetViews>
  <sheetFormatPr baseColWidth="10" defaultColWidth="12.83203125" defaultRowHeight="12" customHeight="1"/>
  <cols>
    <col min="1" max="1" width="8.33203125" style="354" customWidth="1"/>
    <col min="2" max="2" width="5.83203125" style="354" customWidth="1"/>
    <col min="3" max="14" width="5.5" style="354" customWidth="1"/>
    <col min="15" max="15" width="6.6640625" style="354" customWidth="1"/>
    <col min="16" max="16384" width="12.83203125" style="354"/>
  </cols>
  <sheetData>
    <row r="2" spans="1:32" ht="12" customHeight="1">
      <c r="A2" s="510" t="s">
        <v>155</v>
      </c>
      <c r="B2" s="467"/>
      <c r="C2" s="467"/>
      <c r="D2" s="467"/>
      <c r="E2" s="467"/>
      <c r="F2" s="467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</row>
    <row r="3" spans="1:32" ht="11">
      <c r="A3" s="511" t="s">
        <v>189</v>
      </c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  <c r="AA3" s="358"/>
      <c r="AB3" s="358"/>
      <c r="AC3" s="358"/>
      <c r="AD3" s="358"/>
      <c r="AE3" s="358"/>
      <c r="AF3" s="358"/>
    </row>
    <row r="4" spans="1:32" ht="4" customHeight="1"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  <c r="AA4" s="358"/>
      <c r="AB4" s="358"/>
      <c r="AC4" s="358"/>
      <c r="AD4" s="358"/>
      <c r="AE4" s="358"/>
      <c r="AF4" s="358"/>
    </row>
    <row r="5" spans="1:32" ht="17" customHeight="1">
      <c r="A5" s="667" t="s">
        <v>198</v>
      </c>
      <c r="B5" s="671" t="s">
        <v>501</v>
      </c>
      <c r="C5" s="672" t="s">
        <v>333</v>
      </c>
      <c r="D5" s="672" t="s">
        <v>432</v>
      </c>
      <c r="E5" s="672" t="s">
        <v>434</v>
      </c>
      <c r="F5" s="672" t="s">
        <v>386</v>
      </c>
      <c r="G5" s="672" t="s">
        <v>389</v>
      </c>
      <c r="H5" s="672" t="s">
        <v>285</v>
      </c>
      <c r="I5" s="672" t="s">
        <v>295</v>
      </c>
      <c r="J5" s="672" t="s">
        <v>101</v>
      </c>
      <c r="K5" s="672" t="s">
        <v>103</v>
      </c>
      <c r="L5" s="672" t="s">
        <v>106</v>
      </c>
      <c r="M5" s="672" t="s">
        <v>18</v>
      </c>
      <c r="N5" s="673" t="s">
        <v>109</v>
      </c>
      <c r="P5" s="468"/>
      <c r="Q5" s="472"/>
      <c r="R5" s="472"/>
      <c r="S5" s="356"/>
      <c r="T5" s="356"/>
      <c r="U5" s="356"/>
      <c r="V5" s="356"/>
      <c r="W5" s="356"/>
      <c r="X5" s="356"/>
      <c r="Y5" s="356"/>
      <c r="Z5" s="356"/>
      <c r="AA5" s="356"/>
      <c r="AB5" s="356"/>
      <c r="AC5" s="356"/>
      <c r="AD5" s="356"/>
      <c r="AE5" s="472"/>
      <c r="AF5" s="356"/>
    </row>
    <row r="6" spans="1:32" ht="17" customHeight="1">
      <c r="A6" s="535" t="s">
        <v>325</v>
      </c>
      <c r="B6" s="698">
        <f>('C-60'!B6/'C-59'!B6)*1000</f>
        <v>141.78348293709567</v>
      </c>
      <c r="C6" s="698">
        <f>('C-60'!C6/'C-59'!C6)*1000</f>
        <v>142.30552309781282</v>
      </c>
      <c r="D6" s="698">
        <f>('C-60'!D6/'C-59'!D6)*1000</f>
        <v>142.07909383212157</v>
      </c>
      <c r="E6" s="698">
        <f>('C-60'!E6/'C-59'!E6)*1000</f>
        <v>141.48642699220426</v>
      </c>
      <c r="F6" s="698">
        <f>('C-60'!F6/'C-59'!F6)*1000</f>
        <v>142.15236487464378</v>
      </c>
      <c r="G6" s="698">
        <f>('C-60'!G6/'C-59'!G6)*1000</f>
        <v>143.70405547808394</v>
      </c>
      <c r="H6" s="698">
        <f>('C-60'!H6/'C-59'!H6)*1000</f>
        <v>143.73154857906951</v>
      </c>
      <c r="I6" s="698">
        <f>('C-60'!I6/'C-59'!I6)*1000</f>
        <v>142.33658699872328</v>
      </c>
      <c r="J6" s="698">
        <f>('C-60'!J6/'C-59'!J6)*1000</f>
        <v>140.57287532968294</v>
      </c>
      <c r="K6" s="698">
        <f>('C-60'!K6/'C-59'!K6)*1000</f>
        <v>140.38438260721304</v>
      </c>
      <c r="L6" s="698">
        <f>('C-60'!L6/'C-59'!L6)*1000</f>
        <v>140.84458754524078</v>
      </c>
      <c r="M6" s="698">
        <f>('C-60'!M6/'C-59'!M6)*1000</f>
        <v>140.18913052104762</v>
      </c>
      <c r="N6" s="698">
        <f>('C-60'!N6/'C-59'!N6)*1000</f>
        <v>141.32214607324715</v>
      </c>
      <c r="P6" s="468"/>
      <c r="Q6" s="472"/>
      <c r="R6" s="472"/>
      <c r="S6" s="356"/>
      <c r="T6" s="356"/>
      <c r="U6" s="356"/>
      <c r="V6" s="356"/>
      <c r="W6" s="356"/>
      <c r="X6" s="356"/>
      <c r="Y6" s="356"/>
      <c r="Z6" s="356"/>
      <c r="AA6" s="356"/>
      <c r="AB6" s="356"/>
      <c r="AC6" s="356"/>
      <c r="AD6" s="356"/>
      <c r="AE6" s="472"/>
      <c r="AF6" s="356"/>
    </row>
    <row r="7" spans="1:32" ht="12" customHeight="1">
      <c r="A7" s="468" t="s">
        <v>488</v>
      </c>
      <c r="B7" s="699">
        <f>('C-60'!B7/'C-59'!B7)*1000</f>
        <v>155.2032575356954</v>
      </c>
      <c r="C7" s="699">
        <f>('C-60'!C7/'C-59'!C7)*1000</f>
        <v>155.35451820128483</v>
      </c>
      <c r="D7" s="699">
        <f>('C-60'!D7/'C-59'!D7)*1000</f>
        <v>156.44137168141592</v>
      </c>
      <c r="E7" s="699">
        <f>('C-60'!E7/'C-59'!E7)*1000</f>
        <v>158.95356643356644</v>
      </c>
      <c r="F7" s="699">
        <f>('C-60'!F7/'C-59'!F7)*1000</f>
        <v>156.72866666666667</v>
      </c>
      <c r="G7" s="699">
        <f>('C-60'!G7/'C-59'!G7)*1000</f>
        <v>157.34444444444446</v>
      </c>
      <c r="H7" s="699">
        <f>('C-60'!H7/'C-59'!H7)*1000</f>
        <v>152.5209090909091</v>
      </c>
      <c r="I7" s="699">
        <f>('C-60'!I7/'C-59'!I7)*1000</f>
        <v>158.73340471092078</v>
      </c>
      <c r="J7" s="699">
        <f>('C-60'!J7/'C-59'!J7)*1000</f>
        <v>154.21791044776114</v>
      </c>
      <c r="K7" s="699">
        <f>('C-60'!K7/'C-59'!K7)*1000</f>
        <v>153.95897435897436</v>
      </c>
      <c r="L7" s="699">
        <f>('C-60'!L7/'C-59'!L7)*1000</f>
        <v>150.7536862003781</v>
      </c>
      <c r="M7" s="699">
        <f>('C-60'!M7/'C-59'!M7)*1000</f>
        <v>155.41753246753248</v>
      </c>
      <c r="N7" s="699">
        <f>('C-60'!N7/'C-59'!N7)*1000</f>
        <v>153.4965517241379</v>
      </c>
      <c r="P7" s="468"/>
      <c r="Q7" s="472"/>
      <c r="R7" s="472"/>
      <c r="S7" s="356"/>
      <c r="T7" s="356"/>
      <c r="U7" s="356"/>
      <c r="V7" s="356"/>
      <c r="W7" s="356"/>
      <c r="X7" s="356"/>
      <c r="Y7" s="356"/>
      <c r="Z7" s="356"/>
      <c r="AA7" s="356"/>
      <c r="AB7" s="356"/>
      <c r="AC7" s="356"/>
      <c r="AD7" s="356"/>
      <c r="AE7" s="472"/>
      <c r="AF7" s="356"/>
    </row>
    <row r="8" spans="1:32" ht="12" customHeight="1">
      <c r="A8" s="468" t="s">
        <v>603</v>
      </c>
      <c r="B8" s="699">
        <f>('C-60'!B8/'C-59'!B8)*1000</f>
        <v>168.19946508807098</v>
      </c>
      <c r="C8" s="699">
        <f>('C-60'!C8/'C-59'!C8)*1000</f>
        <v>162.88581915002214</v>
      </c>
      <c r="D8" s="699">
        <f>('C-60'!D8/'C-59'!D8)*1000</f>
        <v>147.87093816712311</v>
      </c>
      <c r="E8" s="699">
        <f>('C-60'!E8/'C-59'!E8)*1000</f>
        <v>152.23622304629157</v>
      </c>
      <c r="F8" s="699">
        <f>('C-60'!F8/'C-59'!F8)*1000</f>
        <v>176.7293304851556</v>
      </c>
      <c r="G8" s="699">
        <f>('C-60'!G8/'C-59'!G8)*1000</f>
        <v>173.62935431748519</v>
      </c>
      <c r="H8" s="699">
        <f>('C-60'!H8/'C-59'!H8)*1000</f>
        <v>167.63472689758441</v>
      </c>
      <c r="I8" s="699">
        <f>('C-60'!I8/'C-59'!I8)*1000</f>
        <v>171.37690999636592</v>
      </c>
      <c r="J8" s="699">
        <f>('C-60'!J8/'C-59'!J8)*1000</f>
        <v>169.38828432950174</v>
      </c>
      <c r="K8" s="699">
        <f>('C-60'!K8/'C-59'!K8)*1000</f>
        <v>167.6928382032942</v>
      </c>
      <c r="L8" s="699">
        <f>('C-60'!L8/'C-59'!L8)*1000</f>
        <v>182.40864961525918</v>
      </c>
      <c r="M8" s="699">
        <f>('C-60'!M8/'C-59'!M8)*1000</f>
        <v>172.63697789423637</v>
      </c>
      <c r="N8" s="699">
        <f>('C-60'!N8/'C-59'!N8)*1000</f>
        <v>172.95093202764065</v>
      </c>
      <c r="P8" s="468"/>
      <c r="Q8" s="472"/>
      <c r="R8" s="472"/>
      <c r="S8" s="356"/>
      <c r="T8" s="356"/>
      <c r="U8" s="356"/>
      <c r="V8" s="356"/>
      <c r="W8" s="356"/>
      <c r="X8" s="356"/>
      <c r="Y8" s="356"/>
      <c r="Z8" s="356"/>
      <c r="AA8" s="356"/>
      <c r="AB8" s="356"/>
      <c r="AC8" s="356"/>
      <c r="AD8" s="356"/>
      <c r="AE8" s="472"/>
      <c r="AF8" s="356"/>
    </row>
    <row r="9" spans="1:32" ht="12" customHeight="1">
      <c r="A9" s="468" t="s">
        <v>604</v>
      </c>
      <c r="B9" s="699">
        <f>('C-60'!B9/'C-59'!B9)*1000</f>
        <v>138.6497698891792</v>
      </c>
      <c r="C9" s="699">
        <f>('C-60'!C9/'C-59'!C9)*1000</f>
        <v>123.10998635886672</v>
      </c>
      <c r="D9" s="699">
        <f>('C-60'!D9/'C-59'!D9)*1000</f>
        <v>134.22222364217254</v>
      </c>
      <c r="E9" s="699">
        <f>('C-60'!E9/'C-59'!E9)*1000</f>
        <v>142.97507999999996</v>
      </c>
      <c r="F9" s="699">
        <f>('C-60'!F9/'C-59'!F9)*1000</f>
        <v>143.41166557377053</v>
      </c>
      <c r="G9" s="699">
        <f>('C-60'!G9/'C-59'!G9)*1000</f>
        <v>137.71705279503104</v>
      </c>
      <c r="H9" s="699">
        <f>('C-60'!H9/'C-59'!H9)*1000</f>
        <v>144.3445714285715</v>
      </c>
      <c r="I9" s="699">
        <f>('C-60'!I9/'C-59'!I9)*1000</f>
        <v>136.25204958677688</v>
      </c>
      <c r="J9" s="699">
        <f>('C-60'!J9/'C-59'!J9)*1000</f>
        <v>144.07683133841132</v>
      </c>
      <c r="K9" s="699">
        <f>('C-60'!K9/'C-59'!K9)*1000</f>
        <v>139.33781290322585</v>
      </c>
      <c r="L9" s="699">
        <f>('C-60'!L9/'C-59'!L9)*1000</f>
        <v>140.85696158068058</v>
      </c>
      <c r="M9" s="699">
        <f>('C-60'!M9/'C-59'!M9)*1000</f>
        <v>140.14348961108149</v>
      </c>
      <c r="N9" s="699">
        <f>('C-60'!N9/'C-59'!N9)*1000</f>
        <v>138.29657507987224</v>
      </c>
      <c r="P9" s="468"/>
      <c r="Q9" s="472"/>
      <c r="R9" s="472"/>
      <c r="S9" s="356"/>
      <c r="T9" s="356"/>
      <c r="U9" s="356"/>
      <c r="V9" s="356"/>
      <c r="W9" s="356"/>
      <c r="X9" s="356"/>
      <c r="Y9" s="356"/>
      <c r="Z9" s="356"/>
      <c r="AA9" s="356"/>
      <c r="AB9" s="356"/>
      <c r="AC9" s="356"/>
      <c r="AD9" s="356"/>
      <c r="AE9" s="472"/>
      <c r="AF9" s="356"/>
    </row>
    <row r="10" spans="1:32" ht="12" customHeight="1">
      <c r="A10" s="358" t="s">
        <v>605</v>
      </c>
      <c r="B10" s="699">
        <f>('C-60'!B10/'C-59'!B10)*1000</f>
        <v>140.76489931826532</v>
      </c>
      <c r="C10" s="699">
        <f>('C-60'!C10/'C-59'!C10)*1000</f>
        <v>142.00019331210191</v>
      </c>
      <c r="D10" s="699">
        <f>('C-60'!D10/'C-59'!D10)*1000</f>
        <v>140.88885799501026</v>
      </c>
      <c r="E10" s="699">
        <f>('C-60'!E10/'C-59'!E10)*1000</f>
        <v>140.07446449784626</v>
      </c>
      <c r="F10" s="699">
        <f>('C-60'!F10/'C-59'!F10)*1000</f>
        <v>139.89616748878925</v>
      </c>
      <c r="G10" s="699">
        <f>('C-60'!G10/'C-59'!G10)*1000</f>
        <v>137.99584136998644</v>
      </c>
      <c r="H10" s="699">
        <f>('C-60'!H10/'C-59'!H10)*1000</f>
        <v>138.62249380137746</v>
      </c>
      <c r="I10" s="699">
        <f>('C-60'!I10/'C-59'!I10)*1000</f>
        <v>140.3140587726524</v>
      </c>
      <c r="J10" s="699">
        <f>('C-60'!J10/'C-59'!J10)*1000</f>
        <v>140.52663332664929</v>
      </c>
      <c r="K10" s="699">
        <f>('C-60'!K10/'C-59'!K10)*1000</f>
        <v>140.47875559343706</v>
      </c>
      <c r="L10" s="699">
        <f>('C-60'!L10/'C-59'!L10)*1000</f>
        <v>143.07581753755025</v>
      </c>
      <c r="M10" s="699">
        <f>('C-60'!M10/'C-59'!M10)*1000</f>
        <v>142.63218390804599</v>
      </c>
      <c r="N10" s="699">
        <f>('C-60'!N10/'C-59'!N10)*1000</f>
        <v>142.8043078244275</v>
      </c>
      <c r="P10" s="468"/>
      <c r="Q10" s="472"/>
      <c r="R10" s="472"/>
      <c r="S10" s="356"/>
      <c r="T10" s="356"/>
      <c r="U10" s="356"/>
      <c r="V10" s="356"/>
      <c r="W10" s="356"/>
      <c r="X10" s="356"/>
      <c r="Y10" s="356"/>
      <c r="Z10" s="356"/>
      <c r="AA10" s="356"/>
      <c r="AB10" s="356"/>
      <c r="AC10" s="356"/>
      <c r="AD10" s="356"/>
      <c r="AE10" s="472"/>
      <c r="AF10" s="356"/>
    </row>
    <row r="11" spans="1:32" ht="12" customHeight="1">
      <c r="A11" s="468" t="s">
        <v>606</v>
      </c>
      <c r="B11" s="699">
        <f>('C-60'!B11/'C-59'!B11)*1000</f>
        <v>127.56124040664038</v>
      </c>
      <c r="C11" s="699">
        <f>('C-60'!C11/'C-59'!C11)*1000</f>
        <v>129.03449135131942</v>
      </c>
      <c r="D11" s="699">
        <f>('C-60'!D11/'C-59'!D11)*1000</f>
        <v>129.2916432912844</v>
      </c>
      <c r="E11" s="699">
        <f>('C-60'!E11/'C-59'!E11)*1000</f>
        <v>131.10028809650524</v>
      </c>
      <c r="F11" s="699">
        <f>('C-60'!F11/'C-59'!F11)*1000</f>
        <v>124.92218596228393</v>
      </c>
      <c r="G11" s="699">
        <f>('C-60'!G11/'C-59'!G11)*1000</f>
        <v>130.00061650120657</v>
      </c>
      <c r="H11" s="699">
        <f>('C-60'!H11/'C-59'!H11)*1000</f>
        <v>134.17016793380196</v>
      </c>
      <c r="I11" s="699">
        <f>('C-60'!I11/'C-59'!I11)*1000</f>
        <v>128.79992387862035</v>
      </c>
      <c r="J11" s="699">
        <f>('C-60'!J11/'C-59'!J11)*1000</f>
        <v>122.40696644826026</v>
      </c>
      <c r="K11" s="699">
        <f>('C-60'!K11/'C-59'!K11)*1000</f>
        <v>127.99029940700193</v>
      </c>
      <c r="L11" s="699">
        <f>('C-60'!L11/'C-59'!L11)*1000</f>
        <v>125.9788565869614</v>
      </c>
      <c r="M11" s="699">
        <f>('C-60'!M11/'C-59'!M11)*1000</f>
        <v>123.12243948227611</v>
      </c>
      <c r="N11" s="699">
        <f>('C-60'!N11/'C-59'!N11)*1000</f>
        <v>123.72454250964105</v>
      </c>
      <c r="P11" s="468"/>
      <c r="Q11" s="472"/>
      <c r="R11" s="472"/>
      <c r="S11" s="356"/>
      <c r="T11" s="356"/>
      <c r="U11" s="356"/>
      <c r="V11" s="356"/>
      <c r="W11" s="356"/>
      <c r="X11" s="356"/>
      <c r="Y11" s="356"/>
      <c r="Z11" s="356"/>
      <c r="AA11" s="356"/>
      <c r="AB11" s="356"/>
      <c r="AC11" s="356"/>
      <c r="AD11" s="356"/>
      <c r="AE11" s="472"/>
      <c r="AF11" s="356"/>
    </row>
    <row r="12" spans="1:32" ht="12" customHeight="1">
      <c r="A12" s="469" t="s">
        <v>592</v>
      </c>
      <c r="B12" s="699">
        <f>('C-60'!B12/'C-59'!B12)*1000</f>
        <v>116.99324576294032</v>
      </c>
      <c r="C12" s="699">
        <f>('C-60'!C12/'C-59'!C12)*1000</f>
        <v>117.76323997970574</v>
      </c>
      <c r="D12" s="699">
        <f>('C-60'!D12/'C-59'!D12)*1000</f>
        <v>119.84912314393189</v>
      </c>
      <c r="E12" s="699">
        <f>('C-60'!E12/'C-59'!E12)*1000</f>
        <v>121.21730621960054</v>
      </c>
      <c r="F12" s="699">
        <f>('C-60'!F12/'C-59'!F12)*1000</f>
        <v>110.70025919179261</v>
      </c>
      <c r="G12" s="699">
        <f>('C-60'!G12/'C-59'!G12)*1000</f>
        <v>119.7300132312967</v>
      </c>
      <c r="H12" s="699">
        <f>('C-60'!H12/'C-59'!H12)*1000</f>
        <v>127.01764284849747</v>
      </c>
      <c r="I12" s="699">
        <f>('C-60'!I12/'C-59'!I12)*1000</f>
        <v>119.04575748161955</v>
      </c>
      <c r="J12" s="699">
        <f>('C-60'!J12/'C-59'!J12)*1000</f>
        <v>109.75746477513992</v>
      </c>
      <c r="K12" s="699">
        <f>('C-60'!K12/'C-59'!K12)*1000</f>
        <v>119.56868570271365</v>
      </c>
      <c r="L12" s="699">
        <f>('C-60'!L12/'C-59'!L12)*1000</f>
        <v>115.70951496591921</v>
      </c>
      <c r="M12" s="699">
        <f>('C-60'!M12/'C-59'!M12)*1000</f>
        <v>111.45898735457764</v>
      </c>
      <c r="N12" s="699">
        <f>('C-60'!N12/'C-59'!N12)*1000</f>
        <v>113.23613698909388</v>
      </c>
      <c r="P12" s="468"/>
      <c r="Q12" s="472"/>
      <c r="R12" s="472"/>
      <c r="S12" s="356"/>
      <c r="T12" s="356"/>
      <c r="U12" s="356"/>
      <c r="V12" s="356"/>
      <c r="W12" s="356"/>
      <c r="X12" s="356"/>
      <c r="Y12" s="356"/>
      <c r="Z12" s="356"/>
      <c r="AA12" s="356"/>
      <c r="AB12" s="356"/>
      <c r="AC12" s="356"/>
      <c r="AD12" s="356"/>
      <c r="AE12" s="472"/>
      <c r="AF12" s="356"/>
    </row>
    <row r="13" spans="1:32" ht="12" customHeight="1">
      <c r="A13" s="469" t="s">
        <v>593</v>
      </c>
      <c r="B13" s="699">
        <f>('C-60'!B13/'C-59'!B13)*1000</f>
        <v>136.48307132435835</v>
      </c>
      <c r="C13" s="699">
        <f>('C-60'!C13/'C-59'!C13)*1000</f>
        <v>141.85069624030237</v>
      </c>
      <c r="D13" s="699">
        <f>('C-60'!D13/'C-59'!D13)*1000</f>
        <v>137.8597344779397</v>
      </c>
      <c r="E13" s="699">
        <f>('C-60'!E13/'C-59'!E13)*1000</f>
        <v>139.56250443262411</v>
      </c>
      <c r="F13" s="699">
        <f>('C-60'!F13/'C-59'!F13)*1000</f>
        <v>139.34425326762374</v>
      </c>
      <c r="G13" s="699">
        <f>('C-60'!G13/'C-59'!G13)*1000</f>
        <v>135.05504077978912</v>
      </c>
      <c r="H13" s="699">
        <f>('C-60'!H13/'C-59'!H13)*1000</f>
        <v>135.62224860335198</v>
      </c>
      <c r="I13" s="699">
        <f>('C-60'!I13/'C-59'!I13)*1000</f>
        <v>135.6784588441331</v>
      </c>
      <c r="J13" s="699">
        <f>('C-60'!J13/'C-59'!J13)*1000</f>
        <v>135.26805742574254</v>
      </c>
      <c r="K13" s="699">
        <f>('C-60'!K13/'C-59'!K13)*1000</f>
        <v>135.60665744327619</v>
      </c>
      <c r="L13" s="699">
        <f>('C-60'!L13/'C-59'!L13)*1000</f>
        <v>134.66510362694294</v>
      </c>
      <c r="M13" s="699">
        <f>('C-60'!M13/'C-59'!M13)*1000</f>
        <v>133.52730873786399</v>
      </c>
      <c r="N13" s="699">
        <f>('C-60'!N13/'C-59'!N13)*1000</f>
        <v>134.53025316455694</v>
      </c>
      <c r="P13" s="468"/>
      <c r="Q13" s="472"/>
      <c r="R13" s="472"/>
      <c r="S13" s="356"/>
      <c r="T13" s="356"/>
      <c r="U13" s="356"/>
      <c r="V13" s="356"/>
      <c r="W13" s="356"/>
      <c r="X13" s="356"/>
      <c r="Y13" s="356"/>
      <c r="Z13" s="356"/>
      <c r="AA13" s="356"/>
      <c r="AB13" s="356"/>
      <c r="AC13" s="356"/>
      <c r="AD13" s="356"/>
      <c r="AE13" s="472"/>
      <c r="AF13" s="356"/>
    </row>
    <row r="14" spans="1:32" ht="12" customHeight="1">
      <c r="A14" s="469" t="s">
        <v>594</v>
      </c>
      <c r="B14" s="699">
        <f>('C-60'!B14/'C-59'!B14)*1000</f>
        <v>151.13093644774267</v>
      </c>
      <c r="C14" s="699">
        <f>('C-60'!C14/'C-59'!C14)*1000</f>
        <v>151.71369421487606</v>
      </c>
      <c r="D14" s="699">
        <f>('C-60'!D14/'C-59'!D14)*1000</f>
        <v>151.82095620437954</v>
      </c>
      <c r="E14" s="699">
        <f>('C-60'!E14/'C-59'!E14)*1000</f>
        <v>152.04975219298245</v>
      </c>
      <c r="F14" s="699">
        <f>('C-60'!F14/'C-59'!F14)*1000</f>
        <v>152.15385742971887</v>
      </c>
      <c r="G14" s="699">
        <f>('C-60'!G14/'C-59'!G14)*1000</f>
        <v>151.81245401629803</v>
      </c>
      <c r="H14" s="699">
        <f>('C-60'!H14/'C-59'!H14)*1000</f>
        <v>151.82270959377701</v>
      </c>
      <c r="I14" s="699">
        <f>('C-60'!I14/'C-59'!I14)*1000</f>
        <v>151.6887584597433</v>
      </c>
      <c r="J14" s="699">
        <f>('C-60'!J14/'C-59'!J14)*1000</f>
        <v>151.25758900523559</v>
      </c>
      <c r="K14" s="699">
        <f>('C-60'!K14/'C-59'!K14)*1000</f>
        <v>146.6799825970549</v>
      </c>
      <c r="L14" s="699">
        <f>('C-60'!L14/'C-59'!L14)*1000</f>
        <v>151.83648299319731</v>
      </c>
      <c r="M14" s="699">
        <f>('C-60'!M14/'C-59'!M14)*1000</f>
        <v>152.27130467642891</v>
      </c>
      <c r="N14" s="699">
        <f>('C-60'!N14/'C-59'!N14)*1000</f>
        <v>147.01222926374649</v>
      </c>
      <c r="P14" s="468"/>
      <c r="Q14" s="472"/>
      <c r="R14" s="472"/>
      <c r="S14" s="356"/>
      <c r="T14" s="356"/>
      <c r="U14" s="356"/>
      <c r="V14" s="356"/>
      <c r="W14" s="356"/>
      <c r="X14" s="356"/>
      <c r="Y14" s="356"/>
      <c r="Z14" s="356"/>
      <c r="AA14" s="356"/>
      <c r="AB14" s="356"/>
      <c r="AC14" s="356"/>
      <c r="AD14" s="356"/>
      <c r="AE14" s="472"/>
      <c r="AF14" s="356"/>
    </row>
    <row r="15" spans="1:32" ht="12" customHeight="1">
      <c r="A15" s="468" t="s">
        <v>595</v>
      </c>
      <c r="B15" s="699">
        <f>('C-60'!B15/'C-59'!B15)*1000</f>
        <v>148.89120400167573</v>
      </c>
      <c r="C15" s="699">
        <f>('C-60'!C15/'C-59'!C15)*1000</f>
        <v>158.35424689899591</v>
      </c>
      <c r="D15" s="699">
        <f>('C-60'!D15/'C-59'!D15)*1000</f>
        <v>161.97939795304032</v>
      </c>
      <c r="E15" s="699">
        <f>('C-60'!E15/'C-59'!E15)*1000</f>
        <v>148.35949555509615</v>
      </c>
      <c r="F15" s="699">
        <f>('C-60'!F15/'C-59'!F15)*1000</f>
        <v>147.89268778086887</v>
      </c>
      <c r="G15" s="699">
        <f>('C-60'!G15/'C-59'!G15)*1000</f>
        <v>149.03244590974649</v>
      </c>
      <c r="H15" s="699">
        <f>('C-60'!H15/'C-59'!H15)*1000</f>
        <v>148.90796788263282</v>
      </c>
      <c r="I15" s="699">
        <f>('C-60'!I15/'C-59'!I15)*1000</f>
        <v>145.73162068965513</v>
      </c>
      <c r="J15" s="699">
        <f>('C-60'!J15/'C-59'!J15)*1000</f>
        <v>146.85529129129125</v>
      </c>
      <c r="K15" s="699">
        <f>('C-60'!K15/'C-59'!K15)*1000</f>
        <v>146.57558929284863</v>
      </c>
      <c r="L15" s="699">
        <f>('C-60'!L15/'C-59'!L15)*1000</f>
        <v>144.66247359870025</v>
      </c>
      <c r="M15" s="699">
        <f>('C-60'!M15/'C-59'!M15)*1000</f>
        <v>140.62012623842128</v>
      </c>
      <c r="N15" s="699">
        <f>('C-60'!N15/'C-59'!N15)*1000</f>
        <v>147.4838146518106</v>
      </c>
      <c r="P15" s="468"/>
      <c r="Q15" s="472"/>
      <c r="R15" s="472"/>
      <c r="S15" s="356"/>
      <c r="T15" s="356"/>
      <c r="U15" s="356"/>
      <c r="V15" s="356"/>
      <c r="W15" s="356"/>
      <c r="X15" s="356"/>
      <c r="Y15" s="356"/>
      <c r="Z15" s="356"/>
      <c r="AA15" s="356"/>
      <c r="AB15" s="356"/>
      <c r="AC15" s="356"/>
      <c r="AD15" s="356"/>
      <c r="AE15" s="472"/>
      <c r="AF15" s="356"/>
    </row>
    <row r="16" spans="1:32" ht="12" customHeight="1">
      <c r="A16" s="358" t="s">
        <v>596</v>
      </c>
      <c r="B16" s="699">
        <f>('C-60'!B16/'C-59'!B16)*1000</f>
        <v>127.59068055374823</v>
      </c>
      <c r="C16" s="699">
        <f>('C-60'!C16/'C-59'!C16)*1000</f>
        <v>122.74619289340102</v>
      </c>
      <c r="D16" s="699">
        <f>('C-60'!D16/'C-59'!D16)*1000</f>
        <v>123.13072439633638</v>
      </c>
      <c r="E16" s="699">
        <f>('C-60'!E16/'C-59'!E16)*1000</f>
        <v>123.3388704318937</v>
      </c>
      <c r="F16" s="699">
        <f>('C-60'!F16/'C-59'!F16)*1000</f>
        <v>121.85825093665009</v>
      </c>
      <c r="G16" s="699">
        <f>('C-60'!G16/'C-59'!G16)*1000</f>
        <v>124.3126244216123</v>
      </c>
      <c r="H16" s="699">
        <f>('C-60'!H16/'C-59'!H16)*1000</f>
        <v>129.57360736583243</v>
      </c>
      <c r="I16" s="699">
        <f>('C-60'!I16/'C-59'!I16)*1000</f>
        <v>131.14802543480027</v>
      </c>
      <c r="J16" s="699">
        <f>('C-60'!J16/'C-59'!J16)*1000</f>
        <v>130.43514330206935</v>
      </c>
      <c r="K16" s="699">
        <f>('C-60'!K16/'C-59'!K16)*1000</f>
        <v>129.66921119592874</v>
      </c>
      <c r="L16" s="699">
        <f>('C-60'!L16/'C-59'!L16)*1000</f>
        <v>130.85239789866125</v>
      </c>
      <c r="M16" s="699">
        <f>('C-60'!M16/'C-59'!M16)*1000</f>
        <v>131.36426993030767</v>
      </c>
      <c r="N16" s="699">
        <f>('C-60'!N16/'C-59'!N16)*1000</f>
        <v>133.55460667493449</v>
      </c>
      <c r="P16" s="468"/>
      <c r="Q16" s="472"/>
      <c r="R16" s="472"/>
      <c r="S16" s="356"/>
      <c r="T16" s="356"/>
      <c r="U16" s="356"/>
      <c r="V16" s="356"/>
      <c r="W16" s="356"/>
      <c r="X16" s="356"/>
      <c r="Y16" s="356"/>
      <c r="Z16" s="356"/>
      <c r="AA16" s="356"/>
      <c r="AB16" s="356"/>
      <c r="AC16" s="356"/>
      <c r="AD16" s="356"/>
      <c r="AE16" s="472"/>
      <c r="AF16" s="356"/>
    </row>
    <row r="17" spans="1:32" ht="12" customHeight="1">
      <c r="A17" s="358" t="s">
        <v>597</v>
      </c>
      <c r="B17" s="699">
        <f>('C-60'!B17/'C-59'!B17)*1000</f>
        <v>187.95372729760433</v>
      </c>
      <c r="C17" s="699">
        <f>('C-60'!C17/'C-59'!C17)*1000</f>
        <v>190.68536713862363</v>
      </c>
      <c r="D17" s="699">
        <f>('C-60'!D17/'C-59'!D17)*1000</f>
        <v>193.38060120240482</v>
      </c>
      <c r="E17" s="699">
        <f>('C-60'!E17/'C-59'!E17)*1000</f>
        <v>186.71405850220262</v>
      </c>
      <c r="F17" s="699">
        <f>('C-60'!F17/'C-59'!F17)*1000</f>
        <v>189.92773301737756</v>
      </c>
      <c r="G17" s="699">
        <f>('C-60'!G17/'C-59'!G17)*1000</f>
        <v>186.18644556053812</v>
      </c>
      <c r="H17" s="699">
        <f>('C-60'!H17/'C-59'!H17)*1000</f>
        <v>187.32624330310063</v>
      </c>
      <c r="I17" s="699">
        <f>('C-60'!I17/'C-59'!I17)*1000</f>
        <v>184.28849759728632</v>
      </c>
      <c r="J17" s="699">
        <f>('C-60'!J17/'C-59'!J17)*1000</f>
        <v>188.30799543100821</v>
      </c>
      <c r="K17" s="699">
        <f>('C-60'!K17/'C-59'!K17)*1000</f>
        <v>187.22750442477877</v>
      </c>
      <c r="L17" s="699">
        <f>('C-60'!L17/'C-59'!L17)*1000</f>
        <v>184.90203879310349</v>
      </c>
      <c r="M17" s="699">
        <f>('C-60'!M17/'C-59'!M17)*1000</f>
        <v>187.95902068087813</v>
      </c>
      <c r="N17" s="699">
        <f>('C-60'!N17/'C-59'!N17)*1000</f>
        <v>189.58744614079728</v>
      </c>
      <c r="P17" s="468"/>
      <c r="Q17" s="472"/>
      <c r="R17" s="472"/>
      <c r="S17" s="356"/>
      <c r="T17" s="356"/>
      <c r="U17" s="356"/>
      <c r="V17" s="356"/>
      <c r="W17" s="356"/>
      <c r="X17" s="356"/>
      <c r="Y17" s="356"/>
      <c r="Z17" s="356"/>
      <c r="AA17" s="356"/>
      <c r="AB17" s="356"/>
      <c r="AC17" s="356"/>
      <c r="AD17" s="356"/>
      <c r="AE17" s="472"/>
      <c r="AF17" s="356"/>
    </row>
    <row r="18" spans="1:32" ht="12" customHeight="1">
      <c r="A18" s="468" t="s">
        <v>598</v>
      </c>
      <c r="B18" s="699">
        <f>('C-60'!B18/'C-59'!B18)*1000</f>
        <v>162.46724356275305</v>
      </c>
      <c r="C18" s="699">
        <f>('C-60'!C18/'C-59'!C18)*1000</f>
        <v>161.83569709543562</v>
      </c>
      <c r="D18" s="699">
        <f>('C-60'!D18/'C-59'!D18)*1000</f>
        <v>162.03579694323142</v>
      </c>
      <c r="E18" s="699">
        <f>('C-60'!E18/'C-59'!E18)*1000</f>
        <v>167.25050055617351</v>
      </c>
      <c r="F18" s="699">
        <f>('C-60'!F18/'C-59'!F18)*1000</f>
        <v>159.38216867469882</v>
      </c>
      <c r="G18" s="699">
        <f>('C-60'!G18/'C-59'!G18)*1000</f>
        <v>156.32476190476189</v>
      </c>
      <c r="H18" s="699">
        <f>('C-60'!H18/'C-59'!H18)*1000</f>
        <v>167.60917727717924</v>
      </c>
      <c r="I18" s="699">
        <f>('C-60'!I18/'C-59'!I18)*1000</f>
        <v>166.86435707678075</v>
      </c>
      <c r="J18" s="699">
        <f>('C-60'!J18/'C-59'!J18)*1000</f>
        <v>163.71928076256501</v>
      </c>
      <c r="K18" s="699">
        <f>('C-60'!K18/'C-59'!K18)*1000</f>
        <v>161.73574753804834</v>
      </c>
      <c r="L18" s="699">
        <f>('C-60'!L18/'C-59'!L18)*1000</f>
        <v>161.72916366906472</v>
      </c>
      <c r="M18" s="699">
        <f>('C-60'!M18/'C-59'!M18)*1000</f>
        <v>164.36669771863123</v>
      </c>
      <c r="N18" s="699">
        <f>('C-60'!N18/'C-59'!N18)*1000</f>
        <v>156.82790072388829</v>
      </c>
      <c r="P18" s="468"/>
      <c r="Q18" s="472"/>
      <c r="R18" s="472"/>
      <c r="S18" s="356"/>
      <c r="T18" s="356"/>
      <c r="U18" s="356"/>
      <c r="V18" s="356"/>
      <c r="W18" s="356"/>
      <c r="X18" s="356"/>
      <c r="Y18" s="356"/>
      <c r="Z18" s="356"/>
      <c r="AA18" s="356"/>
      <c r="AB18" s="356"/>
      <c r="AC18" s="356"/>
      <c r="AD18" s="356"/>
      <c r="AE18" s="472"/>
      <c r="AF18" s="356"/>
    </row>
    <row r="19" spans="1:32" ht="12" customHeight="1">
      <c r="A19" s="468" t="s">
        <v>599</v>
      </c>
      <c r="B19" s="699">
        <f>('C-60'!B19/'C-59'!B19)*1000</f>
        <v>153.43451739590537</v>
      </c>
      <c r="C19" s="699">
        <f>('C-60'!C19/'C-59'!C19)*1000</f>
        <v>164.19046378169458</v>
      </c>
      <c r="D19" s="699">
        <f>('C-60'!D19/'C-59'!D19)*1000</f>
        <v>165.96463781694703</v>
      </c>
      <c r="E19" s="699">
        <f>('C-60'!E19/'C-59'!E19)*1000</f>
        <v>164.32637816946001</v>
      </c>
      <c r="F19" s="699">
        <f>('C-60'!F19/'C-59'!F19)*1000</f>
        <v>163.41463781694705</v>
      </c>
      <c r="G19" s="699">
        <f>('C-60'!G19/'C-59'!G19)*1000</f>
        <v>160.86463781694704</v>
      </c>
      <c r="H19" s="699">
        <f>('C-60'!H19/'C-59'!H19)*1000</f>
        <v>156.54046378169463</v>
      </c>
      <c r="I19" s="699">
        <f>('C-60'!I19/'C-59'!I19)*1000</f>
        <v>148.11463781694704</v>
      </c>
      <c r="J19" s="699">
        <f>('C-60'!J19/'C-59'!J19)*1000</f>
        <v>145.56463781694703</v>
      </c>
      <c r="K19" s="699">
        <f>('C-60'!K19/'C-59'!K19)*1000</f>
        <v>140.46463781694703</v>
      </c>
      <c r="L19" s="699">
        <f>('C-60'!L19/'C-59'!L19)*1000</f>
        <v>141.99463781694703</v>
      </c>
      <c r="M19" s="699">
        <f>('C-60'!M19/'C-59'!M19)*1000</f>
        <v>150.66463781694702</v>
      </c>
      <c r="N19" s="699">
        <f>('C-60'!N19/'C-59'!N19)*1000</f>
        <v>147.53808492398488</v>
      </c>
      <c r="P19" s="468"/>
      <c r="Q19" s="472"/>
      <c r="R19" s="472"/>
      <c r="S19" s="356"/>
      <c r="T19" s="356"/>
      <c r="U19" s="356"/>
      <c r="V19" s="356"/>
      <c r="W19" s="356"/>
      <c r="X19" s="356"/>
      <c r="Y19" s="356"/>
      <c r="Z19" s="356"/>
      <c r="AA19" s="356"/>
      <c r="AB19" s="356"/>
      <c r="AC19" s="356"/>
      <c r="AD19" s="356"/>
      <c r="AE19" s="472"/>
      <c r="AF19" s="356"/>
    </row>
    <row r="20" spans="1:32" ht="12" customHeight="1">
      <c r="A20" s="468" t="s">
        <v>600</v>
      </c>
      <c r="B20" s="699">
        <f>('C-60'!B20/'C-59'!B20)*1000</f>
        <v>156.19844137122948</v>
      </c>
      <c r="C20" s="699">
        <f>('C-60'!C20/'C-59'!C20)*1000</f>
        <v>161.45295306666668</v>
      </c>
      <c r="D20" s="699">
        <f>('C-60'!D20/'C-59'!D20)*1000</f>
        <v>162.00569153439153</v>
      </c>
      <c r="E20" s="699">
        <f>('C-60'!E20/'C-59'!E20)*1000</f>
        <v>156.71137557894738</v>
      </c>
      <c r="F20" s="699">
        <f>('C-60'!F20/'C-59'!F20)*1000</f>
        <v>151.61202042685852</v>
      </c>
      <c r="G20" s="699">
        <f>('C-60'!G20/'C-59'!G20)*1000</f>
        <v>158.35871420379357</v>
      </c>
      <c r="H20" s="699">
        <f>('C-60'!H20/'C-59'!H20)*1000</f>
        <v>160.95764169914261</v>
      </c>
      <c r="I20" s="699">
        <f>('C-60'!I20/'C-59'!I20)*1000</f>
        <v>160.05452561113202</v>
      </c>
      <c r="J20" s="699">
        <f>('C-60'!J20/'C-59'!J20)*1000</f>
        <v>156.81387272727272</v>
      </c>
      <c r="K20" s="699">
        <f>('C-60'!K20/'C-59'!K20)*1000</f>
        <v>153.1512888888889</v>
      </c>
      <c r="L20" s="699">
        <f>('C-60'!L20/'C-59'!L20)*1000</f>
        <v>156.9439444106464</v>
      </c>
      <c r="M20" s="699">
        <f>('C-60'!M20/'C-59'!M20)*1000</f>
        <v>130.76112491228071</v>
      </c>
      <c r="N20" s="699">
        <f>('C-60'!N20/'C-59'!N20)*1000</f>
        <v>161.35857014925375</v>
      </c>
      <c r="P20" s="468"/>
      <c r="Q20" s="472"/>
      <c r="R20" s="472"/>
      <c r="S20" s="356"/>
      <c r="T20" s="356"/>
      <c r="U20" s="356"/>
      <c r="V20" s="356"/>
      <c r="W20" s="356"/>
      <c r="X20" s="356"/>
      <c r="Y20" s="356"/>
      <c r="Z20" s="356"/>
      <c r="AA20" s="356"/>
      <c r="AB20" s="356"/>
      <c r="AC20" s="356"/>
      <c r="AD20" s="356"/>
      <c r="AE20" s="472"/>
      <c r="AF20" s="356"/>
    </row>
    <row r="21" spans="1:32" ht="12" customHeight="1">
      <c r="A21" s="468" t="s">
        <v>601</v>
      </c>
      <c r="B21" s="699">
        <f>('C-60'!B21/'C-59'!B21)*1000</f>
        <v>123.11497708737865</v>
      </c>
      <c r="C21" s="699">
        <f>('C-60'!C21/'C-59'!C21)*1000</f>
        <v>130.38887531806617</v>
      </c>
      <c r="D21" s="699">
        <f>('C-60'!D21/'C-59'!D21)*1000</f>
        <v>121.60839822572694</v>
      </c>
      <c r="E21" s="699">
        <f>('C-60'!E21/'C-59'!E21)*1000</f>
        <v>121.00897929706314</v>
      </c>
      <c r="F21" s="699">
        <f>('C-60'!F21/'C-59'!F21)*1000</f>
        <v>121.94280057251905</v>
      </c>
      <c r="G21" s="699">
        <f>('C-60'!G21/'C-59'!G21)*1000</f>
        <v>123.12459016393447</v>
      </c>
      <c r="H21" s="699">
        <f>('C-60'!H21/'C-59'!H21)*1000</f>
        <v>123.21943731643222</v>
      </c>
      <c r="I21" s="699">
        <f>('C-60'!I21/'C-59'!I21)*1000</f>
        <v>122.04327411167507</v>
      </c>
      <c r="J21" s="699">
        <f>('C-60'!J21/'C-59'!J21)*1000</f>
        <v>120.37825520443316</v>
      </c>
      <c r="K21" s="699">
        <f>('C-60'!K21/'C-59'!K21)*1000</f>
        <v>121.42029972752044</v>
      </c>
      <c r="L21" s="699">
        <f>('C-60'!L21/'C-59'!L21)*1000</f>
        <v>126.31148642429815</v>
      </c>
      <c r="M21" s="699">
        <f>('C-60'!M21/'C-59'!M21)*1000</f>
        <v>121.14931350114412</v>
      </c>
      <c r="N21" s="699">
        <f>('C-60'!N21/'C-59'!N21)*1000</f>
        <v>125.27626539589443</v>
      </c>
      <c r="P21" s="468"/>
      <c r="Q21" s="472"/>
      <c r="R21" s="472"/>
      <c r="S21" s="356"/>
      <c r="T21" s="356"/>
      <c r="U21" s="356"/>
      <c r="V21" s="356"/>
      <c r="W21" s="356"/>
      <c r="X21" s="356"/>
      <c r="Y21" s="356"/>
      <c r="Z21" s="356"/>
      <c r="AA21" s="356"/>
      <c r="AB21" s="356"/>
      <c r="AC21" s="356"/>
      <c r="AD21" s="356"/>
      <c r="AE21" s="472"/>
      <c r="AF21" s="356"/>
    </row>
    <row r="22" spans="1:32" ht="12" customHeight="1">
      <c r="A22" s="468" t="s">
        <v>243</v>
      </c>
      <c r="B22" s="699">
        <f>('C-60'!B22/'C-59'!B22)*1000</f>
        <v>114.95974704646346</v>
      </c>
      <c r="C22" s="699">
        <f>('C-60'!C22/'C-59'!C22)*1000</f>
        <v>114.00109877232143</v>
      </c>
      <c r="D22" s="699">
        <f>('C-60'!D22/'C-59'!D22)*1000</f>
        <v>114.22501814006884</v>
      </c>
      <c r="E22" s="699">
        <f>('C-60'!E22/'C-59'!E22)*1000</f>
        <v>114.40158548850575</v>
      </c>
      <c r="F22" s="699">
        <f>('C-60'!F22/'C-59'!F22)*1000</f>
        <v>114.59850625698327</v>
      </c>
      <c r="G22" s="699">
        <f>('C-60'!G22/'C-59'!G22)*1000</f>
        <v>114.73563174555321</v>
      </c>
      <c r="H22" s="699">
        <f>('C-60'!H22/'C-59'!H22)*1000</f>
        <v>114.01124982837531</v>
      </c>
      <c r="I22" s="699">
        <f>('C-60'!I22/'C-59'!I22)*1000</f>
        <v>115.62720158483532</v>
      </c>
      <c r="J22" s="699">
        <f>('C-60'!J22/'C-59'!J22)*1000</f>
        <v>115.68346150832518</v>
      </c>
      <c r="K22" s="699">
        <f>('C-60'!K22/'C-59'!K22)*1000</f>
        <v>115.6334757598221</v>
      </c>
      <c r="L22" s="699">
        <f>('C-60'!L22/'C-59'!L22)*1000</f>
        <v>115.78142400000002</v>
      </c>
      <c r="M22" s="699">
        <f>('C-60'!M22/'C-59'!M22)*1000</f>
        <v>115.10081979828165</v>
      </c>
      <c r="N22" s="699">
        <f>('C-60'!N22/'C-59'!N22)*1000</f>
        <v>115.71214632268001</v>
      </c>
      <c r="P22" s="468"/>
      <c r="Q22" s="472"/>
      <c r="R22" s="472"/>
      <c r="S22" s="356"/>
      <c r="T22" s="356"/>
      <c r="U22" s="356"/>
      <c r="V22" s="356"/>
      <c r="W22" s="356"/>
      <c r="X22" s="356"/>
      <c r="Y22" s="356"/>
      <c r="Z22" s="356"/>
      <c r="AA22" s="356"/>
      <c r="AB22" s="356"/>
      <c r="AC22" s="356"/>
      <c r="AD22" s="356"/>
      <c r="AE22" s="472"/>
      <c r="AF22" s="356"/>
    </row>
    <row r="23" spans="1:32" ht="12" customHeight="1">
      <c r="A23" s="358" t="s">
        <v>244</v>
      </c>
      <c r="B23" s="699">
        <f>('C-60'!B23/'C-59'!B23)*1000</f>
        <v>161.16271694123864</v>
      </c>
      <c r="C23" s="699">
        <f>('C-60'!C23/'C-59'!C23)*1000</f>
        <v>153.88059701492537</v>
      </c>
      <c r="D23" s="699">
        <f>('C-60'!D23/'C-59'!D23)*1000</f>
        <v>145.47782453868567</v>
      </c>
      <c r="E23" s="699">
        <f>('C-60'!E23/'C-59'!E23)*1000</f>
        <v>145.1294498381877</v>
      </c>
      <c r="F23" s="699">
        <f>('C-60'!F23/'C-59'!F23)*1000</f>
        <v>144.42307692307693</v>
      </c>
      <c r="G23" s="699">
        <f>('C-60'!G23/'C-59'!G23)*1000</f>
        <v>159.39813432835822</v>
      </c>
      <c r="H23" s="699">
        <f>('C-60'!H23/'C-59'!H23)*1000</f>
        <v>172.94650986342944</v>
      </c>
      <c r="I23" s="699">
        <f>('C-60'!I23/'C-59'!I23)*1000</f>
        <v>167.55636363636361</v>
      </c>
      <c r="J23" s="699">
        <f>('C-60'!J23/'C-59'!J23)*1000</f>
        <v>173.74295638749518</v>
      </c>
      <c r="K23" s="699">
        <f>('C-60'!K23/'C-59'!K23)*1000</f>
        <v>169.78746696866742</v>
      </c>
      <c r="L23" s="699">
        <f>('C-60'!L23/'C-59'!L23)*1000</f>
        <v>176.36040609137055</v>
      </c>
      <c r="M23" s="699">
        <f>('C-60'!M23/'C-59'!M23)*1000</f>
        <v>168.62857142857143</v>
      </c>
      <c r="N23" s="699">
        <f>('C-60'!N23/'C-59'!N23)*1000</f>
        <v>166.19402985074626</v>
      </c>
      <c r="P23" s="468"/>
      <c r="Q23" s="472"/>
      <c r="R23" s="472"/>
      <c r="S23" s="356"/>
      <c r="T23" s="356"/>
      <c r="U23" s="356"/>
      <c r="V23" s="356"/>
      <c r="W23" s="356"/>
      <c r="X23" s="356"/>
      <c r="Y23" s="356"/>
      <c r="Z23" s="356"/>
      <c r="AA23" s="356"/>
      <c r="AB23" s="356"/>
      <c r="AC23" s="356"/>
      <c r="AD23" s="356"/>
      <c r="AE23" s="472"/>
      <c r="AF23" s="356"/>
    </row>
    <row r="24" spans="1:32" ht="12" customHeight="1">
      <c r="A24" s="468" t="s">
        <v>245</v>
      </c>
      <c r="B24" s="699">
        <f>('C-60'!B24/'C-59'!B24)*1000</f>
        <v>233.21011355571326</v>
      </c>
      <c r="C24" s="699">
        <f>('C-60'!C24/'C-59'!C24)*1000</f>
        <v>235.01466216216215</v>
      </c>
      <c r="D24" s="699">
        <f>('C-60'!D24/'C-59'!D24)*1000</f>
        <v>231.93696569920846</v>
      </c>
      <c r="E24" s="699">
        <f>('C-60'!E24/'C-59'!E24)*1000</f>
        <v>223.89</v>
      </c>
      <c r="F24" s="699">
        <f>('C-60'!F24/'C-59'!F24)*1000</f>
        <v>224.50718644067797</v>
      </c>
      <c r="G24" s="699">
        <f>('C-60'!G24/'C-59'!G24)*1000</f>
        <v>239.75368600682592</v>
      </c>
      <c r="H24" s="699">
        <f>('C-60'!H24/'C-59'!H24)*1000</f>
        <v>226.63956521739132</v>
      </c>
      <c r="I24" s="699">
        <f>('C-60'!I24/'C-59'!I24)*1000</f>
        <v>239.80631419939579</v>
      </c>
      <c r="J24" s="699">
        <f>('C-60'!J24/'C-59'!J24)*1000</f>
        <v>233.09125000000003</v>
      </c>
      <c r="K24" s="699">
        <f>('C-60'!K24/'C-59'!K24)*1000</f>
        <v>256.32091412742386</v>
      </c>
      <c r="L24" s="699">
        <f>('C-60'!L24/'C-59'!L24)*1000</f>
        <v>233.58586206896553</v>
      </c>
      <c r="M24" s="699">
        <f>('C-60'!M24/'C-59'!M24)*1000</f>
        <v>218.95857142857139</v>
      </c>
      <c r="N24" s="699">
        <f>('C-60'!N24/'C-59'!N24)*1000</f>
        <v>233.06828633405641</v>
      </c>
      <c r="P24" s="468"/>
      <c r="Q24" s="472"/>
      <c r="R24" s="472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472"/>
      <c r="AF24" s="356"/>
    </row>
    <row r="25" spans="1:32" ht="12" customHeight="1">
      <c r="A25" s="468" t="s">
        <v>246</v>
      </c>
      <c r="B25" s="699">
        <f>('C-60'!B25/'C-59'!B25)*1000</f>
        <v>192.28673145577153</v>
      </c>
      <c r="C25" s="699">
        <f>('C-60'!C25/'C-59'!C25)*1000</f>
        <v>199.10478589420654</v>
      </c>
      <c r="D25" s="699">
        <f>('C-60'!D25/'C-59'!D25)*1000</f>
        <v>192.06411609498682</v>
      </c>
      <c r="E25" s="699">
        <f>('C-60'!E25/'C-59'!E25)*1000</f>
        <v>192.76969696969695</v>
      </c>
      <c r="F25" s="699">
        <f>('C-60'!F25/'C-59'!F25)*1000</f>
        <v>191.17934508816123</v>
      </c>
      <c r="G25" s="699">
        <f>('C-60'!G25/'C-59'!G25)*1000</f>
        <v>191.98832116788321</v>
      </c>
      <c r="H25" s="699">
        <f>('C-60'!H25/'C-59'!H25)*1000</f>
        <v>192.7824817518248</v>
      </c>
      <c r="I25" s="699">
        <f>('C-60'!I25/'C-59'!I25)*1000</f>
        <v>192.58741258741262</v>
      </c>
      <c r="J25" s="699">
        <f>('C-60'!J25/'C-59'!J25)*1000</f>
        <v>189.44963855421688</v>
      </c>
      <c r="K25" s="699">
        <f>('C-60'!K25/'C-59'!K25)*1000</f>
        <v>190.08663594470045</v>
      </c>
      <c r="L25" s="699">
        <f>('C-60'!L25/'C-59'!L25)*1000</f>
        <v>191.17482993197277</v>
      </c>
      <c r="M25" s="699">
        <f>('C-60'!M25/'C-59'!M25)*1000</f>
        <v>192.45669642857143</v>
      </c>
      <c r="N25" s="699">
        <f>('C-60'!N25/'C-59'!N25)*1000</f>
        <v>192.20888429752068</v>
      </c>
      <c r="P25" s="468"/>
      <c r="Q25" s="472"/>
      <c r="R25" s="472"/>
      <c r="S25" s="356"/>
      <c r="T25" s="356"/>
      <c r="U25" s="356"/>
      <c r="V25" s="356"/>
      <c r="W25" s="356"/>
      <c r="X25" s="356"/>
      <c r="Y25" s="356"/>
      <c r="Z25" s="356"/>
      <c r="AA25" s="356"/>
      <c r="AB25" s="356"/>
      <c r="AC25" s="356"/>
      <c r="AD25" s="356"/>
      <c r="AE25" s="472"/>
      <c r="AF25" s="356"/>
    </row>
    <row r="26" spans="1:32" ht="12" customHeight="1">
      <c r="A26" s="468" t="s">
        <v>258</v>
      </c>
      <c r="B26" s="699">
        <f>('C-60'!B26/'C-59'!B26)*1000</f>
        <v>128.54408558208652</v>
      </c>
      <c r="C26" s="699">
        <f>('C-60'!C26/'C-59'!C26)*1000</f>
        <v>118.76605140186918</v>
      </c>
      <c r="D26" s="699">
        <f>('C-60'!D26/'C-59'!D26)*1000</f>
        <v>124.38117033798554</v>
      </c>
      <c r="E26" s="699">
        <f>('C-60'!E26/'C-59'!E26)*1000</f>
        <v>125.41090456431533</v>
      </c>
      <c r="F26" s="699">
        <f>('C-60'!F26/'C-59'!F26)*1000</f>
        <v>130.5253169379979</v>
      </c>
      <c r="G26" s="699">
        <f>('C-60'!G26/'C-59'!G26)*1000</f>
        <v>138.22275585130794</v>
      </c>
      <c r="H26" s="699">
        <f>('C-60'!H26/'C-59'!H26)*1000</f>
        <v>132.53951534126489</v>
      </c>
      <c r="I26" s="699">
        <f>('C-60'!I26/'C-59'!I26)*1000</f>
        <v>131.83574966078695</v>
      </c>
      <c r="J26" s="699">
        <f>('C-60'!J26/'C-59'!J26)*1000</f>
        <v>126.96744163822527</v>
      </c>
      <c r="K26" s="699">
        <f>('C-60'!K26/'C-59'!K26)*1000</f>
        <v>129.00501352569881</v>
      </c>
      <c r="L26" s="699">
        <f>('C-60'!L26/'C-59'!L26)*1000</f>
        <v>128.69731037765789</v>
      </c>
      <c r="M26" s="699">
        <f>('C-60'!M26/'C-59'!M26)*1000</f>
        <v>125.3462148337596</v>
      </c>
      <c r="N26" s="699">
        <f>('C-60'!N26/'C-59'!N26)*1000</f>
        <v>124.58616880733946</v>
      </c>
      <c r="P26" s="468"/>
      <c r="Q26" s="472"/>
      <c r="R26" s="472"/>
      <c r="S26" s="356"/>
      <c r="T26" s="356"/>
      <c r="U26" s="356"/>
      <c r="V26" s="356"/>
      <c r="W26" s="356"/>
      <c r="X26" s="356"/>
      <c r="Y26" s="356"/>
      <c r="Z26" s="356"/>
      <c r="AA26" s="356"/>
      <c r="AB26" s="356"/>
      <c r="AC26" s="356"/>
      <c r="AD26" s="356"/>
      <c r="AE26" s="472"/>
      <c r="AF26" s="356"/>
    </row>
    <row r="27" spans="1:32" ht="12" customHeight="1">
      <c r="A27" s="468" t="s">
        <v>577</v>
      </c>
      <c r="B27" s="699">
        <f>('C-60'!B27/'C-59'!B27)*1000</f>
        <v>109.49154122197885</v>
      </c>
      <c r="C27" s="699">
        <f>('C-60'!C27/'C-59'!C27)*1000</f>
        <v>106.75338753387533</v>
      </c>
      <c r="D27" s="699">
        <f>('C-60'!D27/'C-59'!D27)*1000</f>
        <v>110.75070821529745</v>
      </c>
      <c r="E27" s="699">
        <f>('C-60'!E27/'C-59'!E27)*1000</f>
        <v>108.86027397260274</v>
      </c>
      <c r="F27" s="699">
        <f>('C-60'!F27/'C-59'!F27)*1000</f>
        <v>107.5977961432507</v>
      </c>
      <c r="G27" s="699">
        <f>('C-60'!G27/'C-59'!G27)*1000</f>
        <v>109.27247191011236</v>
      </c>
      <c r="H27" s="699">
        <f>('C-60'!H27/'C-59'!H27)*1000</f>
        <v>108.74651810584957</v>
      </c>
      <c r="I27" s="699">
        <f>('C-60'!I27/'C-59'!I27)*1000</f>
        <v>109.8653846153846</v>
      </c>
      <c r="J27" s="699">
        <f>('C-60'!J27/'C-59'!J27)*1000</f>
        <v>111.69848399775408</v>
      </c>
      <c r="K27" s="699">
        <f>('C-60'!K27/'C-59'!K27)*1000</f>
        <v>111.58285714285714</v>
      </c>
      <c r="L27" s="699">
        <f>('C-60'!L27/'C-59'!L27)*1000</f>
        <v>108.00552486187846</v>
      </c>
      <c r="M27" s="699">
        <f>('C-60'!M27/'C-59'!M27)*1000</f>
        <v>109.65909090909092</v>
      </c>
      <c r="N27" s="699">
        <f>('C-60'!N27/'C-59'!N27)*1000</f>
        <v>111.40268848626535</v>
      </c>
      <c r="P27" s="468"/>
      <c r="Q27" s="472"/>
      <c r="R27" s="472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472"/>
      <c r="AF27" s="356"/>
    </row>
    <row r="28" spans="1:32" ht="12" customHeight="1">
      <c r="A28" s="469" t="s">
        <v>578</v>
      </c>
      <c r="B28" s="699">
        <f>('C-60'!B28/'C-59'!B28)*1000</f>
        <v>111.48969394128669</v>
      </c>
      <c r="C28" s="699">
        <f>('C-60'!C28/'C-59'!C28)*1000</f>
        <v>110.24444444444444</v>
      </c>
      <c r="D28" s="699">
        <f>('C-60'!D28/'C-59'!D28)*1000</f>
        <v>113.73595505617976</v>
      </c>
      <c r="E28" s="699">
        <f>('C-60'!E28/'C-59'!E28)*1000</f>
        <v>108.43979057591623</v>
      </c>
      <c r="F28" s="699">
        <f>('C-60'!F28/'C-59'!F28)*1000</f>
        <v>109.1063829787234</v>
      </c>
      <c r="G28" s="699">
        <f>('C-60'!G28/'C-59'!G28)*1000</f>
        <v>111.11413043478261</v>
      </c>
      <c r="H28" s="699">
        <f>('C-60'!H28/'C-59'!H28)*1000</f>
        <v>110.91891891891892</v>
      </c>
      <c r="I28" s="699">
        <f>('C-60'!I28/'C-59'!I28)*1000</f>
        <v>110.29629629629629</v>
      </c>
      <c r="J28" s="699">
        <f>('C-60'!J28/'C-59'!J28)*1000</f>
        <v>112.7445652173913</v>
      </c>
      <c r="K28" s="699">
        <f>('C-60'!K28/'C-59'!K28)*1000</f>
        <v>114.25638179800221</v>
      </c>
      <c r="L28" s="699">
        <f>('C-60'!L28/'C-59'!L28)*1000</f>
        <v>111.31313131313132</v>
      </c>
      <c r="M28" s="699">
        <f>('C-60'!M28/'C-59'!M28)*1000</f>
        <v>112.62886597938144</v>
      </c>
      <c r="N28" s="699">
        <f>('C-60'!N28/'C-59'!N28)*1000</f>
        <v>113.27549947423763</v>
      </c>
      <c r="P28" s="468"/>
      <c r="Q28" s="472"/>
      <c r="R28" s="472"/>
      <c r="S28" s="356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472"/>
      <c r="AF28" s="356"/>
    </row>
    <row r="29" spans="1:32" ht="12" customHeight="1">
      <c r="A29" s="469" t="s">
        <v>579</v>
      </c>
      <c r="B29" s="699">
        <f>('C-60'!B29/'C-59'!B29)*1000</f>
        <v>107.3068292682927</v>
      </c>
      <c r="C29" s="699">
        <f>('C-60'!C29/'C-59'!C29)*1000</f>
        <v>103.42857142857143</v>
      </c>
      <c r="D29" s="699">
        <f>('C-60'!D29/'C-59'!D29)*1000</f>
        <v>107.71428571428572</v>
      </c>
      <c r="E29" s="699">
        <f>('C-60'!E29/'C-59'!E29)*1000</f>
        <v>109.32183908045977</v>
      </c>
      <c r="F29" s="699">
        <f>('C-60'!F29/'C-59'!F29)*1000</f>
        <v>105.97714285714287</v>
      </c>
      <c r="G29" s="699">
        <f>('C-60'!G29/'C-59'!G29)*1000</f>
        <v>107.30232558139535</v>
      </c>
      <c r="H29" s="699">
        <f>('C-60'!H29/'C-59'!H29)*1000</f>
        <v>106.43678160919539</v>
      </c>
      <c r="I29" s="699">
        <f>('C-60'!I29/'C-59'!I29)*1000</f>
        <v>109.39999999999999</v>
      </c>
      <c r="J29" s="699">
        <f>('C-60'!J29/'C-59'!J29)*1000</f>
        <v>110.58072009291521</v>
      </c>
      <c r="K29" s="699">
        <f>('C-60'!K29/'C-59'!K29)*1000</f>
        <v>108.74558303886926</v>
      </c>
      <c r="L29" s="699">
        <f>('C-60'!L29/'C-59'!L29)*1000</f>
        <v>104.01219512195122</v>
      </c>
      <c r="M29" s="699">
        <f>('C-60'!M29/'C-59'!M29)*1000</f>
        <v>106.01265822784809</v>
      </c>
      <c r="N29" s="699">
        <f>('C-60'!N29/'C-59'!N29)*1000</f>
        <v>109.05921052631579</v>
      </c>
      <c r="P29" s="468"/>
      <c r="Q29" s="472"/>
      <c r="R29" s="472"/>
      <c r="S29" s="356"/>
      <c r="T29" s="356"/>
      <c r="U29" s="356"/>
      <c r="V29" s="356"/>
      <c r="W29" s="356"/>
      <c r="X29" s="356"/>
      <c r="Y29" s="356"/>
      <c r="Z29" s="356"/>
      <c r="AA29" s="356"/>
      <c r="AB29" s="356"/>
      <c r="AC29" s="356"/>
      <c r="AD29" s="356"/>
      <c r="AE29" s="472"/>
      <c r="AF29" s="356"/>
    </row>
    <row r="30" spans="1:32" ht="12" customHeight="1">
      <c r="A30" s="468" t="s">
        <v>590</v>
      </c>
      <c r="B30" s="699">
        <f>('C-60'!B30/'C-59'!B30)*1000</f>
        <v>143.64940997185479</v>
      </c>
      <c r="C30" s="699">
        <f>('C-60'!C30/'C-59'!C30)*1000</f>
        <v>140.49914627205462</v>
      </c>
      <c r="D30" s="699">
        <f>('C-60'!D30/'C-59'!D30)*1000</f>
        <v>143.39504602057394</v>
      </c>
      <c r="E30" s="699">
        <f>('C-60'!E30/'C-59'!E30)*1000</f>
        <v>146.3017884914463</v>
      </c>
      <c r="F30" s="699">
        <f>('C-60'!F30/'C-59'!F30)*1000</f>
        <v>147.5628871128871</v>
      </c>
      <c r="G30" s="699">
        <f>('C-60'!G30/'C-59'!G30)*1000</f>
        <v>148.27616849119462</v>
      </c>
      <c r="H30" s="699">
        <f>('C-60'!H30/'C-59'!H30)*1000</f>
        <v>149.08195732838601</v>
      </c>
      <c r="I30" s="699">
        <f>('C-60'!I30/'C-59'!I30)*1000</f>
        <v>144.64262094304959</v>
      </c>
      <c r="J30" s="699">
        <f>('C-60'!J30/'C-59'!J30)*1000</f>
        <v>144.86574822636533</v>
      </c>
      <c r="K30" s="699">
        <f>('C-60'!K30/'C-59'!K30)*1000</f>
        <v>140.65712725286733</v>
      </c>
      <c r="L30" s="699">
        <f>('C-60'!L30/'C-59'!L30)*1000</f>
        <v>139.32199367088603</v>
      </c>
      <c r="M30" s="699">
        <f>('C-60'!M30/'C-59'!M30)*1000</f>
        <v>138.61513144487463</v>
      </c>
      <c r="N30" s="699">
        <f>('C-60'!N30/'C-59'!N30)*1000</f>
        <v>136.66028554778552</v>
      </c>
      <c r="P30" s="468"/>
      <c r="Q30" s="472"/>
      <c r="R30" s="472"/>
      <c r="S30" s="356"/>
      <c r="T30" s="356"/>
      <c r="U30" s="356"/>
      <c r="V30" s="356"/>
      <c r="W30" s="356"/>
      <c r="X30" s="356"/>
      <c r="Y30" s="356"/>
      <c r="Z30" s="356"/>
      <c r="AA30" s="356"/>
      <c r="AB30" s="356"/>
      <c r="AC30" s="356"/>
      <c r="AD30" s="356"/>
      <c r="AE30" s="472"/>
      <c r="AF30" s="356"/>
    </row>
    <row r="31" spans="1:32" ht="12" customHeight="1">
      <c r="A31" s="468" t="s">
        <v>591</v>
      </c>
      <c r="B31" s="699">
        <f>('C-60'!B31/'C-59'!B31)*1000</f>
        <v>143.32853181706506</v>
      </c>
      <c r="C31" s="699">
        <f>('C-60'!C31/'C-59'!C31)*1000</f>
        <v>141.39992229129666</v>
      </c>
      <c r="D31" s="699">
        <f>('C-60'!D31/'C-59'!D31)*1000</f>
        <v>143.22439830108542</v>
      </c>
      <c r="E31" s="699">
        <f>('C-60'!E31/'C-59'!E31)*1000</f>
        <v>143.81895881895881</v>
      </c>
      <c r="F31" s="699">
        <f>('C-60'!F31/'C-59'!F31)*1000</f>
        <v>145.38330994002808</v>
      </c>
      <c r="G31" s="699">
        <f>('C-60'!G31/'C-59'!G31)*1000</f>
        <v>145.7129202373105</v>
      </c>
      <c r="H31" s="699">
        <f>('C-60'!H31/'C-59'!H31)*1000</f>
        <v>143.76023583360626</v>
      </c>
      <c r="I31" s="699">
        <f>('C-60'!I31/'C-59'!I31)*1000</f>
        <v>144.529262086514</v>
      </c>
      <c r="J31" s="699">
        <f>('C-60'!J31/'C-59'!J31)*1000</f>
        <v>143.02607664954564</v>
      </c>
      <c r="K31" s="699">
        <f>('C-60'!K31/'C-59'!K31)*1000</f>
        <v>141.4232547387887</v>
      </c>
      <c r="L31" s="699">
        <f>('C-60'!L31/'C-59'!L31)*1000</f>
        <v>141.75445026178011</v>
      </c>
      <c r="M31" s="699">
        <f>('C-60'!M31/'C-59'!M31)*1000</f>
        <v>141.67618793379606</v>
      </c>
      <c r="N31" s="699">
        <f>('C-60'!N31/'C-59'!N31)*1000</f>
        <v>140.69567627494456</v>
      </c>
      <c r="P31" s="468"/>
      <c r="Q31" s="472"/>
      <c r="R31" s="472"/>
      <c r="S31" s="356"/>
      <c r="T31" s="356"/>
      <c r="U31" s="356"/>
      <c r="V31" s="356"/>
      <c r="W31" s="356"/>
      <c r="X31" s="356"/>
      <c r="Y31" s="356"/>
      <c r="Z31" s="356"/>
      <c r="AA31" s="356"/>
      <c r="AB31" s="356"/>
      <c r="AC31" s="356"/>
      <c r="AD31" s="356"/>
      <c r="AE31" s="472"/>
      <c r="AF31" s="356"/>
    </row>
    <row r="32" spans="1:32" ht="12" customHeight="1">
      <c r="A32" s="358" t="s">
        <v>686</v>
      </c>
      <c r="B32" s="699">
        <f>('C-60'!B32/'C-59'!B32)*1000</f>
        <v>108.31165895401162</v>
      </c>
      <c r="C32" s="699">
        <f>('C-60'!C32/'C-59'!C32)*1000</f>
        <v>108.46679094540613</v>
      </c>
      <c r="D32" s="699">
        <f>('C-60'!D32/'C-59'!D32)*1000</f>
        <v>113.28474722285196</v>
      </c>
      <c r="E32" s="699">
        <f>('C-60'!E32/'C-59'!E32)*1000</f>
        <v>104.93415584415584</v>
      </c>
      <c r="F32" s="699">
        <f>('C-60'!F32/'C-59'!F32)*1000</f>
        <v>109.88659320890488</v>
      </c>
      <c r="G32" s="699">
        <f>('C-60'!G32/'C-59'!G32)*1000</f>
        <v>110.8803415061296</v>
      </c>
      <c r="H32" s="699">
        <f>('C-60'!H32/'C-59'!H32)*1000</f>
        <v>102.27433646818298</v>
      </c>
      <c r="I32" s="699">
        <f>('C-60'!I32/'C-59'!I32)*1000</f>
        <v>108.15802477632484</v>
      </c>
      <c r="J32" s="699">
        <f>('C-60'!J32/'C-59'!J32)*1000</f>
        <v>106.11256747860436</v>
      </c>
      <c r="K32" s="699">
        <f>('C-60'!K32/'C-59'!K32)*1000</f>
        <v>107.07050460829493</v>
      </c>
      <c r="L32" s="699">
        <f>('C-60'!L32/'C-59'!L32)*1000</f>
        <v>107.1567857142857</v>
      </c>
      <c r="M32" s="699">
        <f>('C-60'!M32/'C-59'!M32)*1000</f>
        <v>108.77434899002191</v>
      </c>
      <c r="N32" s="699">
        <f>('C-60'!N32/'C-59'!N32)*1000</f>
        <v>111.62027982605406</v>
      </c>
      <c r="P32" s="468"/>
      <c r="Q32" s="472"/>
      <c r="R32" s="472"/>
      <c r="S32" s="356"/>
      <c r="T32" s="356"/>
      <c r="U32" s="356"/>
      <c r="V32" s="356"/>
      <c r="W32" s="356"/>
      <c r="X32" s="356"/>
      <c r="Y32" s="356"/>
      <c r="Z32" s="356"/>
      <c r="AA32" s="356"/>
      <c r="AB32" s="356"/>
      <c r="AC32" s="356"/>
      <c r="AD32" s="356"/>
      <c r="AE32" s="472"/>
      <c r="AF32" s="356"/>
    </row>
    <row r="33" spans="1:32" ht="12" customHeight="1">
      <c r="A33" s="358" t="s">
        <v>534</v>
      </c>
      <c r="B33" s="699">
        <f>('C-60'!B33/'C-59'!B33)*1000</f>
        <v>140.26617839149094</v>
      </c>
      <c r="C33" s="699">
        <f>('C-60'!C33/'C-59'!C33)*1000</f>
        <v>140.61291105121293</v>
      </c>
      <c r="D33" s="699">
        <f>('C-60'!D33/'C-59'!D33)*1000</f>
        <v>140.19384122919337</v>
      </c>
      <c r="E33" s="699">
        <f>('C-60'!E33/'C-59'!E33)*1000</f>
        <v>135.32189591078068</v>
      </c>
      <c r="F33" s="699">
        <f>('C-60'!F33/'C-59'!F33)*1000</f>
        <v>138.90496478873237</v>
      </c>
      <c r="G33" s="699">
        <f>('C-60'!G33/'C-59'!G33)*1000</f>
        <v>140.65174233128832</v>
      </c>
      <c r="H33" s="699">
        <f>('C-60'!H33/'C-59'!H33)*1000</f>
        <v>146.35200729927004</v>
      </c>
      <c r="I33" s="699">
        <f>('C-60'!I33/'C-59'!I33)*1000</f>
        <v>137.49808664259928</v>
      </c>
      <c r="J33" s="699">
        <f>('C-60'!J33/'C-59'!J33)*1000</f>
        <v>141.86536956521738</v>
      </c>
      <c r="K33" s="699">
        <f>('C-60'!K33/'C-59'!K33)*1000</f>
        <v>143.6345979614949</v>
      </c>
      <c r="L33" s="699">
        <f>('C-60'!L33/'C-59'!L33)*1000</f>
        <v>136.88352336448594</v>
      </c>
      <c r="M33" s="699">
        <f>('C-60'!M33/'C-59'!M33)*1000</f>
        <v>142.72115459882585</v>
      </c>
      <c r="N33" s="699">
        <f>('C-60'!N33/'C-59'!N33)*1000</f>
        <v>139.07043478260874</v>
      </c>
      <c r="P33" s="468"/>
      <c r="Q33" s="472"/>
      <c r="R33" s="472"/>
      <c r="S33" s="356"/>
      <c r="T33" s="356"/>
      <c r="U33" s="356"/>
      <c r="V33" s="356"/>
      <c r="W33" s="356"/>
      <c r="X33" s="356"/>
      <c r="Y33" s="356"/>
      <c r="Z33" s="356"/>
      <c r="AA33" s="356"/>
      <c r="AB33" s="356"/>
      <c r="AC33" s="356"/>
      <c r="AD33" s="356"/>
      <c r="AE33" s="472"/>
      <c r="AF33" s="356"/>
    </row>
    <row r="34" spans="1:32" ht="12" customHeight="1">
      <c r="A34" s="358" t="s">
        <v>535</v>
      </c>
      <c r="B34" s="699">
        <f>('C-60'!B34/'C-59'!B34)*1000</f>
        <v>128.59165114498947</v>
      </c>
      <c r="C34" s="699">
        <f>('C-60'!C34/'C-59'!C34)*1000</f>
        <v>127.5</v>
      </c>
      <c r="D34" s="699">
        <f>('C-60'!D34/'C-59'!D34)*1000</f>
        <v>127.49999999999997</v>
      </c>
      <c r="E34" s="699">
        <f>('C-60'!E34/'C-59'!E34)*1000</f>
        <v>127.5</v>
      </c>
      <c r="F34" s="699">
        <f>('C-60'!F34/'C-59'!F34)*1000</f>
        <v>127.5</v>
      </c>
      <c r="G34" s="699">
        <f>('C-60'!G34/'C-59'!G34)*1000</f>
        <v>127.5</v>
      </c>
      <c r="H34" s="699">
        <f>('C-60'!H34/'C-59'!H34)*1000</f>
        <v>126.08986175115209</v>
      </c>
      <c r="I34" s="699">
        <f>('C-60'!I34/'C-59'!I34)*1000</f>
        <v>127.5</v>
      </c>
      <c r="J34" s="699">
        <f>('C-60'!J34/'C-59'!J34)*1000</f>
        <v>133.17546268656719</v>
      </c>
      <c r="K34" s="699">
        <f>('C-60'!K34/'C-59'!K34)*1000</f>
        <v>128.05966831333808</v>
      </c>
      <c r="L34" s="699">
        <f>('C-60'!L34/'C-59'!L34)*1000</f>
        <v>129.64367556468173</v>
      </c>
      <c r="M34" s="699">
        <f>('C-60'!M34/'C-59'!M34)*1000</f>
        <v>130.26681075561606</v>
      </c>
      <c r="N34" s="699">
        <f>('C-60'!N34/'C-59'!N34)*1000</f>
        <v>129.19405</v>
      </c>
      <c r="P34" s="468"/>
      <c r="Q34" s="472"/>
      <c r="R34" s="472"/>
      <c r="S34" s="356"/>
      <c r="T34" s="356"/>
      <c r="U34" s="356"/>
      <c r="V34" s="356"/>
      <c r="W34" s="356"/>
      <c r="X34" s="356"/>
      <c r="Y34" s="356"/>
      <c r="Z34" s="356"/>
      <c r="AA34" s="356"/>
      <c r="AB34" s="356"/>
      <c r="AC34" s="356"/>
      <c r="AD34" s="356"/>
      <c r="AE34" s="472"/>
      <c r="AF34" s="356"/>
    </row>
    <row r="35" spans="1:32" ht="12" customHeight="1">
      <c r="A35" s="475" t="s">
        <v>536</v>
      </c>
      <c r="B35" s="700">
        <f>('C-60'!B35/'C-59'!B35)*1000</f>
        <v>165.82471399125546</v>
      </c>
      <c r="C35" s="700">
        <f>('C-60'!C35/'C-59'!C35)*1000</f>
        <v>172.25826410071943</v>
      </c>
      <c r="D35" s="700">
        <f>('C-60'!D35/'C-59'!D35)*1000</f>
        <v>167.9420076707203</v>
      </c>
      <c r="E35" s="700">
        <f>('C-60'!E35/'C-59'!E35)*1000</f>
        <v>166.18384089709761</v>
      </c>
      <c r="F35" s="700">
        <f>('C-60'!F35/'C-59'!F35)*1000</f>
        <v>164.74477079497913</v>
      </c>
      <c r="G35" s="700">
        <f>('C-60'!G35/'C-59'!G35)*1000</f>
        <v>166.28341363636363</v>
      </c>
      <c r="H35" s="700">
        <f>('C-60'!H35/'C-59'!H35)*1000</f>
        <v>164.63755860262012</v>
      </c>
      <c r="I35" s="700">
        <f>('C-60'!I35/'C-59'!I35)*1000</f>
        <v>169.55986610915488</v>
      </c>
      <c r="J35" s="700">
        <f>('C-60'!J35/'C-59'!J35)*1000</f>
        <v>166.58294741007194</v>
      </c>
      <c r="K35" s="700">
        <f>('C-60'!K35/'C-59'!K35)*1000</f>
        <v>164.98753940149626</v>
      </c>
      <c r="L35" s="700">
        <f>('C-60'!L35/'C-59'!L35)*1000</f>
        <v>162.16270398698126</v>
      </c>
      <c r="M35" s="700">
        <f>('C-60'!M35/'C-59'!M35)*1000</f>
        <v>163.61112109374994</v>
      </c>
      <c r="N35" s="700">
        <f>('C-60'!N35/'C-59'!N35)*1000</f>
        <v>160.41095753424659</v>
      </c>
      <c r="P35" s="468"/>
      <c r="Q35" s="472"/>
      <c r="R35" s="472"/>
      <c r="S35" s="356"/>
      <c r="T35" s="356"/>
      <c r="U35" s="356"/>
      <c r="V35" s="356"/>
      <c r="W35" s="356"/>
      <c r="X35" s="356"/>
      <c r="Y35" s="356"/>
      <c r="Z35" s="356"/>
      <c r="AA35" s="356"/>
      <c r="AB35" s="356"/>
      <c r="AC35" s="356"/>
      <c r="AD35" s="356"/>
      <c r="AE35" s="472"/>
      <c r="AF35" s="356"/>
    </row>
    <row r="36" spans="1:32" ht="9" customHeight="1">
      <c r="A36" s="76" t="s">
        <v>745</v>
      </c>
      <c r="B36" s="516"/>
      <c r="C36" s="516"/>
      <c r="D36" s="516"/>
      <c r="E36" s="516"/>
      <c r="F36" s="516"/>
      <c r="G36" s="516"/>
      <c r="H36" s="516"/>
      <c r="I36" s="516"/>
      <c r="J36" s="516"/>
      <c r="K36" s="516"/>
      <c r="L36" s="516"/>
      <c r="M36" s="516"/>
    </row>
    <row r="37" spans="1:32" ht="9" customHeight="1">
      <c r="A37" s="76" t="s">
        <v>151</v>
      </c>
      <c r="B37" s="516"/>
      <c r="C37" s="516"/>
      <c r="D37" s="516"/>
      <c r="E37" s="516"/>
      <c r="F37" s="516"/>
      <c r="G37" s="516"/>
      <c r="H37" s="516"/>
      <c r="I37" s="516"/>
      <c r="J37" s="516"/>
      <c r="K37" s="516"/>
      <c r="L37" s="516"/>
      <c r="M37" s="516"/>
    </row>
    <row r="38" spans="1:32" ht="9" customHeight="1">
      <c r="A38" s="77" t="s">
        <v>318</v>
      </c>
      <c r="B38" s="516"/>
      <c r="C38" s="516"/>
      <c r="D38" s="516"/>
      <c r="E38" s="516"/>
      <c r="F38" s="516"/>
      <c r="G38" s="516"/>
      <c r="H38" s="516"/>
      <c r="I38" s="516"/>
      <c r="J38" s="516"/>
      <c r="K38" s="516"/>
      <c r="L38" s="516"/>
      <c r="M38" s="516"/>
    </row>
    <row r="39" spans="1:32" ht="12" customHeight="1">
      <c r="A39" s="14"/>
    </row>
    <row r="40" spans="1:32" ht="12" customHeight="1">
      <c r="A40" s="217"/>
    </row>
    <row r="41" spans="1:32" ht="12" customHeight="1">
      <c r="A41" s="276"/>
    </row>
    <row r="42" spans="1:32" ht="12" customHeight="1">
      <c r="A42" s="277"/>
    </row>
    <row r="43" spans="1:32" ht="12" customHeight="1">
      <c r="A43" s="278"/>
    </row>
    <row r="44" spans="1:32" ht="12" customHeight="1">
      <c r="A44" s="277"/>
    </row>
    <row r="45" spans="1:32" ht="12" customHeight="1">
      <c r="A45" s="217"/>
    </row>
    <row r="46" spans="1:32" ht="12" customHeight="1">
      <c r="A46" s="217"/>
    </row>
    <row r="47" spans="1:32" ht="12" customHeight="1">
      <c r="A47" s="217"/>
    </row>
    <row r="48" spans="1:32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phoneticPr fontId="54" type="noConversion"/>
  <printOptions horizontalCentered="1" verticalCentered="1"/>
  <pageMargins left="0" right="0" top="0" bottom="0" header="0" footer="0"/>
  <colBreaks count="1" manualBreakCount="1">
    <brk id="14" max="1048575" man="1"/>
  </colBreaks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52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8.33203125" style="354" customWidth="1"/>
    <col min="2" max="2" width="5.1640625" style="354" bestFit="1" customWidth="1"/>
    <col min="3" max="14" width="5.5" style="354" customWidth="1"/>
    <col min="15" max="15" width="6.6640625" style="354" customWidth="1"/>
    <col min="16" max="16384" width="12.83203125" style="354"/>
  </cols>
  <sheetData>
    <row r="2" spans="1:14" ht="12" customHeight="1">
      <c r="A2" s="510" t="s">
        <v>261</v>
      </c>
      <c r="B2" s="467"/>
      <c r="C2" s="467"/>
      <c r="D2" s="467"/>
      <c r="E2" s="467"/>
      <c r="F2" s="467"/>
    </row>
    <row r="3" spans="1:14" ht="11">
      <c r="A3" s="511" t="s">
        <v>270</v>
      </c>
    </row>
    <row r="4" spans="1:14" ht="4" customHeight="1"/>
    <row r="5" spans="1:14" ht="17" customHeight="1">
      <c r="A5" s="667" t="s">
        <v>198</v>
      </c>
      <c r="B5" s="668" t="s">
        <v>501</v>
      </c>
      <c r="C5" s="669" t="s">
        <v>333</v>
      </c>
      <c r="D5" s="669" t="s">
        <v>432</v>
      </c>
      <c r="E5" s="669" t="s">
        <v>434</v>
      </c>
      <c r="F5" s="669" t="s">
        <v>386</v>
      </c>
      <c r="G5" s="669" t="s">
        <v>389</v>
      </c>
      <c r="H5" s="669" t="s">
        <v>285</v>
      </c>
      <c r="I5" s="669" t="s">
        <v>295</v>
      </c>
      <c r="J5" s="669" t="s">
        <v>102</v>
      </c>
      <c r="K5" s="669" t="s">
        <v>103</v>
      </c>
      <c r="L5" s="669" t="s">
        <v>17</v>
      </c>
      <c r="M5" s="669" t="s">
        <v>107</v>
      </c>
      <c r="N5" s="670" t="s">
        <v>109</v>
      </c>
    </row>
    <row r="6" spans="1:14" ht="17" customHeight="1">
      <c r="A6" s="535" t="s">
        <v>325</v>
      </c>
      <c r="B6" s="682">
        <f t="shared" ref="B6:B35" si="0">SUM(C6:N6)</f>
        <v>444799.2637505476</v>
      </c>
      <c r="C6" s="682">
        <f t="shared" ref="C6:N6" si="1">(C7+C8+C9+C10+C11+C15+C16+C17+C18+C19+C20+C21+C22+C23+C24+C25+C26+C27+C30+C31+C32+C33+C34+C35)</f>
        <v>34357.128791122086</v>
      </c>
      <c r="D6" s="682">
        <f t="shared" si="1"/>
        <v>35244.306245845495</v>
      </c>
      <c r="E6" s="682">
        <f t="shared" si="1"/>
        <v>33522.798495679323</v>
      </c>
      <c r="F6" s="682">
        <f t="shared" si="1"/>
        <v>35899.290745513143</v>
      </c>
      <c r="G6" s="682">
        <f t="shared" si="1"/>
        <v>38826.782995346963</v>
      </c>
      <c r="H6" s="682">
        <f t="shared" si="1"/>
        <v>39177.259744848416</v>
      </c>
      <c r="I6" s="682">
        <f t="shared" si="1"/>
        <v>39728.767495014603</v>
      </c>
      <c r="J6" s="682">
        <f t="shared" si="1"/>
        <v>38468.275245180776</v>
      </c>
      <c r="K6" s="682">
        <f t="shared" si="1"/>
        <v>37402.653991996842</v>
      </c>
      <c r="L6" s="682">
        <f t="shared" si="1"/>
        <v>36735</v>
      </c>
      <c r="M6" s="682">
        <f t="shared" si="1"/>
        <v>36530</v>
      </c>
      <c r="N6" s="682">
        <f t="shared" si="1"/>
        <v>38907</v>
      </c>
    </row>
    <row r="7" spans="1:14" ht="12" customHeight="1">
      <c r="A7" s="468" t="s">
        <v>488</v>
      </c>
      <c r="B7" s="663">
        <f t="shared" si="0"/>
        <v>32867</v>
      </c>
      <c r="C7" s="663">
        <f>+'[4]CAP 04-99'!E1376</f>
        <v>2890</v>
      </c>
      <c r="D7" s="663">
        <f>+'[4]CAP 04-99'!F1376</f>
        <v>2815</v>
      </c>
      <c r="E7" s="663">
        <f>+'[4]CAP 04-99'!G1376</f>
        <v>1799</v>
      </c>
      <c r="F7" s="663">
        <f>+'[4]CAP 04-99'!H1376</f>
        <v>2772</v>
      </c>
      <c r="G7" s="663">
        <f>+'[4]CAP 04-99'!I1376</f>
        <v>2807</v>
      </c>
      <c r="H7" s="663">
        <f>+'[4]CAP 04-99'!J1376</f>
        <v>2811</v>
      </c>
      <c r="I7" s="663">
        <f>+'[4]CAP 04-99'!K1376</f>
        <v>2664</v>
      </c>
      <c r="J7" s="663">
        <f>+'[4]CAP 04-99'!L1376</f>
        <v>2740</v>
      </c>
      <c r="K7" s="663">
        <f>+'[4]CAP 04-99'!M1376</f>
        <v>2880</v>
      </c>
      <c r="L7" s="663">
        <f>+'[4]CAP 04-99'!N1376</f>
        <v>2876</v>
      </c>
      <c r="M7" s="663">
        <f>+'[4]CAP 04-99'!O1376</f>
        <v>2868</v>
      </c>
      <c r="N7" s="663">
        <f>+'[4]CAP 04-99'!P1376</f>
        <v>2945</v>
      </c>
    </row>
    <row r="8" spans="1:14" ht="12" customHeight="1">
      <c r="A8" s="468" t="s">
        <v>603</v>
      </c>
      <c r="B8" s="663">
        <f t="shared" si="0"/>
        <v>94622.26375054763</v>
      </c>
      <c r="C8" s="663">
        <f>+'[4]CAP 04-99'!E1379</f>
        <v>6851.1287911220816</v>
      </c>
      <c r="D8" s="663">
        <f>+'[4]CAP 04-99'!F1379</f>
        <v>7137.3062458454988</v>
      </c>
      <c r="E8" s="663">
        <f>+'[4]CAP 04-99'!G1379</f>
        <v>7422.7984956793207</v>
      </c>
      <c r="F8" s="663">
        <f>+'[4]CAP 04-99'!H1379</f>
        <v>7708.2907455131408</v>
      </c>
      <c r="G8" s="663">
        <f>+'[4]CAP 04-99'!I1379</f>
        <v>7993.7829953469591</v>
      </c>
      <c r="H8" s="663">
        <f>+'[4]CAP 04-99'!J1379</f>
        <v>8850.2597448484194</v>
      </c>
      <c r="I8" s="663">
        <f>+'[4]CAP 04-99'!K1379</f>
        <v>8564.7674950145993</v>
      </c>
      <c r="J8" s="663">
        <f>+'[4]CAP 04-99'!L1379</f>
        <v>8279.2752451807792</v>
      </c>
      <c r="K8" s="663">
        <f>+'[4]CAP 04-99'!M1379</f>
        <v>8183.65399199684</v>
      </c>
      <c r="L8" s="663">
        <f>+'[4]CAP 04-99'!N1379</f>
        <v>7861</v>
      </c>
      <c r="M8" s="663">
        <f>+'[4]CAP 04-99'!O1379</f>
        <v>7790</v>
      </c>
      <c r="N8" s="663">
        <f>+'[4]CAP 04-99'!P1379</f>
        <v>7980</v>
      </c>
    </row>
    <row r="9" spans="1:14" ht="12" customHeight="1">
      <c r="A9" s="468" t="s">
        <v>604</v>
      </c>
      <c r="B9" s="663">
        <f t="shared" si="0"/>
        <v>30600</v>
      </c>
      <c r="C9" s="663">
        <f>+'[4]CAP 04-99'!E1382</f>
        <v>2773</v>
      </c>
      <c r="D9" s="663">
        <f>+'[4]CAP 04-99'!F1382</f>
        <v>2886</v>
      </c>
      <c r="E9" s="663">
        <f>+'[4]CAP 04-99'!G1382</f>
        <v>2812</v>
      </c>
      <c r="F9" s="663">
        <f>+'[4]CAP 04-99'!H1382</f>
        <v>2338</v>
      </c>
      <c r="G9" s="663">
        <f>+'[4]CAP 04-99'!I1382</f>
        <v>2539</v>
      </c>
      <c r="H9" s="663">
        <f>+'[4]CAP 04-99'!J1382</f>
        <v>2484</v>
      </c>
      <c r="I9" s="663">
        <f>+'[4]CAP 04-99'!K1382</f>
        <v>2509</v>
      </c>
      <c r="J9" s="663">
        <f>+'[4]CAP 04-99'!L1382</f>
        <v>2472</v>
      </c>
      <c r="K9" s="663">
        <f>+'[4]CAP 04-99'!M1382</f>
        <v>2469</v>
      </c>
      <c r="L9" s="663">
        <f>+'[4]CAP 04-99'!N1382</f>
        <v>2399</v>
      </c>
      <c r="M9" s="663">
        <f>+'[4]CAP 04-99'!O1382</f>
        <v>2450</v>
      </c>
      <c r="N9" s="663">
        <f>+'[4]CAP 04-99'!P1382</f>
        <v>2469</v>
      </c>
    </row>
    <row r="10" spans="1:14" ht="12" customHeight="1">
      <c r="A10" s="358" t="s">
        <v>605</v>
      </c>
      <c r="B10" s="663">
        <f t="shared" si="0"/>
        <v>37209</v>
      </c>
      <c r="C10" s="663">
        <f>+'[4]CAP 04-99'!E1385</f>
        <v>2736</v>
      </c>
      <c r="D10" s="663">
        <f>+'[4]CAP 04-99'!F1385</f>
        <v>3066</v>
      </c>
      <c r="E10" s="663">
        <f>+'[4]CAP 04-99'!G1385</f>
        <v>3137</v>
      </c>
      <c r="F10" s="663">
        <f>+'[4]CAP 04-99'!H1385</f>
        <v>3043</v>
      </c>
      <c r="G10" s="663">
        <f>+'[4]CAP 04-99'!I1385</f>
        <v>3057</v>
      </c>
      <c r="H10" s="663">
        <f>+'[4]CAP 04-99'!J1385</f>
        <v>3196</v>
      </c>
      <c r="I10" s="663">
        <f>+'[4]CAP 04-99'!K1385</f>
        <v>3129</v>
      </c>
      <c r="J10" s="663">
        <f>+'[4]CAP 04-99'!L1385</f>
        <v>3240</v>
      </c>
      <c r="K10" s="663">
        <f>+'[4]CAP 04-99'!M1385</f>
        <v>3162</v>
      </c>
      <c r="L10" s="663">
        <f>+'[4]CAP 04-99'!N1385</f>
        <v>3021</v>
      </c>
      <c r="M10" s="663">
        <f>+'[4]CAP 04-99'!O1385</f>
        <v>3284</v>
      </c>
      <c r="N10" s="663">
        <f>+'[4]CAP 04-99'!P1385</f>
        <v>3138</v>
      </c>
    </row>
    <row r="11" spans="1:14" ht="12" customHeight="1">
      <c r="A11" s="468" t="s">
        <v>606</v>
      </c>
      <c r="B11" s="663">
        <f t="shared" si="0"/>
        <v>28609</v>
      </c>
      <c r="C11" s="663">
        <f>+'[4]CAP 04-99'!E1388</f>
        <v>2104</v>
      </c>
      <c r="D11" s="663">
        <f>+'[4]CAP 04-99'!F1388</f>
        <v>2179</v>
      </c>
      <c r="E11" s="663">
        <f>+'[4]CAP 04-99'!G1388</f>
        <v>1859</v>
      </c>
      <c r="F11" s="663">
        <f>+'[4]CAP 04-99'!H1388</f>
        <v>2548</v>
      </c>
      <c r="G11" s="663">
        <f>+'[4]CAP 04-99'!I1388</f>
        <v>3190</v>
      </c>
      <c r="H11" s="663">
        <f>+'[4]CAP 04-99'!J1388</f>
        <v>2844</v>
      </c>
      <c r="I11" s="663">
        <f>+'[4]CAP 04-99'!K1388</f>
        <v>2620</v>
      </c>
      <c r="J11" s="663">
        <f>+'[4]CAP 04-99'!L1388</f>
        <v>2093</v>
      </c>
      <c r="K11" s="663">
        <f>+'[4]CAP 04-99'!M1388</f>
        <v>2177</v>
      </c>
      <c r="L11" s="663">
        <f>+'[4]CAP 04-99'!N1388</f>
        <v>2186</v>
      </c>
      <c r="M11" s="663">
        <f>+'[4]CAP 04-99'!O1388</f>
        <v>2560</v>
      </c>
      <c r="N11" s="663">
        <f>+'[4]CAP 04-99'!P1388</f>
        <v>2249</v>
      </c>
    </row>
    <row r="12" spans="1:14" ht="12" customHeight="1">
      <c r="A12" s="469" t="s">
        <v>592</v>
      </c>
      <c r="B12" s="663">
        <f t="shared" si="0"/>
        <v>16975</v>
      </c>
      <c r="C12" s="663">
        <f>+'[4]CAP 04-99'!E1391</f>
        <v>1339</v>
      </c>
      <c r="D12" s="663">
        <f>+'[4]CAP 04-99'!F1391</f>
        <v>1402</v>
      </c>
      <c r="E12" s="663">
        <f>+'[4]CAP 04-99'!G1391</f>
        <v>1160</v>
      </c>
      <c r="F12" s="663">
        <f>+'[4]CAP 04-99'!H1391</f>
        <v>1340</v>
      </c>
      <c r="G12" s="663">
        <f>+'[4]CAP 04-99'!I1391</f>
        <v>1832</v>
      </c>
      <c r="H12" s="663">
        <f>+'[4]CAP 04-99'!J1391</f>
        <v>1402</v>
      </c>
      <c r="I12" s="663">
        <f>+'[4]CAP 04-99'!K1391</f>
        <v>1428</v>
      </c>
      <c r="J12" s="663">
        <f>+'[4]CAP 04-99'!L1391</f>
        <v>1309</v>
      </c>
      <c r="K12" s="663">
        <f>+'[4]CAP 04-99'!M1391</f>
        <v>1346</v>
      </c>
      <c r="L12" s="663">
        <f>+'[4]CAP 04-99'!N1391</f>
        <v>1340</v>
      </c>
      <c r="M12" s="663">
        <f>+'[4]CAP 04-99'!O1391</f>
        <v>1691</v>
      </c>
      <c r="N12" s="663">
        <f>+'[4]CAP 04-99'!P1391</f>
        <v>1386</v>
      </c>
    </row>
    <row r="13" spans="1:14" ht="12" customHeight="1">
      <c r="A13" s="469" t="s">
        <v>593</v>
      </c>
      <c r="B13" s="663">
        <f t="shared" si="0"/>
        <v>1057</v>
      </c>
      <c r="C13" s="663">
        <f>+'[4]CAP 04-99'!E1394</f>
        <v>53</v>
      </c>
      <c r="D13" s="663">
        <f>+'[4]CAP 04-99'!F1394</f>
        <v>93</v>
      </c>
      <c r="E13" s="663">
        <f>+'[4]CAP 04-99'!G1394</f>
        <v>71</v>
      </c>
      <c r="F13" s="663">
        <f>+'[4]CAP 04-99'!H1394</f>
        <v>90</v>
      </c>
      <c r="G13" s="663">
        <f>+'[4]CAP 04-99'!I1394</f>
        <v>75</v>
      </c>
      <c r="H13" s="663">
        <f>+'[4]CAP 04-99'!J1394</f>
        <v>90</v>
      </c>
      <c r="I13" s="663">
        <f>+'[4]CAP 04-99'!K1394</f>
        <v>83</v>
      </c>
      <c r="J13" s="663">
        <f>+'[4]CAP 04-99'!L1394</f>
        <v>101</v>
      </c>
      <c r="K13" s="663">
        <f>+'[4]CAP 04-99'!M1394</f>
        <v>90</v>
      </c>
      <c r="L13" s="663">
        <f>+'[4]CAP 04-99'!N1394</f>
        <v>111</v>
      </c>
      <c r="M13" s="663">
        <f>+'[4]CAP 04-99'!O1394</f>
        <v>138</v>
      </c>
      <c r="N13" s="663">
        <f>+'[4]CAP 04-99'!P1394</f>
        <v>62</v>
      </c>
    </row>
    <row r="14" spans="1:14" ht="12" customHeight="1">
      <c r="A14" s="469" t="s">
        <v>594</v>
      </c>
      <c r="B14" s="663">
        <f t="shared" si="0"/>
        <v>10577</v>
      </c>
      <c r="C14" s="663">
        <f>+'[4]CAP 04-99'!E1397</f>
        <v>712</v>
      </c>
      <c r="D14" s="663">
        <f>+'[4]CAP 04-99'!F1397</f>
        <v>684</v>
      </c>
      <c r="E14" s="663">
        <f>+'[4]CAP 04-99'!G1397</f>
        <v>628</v>
      </c>
      <c r="F14" s="663">
        <f>+'[4]CAP 04-99'!H1397</f>
        <v>1118</v>
      </c>
      <c r="G14" s="663">
        <f>+'[4]CAP 04-99'!I1397</f>
        <v>1283</v>
      </c>
      <c r="H14" s="663">
        <f>+'[4]CAP 04-99'!J1397</f>
        <v>1352</v>
      </c>
      <c r="I14" s="663">
        <f>+'[4]CAP 04-99'!K1397</f>
        <v>1109</v>
      </c>
      <c r="J14" s="663">
        <f>+'[4]CAP 04-99'!L1397</f>
        <v>683</v>
      </c>
      <c r="K14" s="663">
        <f>+'[4]CAP 04-99'!M1397</f>
        <v>741</v>
      </c>
      <c r="L14" s="663">
        <f>+'[4]CAP 04-99'!N1397</f>
        <v>735</v>
      </c>
      <c r="M14" s="663">
        <f>+'[4]CAP 04-99'!O1397</f>
        <v>731</v>
      </c>
      <c r="N14" s="663">
        <f>+'[4]CAP 04-99'!P1397</f>
        <v>801</v>
      </c>
    </row>
    <row r="15" spans="1:14" ht="12" customHeight="1">
      <c r="A15" s="468" t="s">
        <v>595</v>
      </c>
      <c r="B15" s="663">
        <f t="shared" si="0"/>
        <v>4507</v>
      </c>
      <c r="C15" s="663">
        <f>+'[4]CAP 04-99'!E1400</f>
        <v>358</v>
      </c>
      <c r="D15" s="663">
        <f>+'[4]CAP 04-99'!F1400</f>
        <v>341</v>
      </c>
      <c r="E15" s="663">
        <f>+'[4]CAP 04-99'!G1400</f>
        <v>345</v>
      </c>
      <c r="F15" s="663">
        <f>+'[4]CAP 04-99'!H1400</f>
        <v>322</v>
      </c>
      <c r="G15" s="663">
        <f>+'[4]CAP 04-99'!I1400</f>
        <v>345</v>
      </c>
      <c r="H15" s="663">
        <f>+'[4]CAP 04-99'!J1400</f>
        <v>357</v>
      </c>
      <c r="I15" s="663">
        <f>+'[4]CAP 04-99'!K1400</f>
        <v>421</v>
      </c>
      <c r="J15" s="663">
        <f>+'[4]CAP 04-99'!L1400</f>
        <v>402</v>
      </c>
      <c r="K15" s="663">
        <f>+'[4]CAP 04-99'!M1400</f>
        <v>394</v>
      </c>
      <c r="L15" s="663">
        <f>+'[4]CAP 04-99'!N1400</f>
        <v>369</v>
      </c>
      <c r="M15" s="663">
        <f>+'[4]CAP 04-99'!O1400</f>
        <v>376</v>
      </c>
      <c r="N15" s="663">
        <f>+'[4]CAP 04-99'!P1400</f>
        <v>477</v>
      </c>
    </row>
    <row r="16" spans="1:14" ht="12" customHeight="1">
      <c r="A16" s="358" t="s">
        <v>596</v>
      </c>
      <c r="B16" s="663">
        <f t="shared" si="0"/>
        <v>20432</v>
      </c>
      <c r="C16" s="663">
        <f>+'[4]CAP 04-99'!E1403</f>
        <v>1495</v>
      </c>
      <c r="D16" s="663">
        <f>+'[4]CAP 04-99'!F1403</f>
        <v>1520</v>
      </c>
      <c r="E16" s="663">
        <f>+'[4]CAP 04-99'!G1403</f>
        <v>1590</v>
      </c>
      <c r="F16" s="663">
        <f>+'[4]CAP 04-99'!H1403</f>
        <v>1602</v>
      </c>
      <c r="G16" s="663">
        <f>+'[4]CAP 04-99'!I1403</f>
        <v>1740</v>
      </c>
      <c r="H16" s="663">
        <f>+'[4]CAP 04-99'!J1403</f>
        <v>1698</v>
      </c>
      <c r="I16" s="663">
        <f>+'[4]CAP 04-99'!K1403</f>
        <v>1789</v>
      </c>
      <c r="J16" s="663">
        <f>+'[4]CAP 04-99'!L1403</f>
        <v>1794</v>
      </c>
      <c r="K16" s="663">
        <f>+'[4]CAP 04-99'!M1403</f>
        <v>1801</v>
      </c>
      <c r="L16" s="663">
        <f>+'[4]CAP 04-99'!N1403</f>
        <v>1803</v>
      </c>
      <c r="M16" s="663">
        <f>+'[4]CAP 04-99'!O1403</f>
        <v>1787</v>
      </c>
      <c r="N16" s="663">
        <f>+'[4]CAP 04-99'!P1403</f>
        <v>1813</v>
      </c>
    </row>
    <row r="17" spans="1:14" ht="12" customHeight="1">
      <c r="A17" s="358" t="s">
        <v>597</v>
      </c>
      <c r="B17" s="663">
        <f t="shared" si="0"/>
        <v>48379</v>
      </c>
      <c r="C17" s="663">
        <f>+'[4]CAP 04-99'!E1406</f>
        <v>4016</v>
      </c>
      <c r="D17" s="663">
        <f>+'[4]CAP 04-99'!F1406</f>
        <v>3793</v>
      </c>
      <c r="E17" s="663">
        <f>+'[4]CAP 04-99'!G1406</f>
        <v>3232</v>
      </c>
      <c r="F17" s="663">
        <f>+'[4]CAP 04-99'!H1406</f>
        <v>4004</v>
      </c>
      <c r="G17" s="663">
        <f>+'[4]CAP 04-99'!I1406</f>
        <v>4462</v>
      </c>
      <c r="H17" s="663">
        <f>+'[4]CAP 04-99'!J1406</f>
        <v>4193</v>
      </c>
      <c r="I17" s="663">
        <f>+'[4]CAP 04-99'!K1406</f>
        <v>3927</v>
      </c>
      <c r="J17" s="663">
        <f>+'[4]CAP 04-99'!L1406</f>
        <v>4302</v>
      </c>
      <c r="K17" s="663">
        <f>+'[4]CAP 04-99'!M1406</f>
        <v>3981</v>
      </c>
      <c r="L17" s="663">
        <f>+'[4]CAP 04-99'!N1406</f>
        <v>3745</v>
      </c>
      <c r="M17" s="663">
        <f>+'[4]CAP 04-99'!O1406</f>
        <v>3992</v>
      </c>
      <c r="N17" s="663">
        <f>+'[4]CAP 04-99'!P1406</f>
        <v>4732</v>
      </c>
    </row>
    <row r="18" spans="1:14" ht="12" customHeight="1">
      <c r="A18" s="468" t="s">
        <v>598</v>
      </c>
      <c r="B18" s="663">
        <f t="shared" si="0"/>
        <v>14913</v>
      </c>
      <c r="C18" s="663">
        <f>+'[4]CAP 04-99'!E1409</f>
        <v>1150</v>
      </c>
      <c r="D18" s="663">
        <f>+'[4]CAP 04-99'!F1409</f>
        <v>1029</v>
      </c>
      <c r="E18" s="663">
        <f>+'[4]CAP 04-99'!G1409</f>
        <v>1008</v>
      </c>
      <c r="F18" s="663">
        <f>+'[4]CAP 04-99'!H1409</f>
        <v>1021</v>
      </c>
      <c r="G18" s="663">
        <f>+'[4]CAP 04-99'!I1409</f>
        <v>1376</v>
      </c>
      <c r="H18" s="663">
        <f>+'[4]CAP 04-99'!J1409</f>
        <v>1288</v>
      </c>
      <c r="I18" s="663">
        <f>+'[4]CAP 04-99'!K1409</f>
        <v>1460</v>
      </c>
      <c r="J18" s="663">
        <f>+'[4]CAP 04-99'!L1409</f>
        <v>1389</v>
      </c>
      <c r="K18" s="663">
        <f>+'[4]CAP 04-99'!M1409</f>
        <v>1262</v>
      </c>
      <c r="L18" s="663">
        <f>+'[4]CAP 04-99'!N1409</f>
        <v>1336</v>
      </c>
      <c r="M18" s="663">
        <f>+'[4]CAP 04-99'!O1409</f>
        <v>1086</v>
      </c>
      <c r="N18" s="663">
        <f>+'[4]CAP 04-99'!P1409</f>
        <v>1508</v>
      </c>
    </row>
    <row r="19" spans="1:14" ht="12" customHeight="1">
      <c r="A19" s="468" t="s">
        <v>599</v>
      </c>
      <c r="B19" s="663">
        <f t="shared" si="0"/>
        <v>26502</v>
      </c>
      <c r="C19" s="663">
        <f>+'[4]CAP 04-99'!E1412</f>
        <v>1931</v>
      </c>
      <c r="D19" s="663">
        <f>+'[4]CAP 04-99'!F1412</f>
        <v>1868</v>
      </c>
      <c r="E19" s="663">
        <f>+'[4]CAP 04-99'!G1412</f>
        <v>1793</v>
      </c>
      <c r="F19" s="663">
        <f>+'[4]CAP 04-99'!H1412</f>
        <v>1889</v>
      </c>
      <c r="G19" s="663">
        <f>+'[4]CAP 04-99'!I1412</f>
        <v>2160</v>
      </c>
      <c r="H19" s="663">
        <f>+'[4]CAP 04-99'!J1412</f>
        <v>2015</v>
      </c>
      <c r="I19" s="663">
        <f>+'[4]CAP 04-99'!K1412</f>
        <v>2846</v>
      </c>
      <c r="J19" s="663">
        <f>+'[4]CAP 04-99'!L1412</f>
        <v>2616</v>
      </c>
      <c r="K19" s="663">
        <f>+'[4]CAP 04-99'!M1412</f>
        <v>2344</v>
      </c>
      <c r="L19" s="663">
        <f>+'[4]CAP 04-99'!N1412</f>
        <v>2336</v>
      </c>
      <c r="M19" s="663">
        <f>+'[4]CAP 04-99'!O1412</f>
        <v>2093</v>
      </c>
      <c r="N19" s="663">
        <f>+'[4]CAP 04-99'!P1412</f>
        <v>2611</v>
      </c>
    </row>
    <row r="20" spans="1:14" ht="12" customHeight="1">
      <c r="A20" s="468" t="s">
        <v>600</v>
      </c>
      <c r="B20" s="663">
        <f t="shared" si="0"/>
        <v>1189</v>
      </c>
      <c r="C20" s="663">
        <f>+'[4]CAP 04-99'!E1415</f>
        <v>57</v>
      </c>
      <c r="D20" s="663">
        <f>+'[4]CAP 04-99'!F1415</f>
        <v>81</v>
      </c>
      <c r="E20" s="663">
        <f>+'[4]CAP 04-99'!G1415</f>
        <v>83</v>
      </c>
      <c r="F20" s="663">
        <f>+'[4]CAP 04-99'!H1415</f>
        <v>125</v>
      </c>
      <c r="G20" s="663">
        <f>+'[4]CAP 04-99'!I1415</f>
        <v>116</v>
      </c>
      <c r="H20" s="663">
        <f>+'[4]CAP 04-99'!J1415</f>
        <v>105</v>
      </c>
      <c r="I20" s="663">
        <f>+'[4]CAP 04-99'!K1415</f>
        <v>115</v>
      </c>
      <c r="J20" s="663">
        <f>+'[4]CAP 04-99'!L1415</f>
        <v>84</v>
      </c>
      <c r="K20" s="663">
        <f>+'[4]CAP 04-99'!M1415</f>
        <v>73</v>
      </c>
      <c r="L20" s="663">
        <f>+'[4]CAP 04-99'!N1415</f>
        <v>72</v>
      </c>
      <c r="M20" s="663">
        <f>+'[4]CAP 04-99'!O1415</f>
        <v>83</v>
      </c>
      <c r="N20" s="663">
        <f>+'[4]CAP 04-99'!P1415</f>
        <v>195</v>
      </c>
    </row>
    <row r="21" spans="1:14" ht="12" customHeight="1">
      <c r="A21" s="468" t="s">
        <v>601</v>
      </c>
      <c r="B21" s="663">
        <f t="shared" si="0"/>
        <v>4659</v>
      </c>
      <c r="C21" s="663">
        <f>+'[4]CAP 04-99'!E1418</f>
        <v>341</v>
      </c>
      <c r="D21" s="663">
        <f>+'[4]CAP 04-99'!F1418</f>
        <v>349</v>
      </c>
      <c r="E21" s="663">
        <f>+'[4]CAP 04-99'!G1418</f>
        <v>360</v>
      </c>
      <c r="F21" s="663">
        <f>+'[4]CAP 04-99'!H1418</f>
        <v>361</v>
      </c>
      <c r="G21" s="663">
        <f>+'[4]CAP 04-99'!I1418</f>
        <v>387</v>
      </c>
      <c r="H21" s="663">
        <f>+'[4]CAP 04-99'!J1418</f>
        <v>389</v>
      </c>
      <c r="I21" s="663">
        <f>+'[4]CAP 04-99'!K1418</f>
        <v>403</v>
      </c>
      <c r="J21" s="663">
        <f>+'[4]CAP 04-99'!L1418</f>
        <v>403</v>
      </c>
      <c r="K21" s="663">
        <f>+'[4]CAP 04-99'!M1418</f>
        <v>400</v>
      </c>
      <c r="L21" s="663">
        <f>+'[4]CAP 04-99'!N1418</f>
        <v>415</v>
      </c>
      <c r="M21" s="663">
        <f>+'[4]CAP 04-99'!O1418</f>
        <v>423</v>
      </c>
      <c r="N21" s="663">
        <f>+'[4]CAP 04-99'!P1418</f>
        <v>428</v>
      </c>
    </row>
    <row r="22" spans="1:14" ht="12" customHeight="1">
      <c r="A22" s="468" t="s">
        <v>243</v>
      </c>
      <c r="B22" s="663">
        <f t="shared" si="0"/>
        <v>28698</v>
      </c>
      <c r="C22" s="663">
        <f>+'[4]CAP 04-99'!E1421</f>
        <v>2567</v>
      </c>
      <c r="D22" s="663">
        <f>+'[4]CAP 04-99'!F1421</f>
        <v>2595</v>
      </c>
      <c r="E22" s="663">
        <f>+'[4]CAP 04-99'!G1421</f>
        <v>2050</v>
      </c>
      <c r="F22" s="663">
        <f>+'[4]CAP 04-99'!H1421</f>
        <v>2303</v>
      </c>
      <c r="G22" s="663">
        <f>+'[4]CAP 04-99'!I1421</f>
        <v>2764</v>
      </c>
      <c r="H22" s="663">
        <f>+'[4]CAP 04-99'!J1421</f>
        <v>3039</v>
      </c>
      <c r="I22" s="663">
        <f>+'[4]CAP 04-99'!K1421</f>
        <v>3046</v>
      </c>
      <c r="J22" s="663">
        <f>+'[4]CAP 04-99'!L1421</f>
        <v>2708</v>
      </c>
      <c r="K22" s="663">
        <f>+'[4]CAP 04-99'!M1421</f>
        <v>2385</v>
      </c>
      <c r="L22" s="663">
        <f>+'[4]CAP 04-99'!N1421</f>
        <v>2163</v>
      </c>
      <c r="M22" s="663">
        <f>+'[4]CAP 04-99'!O1421</f>
        <v>1437</v>
      </c>
      <c r="N22" s="663">
        <f>+'[4]CAP 04-99'!P1421</f>
        <v>1641</v>
      </c>
    </row>
    <row r="23" spans="1:14" ht="12" customHeight="1">
      <c r="A23" s="358" t="s">
        <v>244</v>
      </c>
      <c r="B23" s="663">
        <f t="shared" si="0"/>
        <v>15642</v>
      </c>
      <c r="C23" s="663">
        <f>+'[4]CAP 04-99'!E1424</f>
        <v>1315</v>
      </c>
      <c r="D23" s="663">
        <f>+'[4]CAP 04-99'!F1424</f>
        <v>1216</v>
      </c>
      <c r="E23" s="663">
        <f>+'[4]CAP 04-99'!G1424</f>
        <v>1114</v>
      </c>
      <c r="F23" s="663">
        <f>+'[4]CAP 04-99'!H1424</f>
        <v>1039</v>
      </c>
      <c r="G23" s="663">
        <f>+'[4]CAP 04-99'!I1424</f>
        <v>880</v>
      </c>
      <c r="H23" s="663">
        <f>+'[4]CAP 04-99'!J1424</f>
        <v>1076</v>
      </c>
      <c r="I23" s="663">
        <f>+'[4]CAP 04-99'!K1424</f>
        <v>1194</v>
      </c>
      <c r="J23" s="663">
        <f>+'[4]CAP 04-99'!L1424</f>
        <v>1287</v>
      </c>
      <c r="K23" s="663">
        <f>+'[4]CAP 04-99'!M1424</f>
        <v>1422</v>
      </c>
      <c r="L23" s="663">
        <f>+'[4]CAP 04-99'!N1424</f>
        <v>1680</v>
      </c>
      <c r="M23" s="663">
        <f>+'[4]CAP 04-99'!O1424</f>
        <v>1669</v>
      </c>
      <c r="N23" s="663">
        <f>+'[4]CAP 04-99'!P1424</f>
        <v>1750</v>
      </c>
    </row>
    <row r="24" spans="1:14" ht="12" customHeight="1">
      <c r="A24" s="468" t="s">
        <v>245</v>
      </c>
      <c r="B24" s="663">
        <f t="shared" si="0"/>
        <v>861</v>
      </c>
      <c r="C24" s="663">
        <f>+'[4]CAP 04-99'!E1427</f>
        <v>44</v>
      </c>
      <c r="D24" s="663">
        <f>+'[4]CAP 04-99'!F1427</f>
        <v>80</v>
      </c>
      <c r="E24" s="663">
        <f>+'[4]CAP 04-99'!G1427</f>
        <v>59</v>
      </c>
      <c r="F24" s="663">
        <f>+'[4]CAP 04-99'!H1427</f>
        <v>75</v>
      </c>
      <c r="G24" s="663">
        <f>+'[4]CAP 04-99'!I1427</f>
        <v>67</v>
      </c>
      <c r="H24" s="663">
        <f>+'[4]CAP 04-99'!J1427</f>
        <v>61</v>
      </c>
      <c r="I24" s="663">
        <f>+'[4]CAP 04-99'!K1427</f>
        <v>70</v>
      </c>
      <c r="J24" s="663">
        <f>+'[4]CAP 04-99'!L1427</f>
        <v>73</v>
      </c>
      <c r="K24" s="663">
        <f>+'[4]CAP 04-99'!M1427</f>
        <v>71</v>
      </c>
      <c r="L24" s="663">
        <f>+'[4]CAP 04-99'!N1427</f>
        <v>102</v>
      </c>
      <c r="M24" s="663">
        <f>+'[4]CAP 04-99'!O1427</f>
        <v>64</v>
      </c>
      <c r="N24" s="663">
        <f>+'[4]CAP 04-99'!P1427</f>
        <v>95</v>
      </c>
    </row>
    <row r="25" spans="1:14" ht="12" customHeight="1">
      <c r="A25" s="468" t="s">
        <v>246</v>
      </c>
      <c r="B25" s="663">
        <f t="shared" si="0"/>
        <v>5022</v>
      </c>
      <c r="C25" s="663">
        <f>+'[4]CAP 04-99'!E1430</f>
        <v>326</v>
      </c>
      <c r="D25" s="663">
        <f>+'[4]CAP 04-99'!F1430</f>
        <v>329</v>
      </c>
      <c r="E25" s="663">
        <f>+'[4]CAP 04-99'!G1430</f>
        <v>332</v>
      </c>
      <c r="F25" s="663">
        <f>+'[4]CAP 04-99'!H1430</f>
        <v>388</v>
      </c>
      <c r="G25" s="663">
        <f>+'[4]CAP 04-99'!I1430</f>
        <v>424</v>
      </c>
      <c r="H25" s="663">
        <f>+'[4]CAP 04-99'!J1430</f>
        <v>454</v>
      </c>
      <c r="I25" s="663">
        <f>+'[4]CAP 04-99'!K1430</f>
        <v>460</v>
      </c>
      <c r="J25" s="663">
        <f>+'[4]CAP 04-99'!L1430</f>
        <v>465</v>
      </c>
      <c r="K25" s="663">
        <f>+'[4]CAP 04-99'!M1430</f>
        <v>461</v>
      </c>
      <c r="L25" s="663">
        <f>+'[4]CAP 04-99'!N1430</f>
        <v>444</v>
      </c>
      <c r="M25" s="663">
        <f>+'[4]CAP 04-99'!O1430</f>
        <v>443</v>
      </c>
      <c r="N25" s="663">
        <f>+'[4]CAP 04-99'!P1430</f>
        <v>496</v>
      </c>
    </row>
    <row r="26" spans="1:14" ht="12" customHeight="1">
      <c r="A26" s="468" t="s">
        <v>258</v>
      </c>
      <c r="B26" s="663">
        <f t="shared" si="0"/>
        <v>28342</v>
      </c>
      <c r="C26" s="663">
        <f>+'[4]CAP 04-99'!E1433</f>
        <v>1499</v>
      </c>
      <c r="D26" s="663">
        <f>+'[4]CAP 04-99'!F1433</f>
        <v>1754</v>
      </c>
      <c r="E26" s="663">
        <f>+'[4]CAP 04-99'!G1433</f>
        <v>2345</v>
      </c>
      <c r="F26" s="663">
        <f>+'[4]CAP 04-99'!H1433</f>
        <v>2356</v>
      </c>
      <c r="G26" s="663">
        <f>+'[4]CAP 04-99'!I1433</f>
        <v>2680</v>
      </c>
      <c r="H26" s="663">
        <f>+'[4]CAP 04-99'!J1433</f>
        <v>2480</v>
      </c>
      <c r="I26" s="663">
        <f>+'[4]CAP 04-99'!K1433</f>
        <v>2843</v>
      </c>
      <c r="J26" s="663">
        <f>+'[4]CAP 04-99'!L1433</f>
        <v>2505</v>
      </c>
      <c r="K26" s="663">
        <f>+'[4]CAP 04-99'!M1433</f>
        <v>2426</v>
      </c>
      <c r="L26" s="663">
        <f>+'[4]CAP 04-99'!N1433</f>
        <v>2264</v>
      </c>
      <c r="M26" s="663">
        <f>+'[4]CAP 04-99'!O1433</f>
        <v>2466</v>
      </c>
      <c r="N26" s="663">
        <f>+'[4]CAP 04-99'!P1433</f>
        <v>2724</v>
      </c>
    </row>
    <row r="27" spans="1:14" ht="12" customHeight="1">
      <c r="A27" s="468" t="s">
        <v>577</v>
      </c>
      <c r="B27" s="663">
        <f t="shared" si="0"/>
        <v>18043</v>
      </c>
      <c r="C27" s="663">
        <f>+'[4]CAP 04-99'!E1436</f>
        <v>1630</v>
      </c>
      <c r="D27" s="663">
        <f>+'[4]CAP 04-99'!F1436</f>
        <v>1930</v>
      </c>
      <c r="E27" s="663">
        <f>+'[4]CAP 04-99'!G1436</f>
        <v>1899</v>
      </c>
      <c r="F27" s="663">
        <f>+'[4]CAP 04-99'!H1436</f>
        <v>1708</v>
      </c>
      <c r="G27" s="663">
        <f>+'[4]CAP 04-99'!I1436</f>
        <v>1540</v>
      </c>
      <c r="H27" s="663">
        <f>+'[4]CAP 04-99'!J1436</f>
        <v>1500</v>
      </c>
      <c r="I27" s="663">
        <f>+'[4]CAP 04-99'!K1436</f>
        <v>1310</v>
      </c>
      <c r="J27" s="663">
        <f>+'[4]CAP 04-99'!L1436</f>
        <v>1270</v>
      </c>
      <c r="K27" s="663">
        <f>+'[4]CAP 04-99'!M1436</f>
        <v>1195</v>
      </c>
      <c r="L27" s="663">
        <f>+'[4]CAP 04-99'!N1436</f>
        <v>1350</v>
      </c>
      <c r="M27" s="663">
        <f>+'[4]CAP 04-99'!O1436</f>
        <v>1360</v>
      </c>
      <c r="N27" s="663">
        <f>+'[4]CAP 04-99'!P1436</f>
        <v>1351</v>
      </c>
    </row>
    <row r="28" spans="1:14" ht="12" customHeight="1">
      <c r="A28" s="469" t="s">
        <v>578</v>
      </c>
      <c r="B28" s="663">
        <f t="shared" si="0"/>
        <v>5372</v>
      </c>
      <c r="C28" s="663">
        <f>+'[4]CAP 04-99'!E1439</f>
        <v>410</v>
      </c>
      <c r="D28" s="663">
        <f>+'[4]CAP 04-99'!F1439</f>
        <v>480</v>
      </c>
      <c r="E28" s="663">
        <f>+'[4]CAP 04-99'!G1439</f>
        <v>489</v>
      </c>
      <c r="F28" s="663">
        <f>+'[4]CAP 04-99'!H1439</f>
        <v>498</v>
      </c>
      <c r="G28" s="663">
        <f>+'[4]CAP 04-99'!I1439</f>
        <v>490</v>
      </c>
      <c r="H28" s="663">
        <f>+'[4]CAP 04-99'!J1439</f>
        <v>480</v>
      </c>
      <c r="I28" s="663">
        <f>+'[4]CAP 04-99'!K1439</f>
        <v>420</v>
      </c>
      <c r="J28" s="663">
        <f>+'[4]CAP 04-99'!L1439</f>
        <v>410</v>
      </c>
      <c r="K28" s="663">
        <f>+'[4]CAP 04-99'!M1439</f>
        <v>385</v>
      </c>
      <c r="L28" s="663">
        <f>+'[4]CAP 04-99'!N1439</f>
        <v>420</v>
      </c>
      <c r="M28" s="663">
        <f>+'[4]CAP 04-99'!O1439</f>
        <v>440</v>
      </c>
      <c r="N28" s="663">
        <f>+'[4]CAP 04-99'!P1439</f>
        <v>450</v>
      </c>
    </row>
    <row r="29" spans="1:14" ht="12" customHeight="1">
      <c r="A29" s="469" t="s">
        <v>579</v>
      </c>
      <c r="B29" s="663">
        <f t="shared" si="0"/>
        <v>12671</v>
      </c>
      <c r="C29" s="663">
        <f>+'[4]CAP 04-99'!E1442</f>
        <v>1220</v>
      </c>
      <c r="D29" s="663">
        <f>+'[4]CAP 04-99'!F1442</f>
        <v>1450</v>
      </c>
      <c r="E29" s="663">
        <f>+'[4]CAP 04-99'!G1442</f>
        <v>1410</v>
      </c>
      <c r="F29" s="663">
        <f>+'[4]CAP 04-99'!H1442</f>
        <v>1210</v>
      </c>
      <c r="G29" s="663">
        <f>+'[4]CAP 04-99'!I1442</f>
        <v>1050</v>
      </c>
      <c r="H29" s="663">
        <f>+'[4]CAP 04-99'!J1442</f>
        <v>1020</v>
      </c>
      <c r="I29" s="663">
        <f>+'[4]CAP 04-99'!K1442</f>
        <v>890</v>
      </c>
      <c r="J29" s="663">
        <f>+'[4]CAP 04-99'!L1442</f>
        <v>860</v>
      </c>
      <c r="K29" s="663">
        <f>+'[4]CAP 04-99'!M1442</f>
        <v>810</v>
      </c>
      <c r="L29" s="663">
        <f>+'[4]CAP 04-99'!N1442</f>
        <v>930</v>
      </c>
      <c r="M29" s="663">
        <f>+'[4]CAP 04-99'!O1442</f>
        <v>920</v>
      </c>
      <c r="N29" s="663">
        <f>+'[4]CAP 04-99'!P1442</f>
        <v>901</v>
      </c>
    </row>
    <row r="30" spans="1:14" ht="12" customHeight="1">
      <c r="A30" s="468" t="s">
        <v>590</v>
      </c>
      <c r="B30" s="663">
        <f t="shared" si="0"/>
        <v>3693</v>
      </c>
      <c r="C30" s="663">
        <f>+'[4]CAP 04-99'!E1445</f>
        <v>269</v>
      </c>
      <c r="D30" s="663">
        <f>+'[4]CAP 04-99'!F1445</f>
        <v>273</v>
      </c>
      <c r="E30" s="663">
        <f>+'[4]CAP 04-99'!G1445</f>
        <v>281</v>
      </c>
      <c r="F30" s="663">
        <f>+'[4]CAP 04-99'!H1445</f>
        <v>297</v>
      </c>
      <c r="G30" s="663">
        <f>+'[4]CAP 04-99'!I1445</f>
        <v>299</v>
      </c>
      <c r="H30" s="663">
        <f>+'[4]CAP 04-99'!J1445</f>
        <v>337</v>
      </c>
      <c r="I30" s="663">
        <f>+'[4]CAP 04-99'!K1445</f>
        <v>358</v>
      </c>
      <c r="J30" s="663">
        <f>+'[4]CAP 04-99'!L1445</f>
        <v>346</v>
      </c>
      <c r="K30" s="663">
        <f>+'[4]CAP 04-99'!M1445</f>
        <v>316</v>
      </c>
      <c r="L30" s="663">
        <f>+'[4]CAP 04-99'!N1445</f>
        <v>313</v>
      </c>
      <c r="M30" s="663">
        <f>+'[4]CAP 04-99'!O1445</f>
        <v>299</v>
      </c>
      <c r="N30" s="663">
        <f>+'[4]CAP 04-99'!P1445</f>
        <v>305</v>
      </c>
    </row>
    <row r="31" spans="1:14" ht="12" customHeight="1">
      <c r="A31" s="468" t="s">
        <v>591</v>
      </c>
      <c r="B31" s="663">
        <f t="shared" si="0"/>
        <v>0</v>
      </c>
      <c r="C31" s="663">
        <f>+'[4]CAP 04-99'!E1448</f>
        <v>0</v>
      </c>
      <c r="D31" s="663">
        <f>+'[4]CAP 04-99'!F1448</f>
        <v>0</v>
      </c>
      <c r="E31" s="663">
        <f>+'[4]CAP 04-99'!G1448</f>
        <v>0</v>
      </c>
      <c r="F31" s="663">
        <f>+'[4]CAP 04-99'!H1448</f>
        <v>0</v>
      </c>
      <c r="G31" s="663">
        <f>+'[4]CAP 04-99'!I1448</f>
        <v>0</v>
      </c>
      <c r="H31" s="663">
        <f>+'[4]CAP 04-99'!J1448</f>
        <v>0</v>
      </c>
      <c r="I31" s="663">
        <f>+'[4]CAP 04-99'!K1448</f>
        <v>0</v>
      </c>
      <c r="J31" s="663">
        <f>+'[4]CAP 04-99'!L1448</f>
        <v>0</v>
      </c>
      <c r="K31" s="663">
        <f>+'[4]CAP 04-99'!M1448</f>
        <v>0</v>
      </c>
      <c r="L31" s="663">
        <f>+'[4]CAP 04-99'!N1448</f>
        <v>0</v>
      </c>
      <c r="M31" s="663">
        <f>+'[4]CAP 04-99'!O1448</f>
        <v>0</v>
      </c>
      <c r="N31" s="663">
        <f>+'[4]CAP 04-99'!P1448</f>
        <v>0</v>
      </c>
    </row>
    <row r="32" spans="1:14" ht="12" customHeight="1">
      <c r="A32" s="358" t="s">
        <v>686</v>
      </c>
      <c r="B32" s="663">
        <f t="shared" si="0"/>
        <v>0</v>
      </c>
      <c r="C32" s="663">
        <f>+'[4]CAP 04-99'!E1451</f>
        <v>0</v>
      </c>
      <c r="D32" s="663">
        <f>+'[4]CAP 04-99'!F1451</f>
        <v>0</v>
      </c>
      <c r="E32" s="663">
        <f>+'[4]CAP 04-99'!G1451</f>
        <v>0</v>
      </c>
      <c r="F32" s="663">
        <f>+'[4]CAP 04-99'!H1451</f>
        <v>0</v>
      </c>
      <c r="G32" s="663">
        <f>+'[4]CAP 04-99'!I1451</f>
        <v>0</v>
      </c>
      <c r="H32" s="663">
        <f>+'[4]CAP 04-99'!J1451</f>
        <v>0</v>
      </c>
      <c r="I32" s="663">
        <f>+'[4]CAP 04-99'!K1451</f>
        <v>0</v>
      </c>
      <c r="J32" s="663">
        <f>+'[4]CAP 04-99'!L1451</f>
        <v>0</v>
      </c>
      <c r="K32" s="663">
        <f>+'[4]CAP 04-99'!M1451</f>
        <v>0</v>
      </c>
      <c r="L32" s="663">
        <f>+'[4]CAP 04-99'!N1451</f>
        <v>0</v>
      </c>
      <c r="M32" s="663">
        <f>+'[4]CAP 04-99'!O1451</f>
        <v>0</v>
      </c>
      <c r="N32" s="663">
        <f>+'[4]CAP 04-99'!P1451</f>
        <v>0</v>
      </c>
    </row>
    <row r="33" spans="1:14" ht="12" customHeight="1">
      <c r="A33" s="358" t="s">
        <v>534</v>
      </c>
      <c r="B33" s="663">
        <f t="shared" si="0"/>
        <v>10</v>
      </c>
      <c r="C33" s="663">
        <f>+'[4]CAP 04-99'!E1454</f>
        <v>5</v>
      </c>
      <c r="D33" s="663">
        <f>+'[4]CAP 04-99'!F1454</f>
        <v>3</v>
      </c>
      <c r="E33" s="663">
        <f>+'[4]CAP 04-99'!G1454</f>
        <v>2</v>
      </c>
      <c r="F33" s="663">
        <f>+'[4]CAP 04-99'!H1454</f>
        <v>0</v>
      </c>
      <c r="G33" s="663">
        <f>+'[4]CAP 04-99'!I1454</f>
        <v>0</v>
      </c>
      <c r="H33" s="663">
        <f>+'[4]CAP 04-99'!J1454</f>
        <v>0</v>
      </c>
      <c r="I33" s="663">
        <f>+'[4]CAP 04-99'!K1454</f>
        <v>0</v>
      </c>
      <c r="J33" s="663">
        <f>+'[4]CAP 04-99'!L1454</f>
        <v>0</v>
      </c>
      <c r="K33" s="663">
        <f>+'[4]CAP 04-99'!M1454</f>
        <v>0</v>
      </c>
      <c r="L33" s="663">
        <f>+'[4]CAP 04-99'!N1454</f>
        <v>0</v>
      </c>
      <c r="M33" s="663">
        <f>+'[4]CAP 04-99'!O1454</f>
        <v>0</v>
      </c>
      <c r="N33" s="663">
        <f>+'[4]CAP 04-99'!P1454</f>
        <v>0</v>
      </c>
    </row>
    <row r="34" spans="1:14" ht="12" customHeight="1">
      <c r="A34" s="358" t="s">
        <v>535</v>
      </c>
      <c r="B34" s="663">
        <f t="shared" si="0"/>
        <v>0</v>
      </c>
      <c r="C34" s="663">
        <f>+'[4]CAP 04-99'!E1457</f>
        <v>0</v>
      </c>
      <c r="D34" s="663">
        <f>+'[4]CAP 04-99'!F1457</f>
        <v>0</v>
      </c>
      <c r="E34" s="663">
        <f>+'[4]CAP 04-99'!G1457</f>
        <v>0</v>
      </c>
      <c r="F34" s="663">
        <f>+'[4]CAP 04-99'!H1457</f>
        <v>0</v>
      </c>
      <c r="G34" s="663">
        <f>+'[4]CAP 04-99'!I1457</f>
        <v>0</v>
      </c>
      <c r="H34" s="663">
        <f>+'[4]CAP 04-99'!J1457</f>
        <v>0</v>
      </c>
      <c r="I34" s="663">
        <f>+'[4]CAP 04-99'!K1457</f>
        <v>0</v>
      </c>
      <c r="J34" s="663">
        <f>+'[4]CAP 04-99'!L1457</f>
        <v>0</v>
      </c>
      <c r="K34" s="663">
        <f>+'[4]CAP 04-99'!M1457</f>
        <v>0</v>
      </c>
      <c r="L34" s="663">
        <f>+'[4]CAP 04-99'!N1457</f>
        <v>0</v>
      </c>
      <c r="M34" s="663">
        <f>+'[4]CAP 04-99'!O1457</f>
        <v>0</v>
      </c>
      <c r="N34" s="663">
        <f>+'[4]CAP 04-99'!P1457</f>
        <v>0</v>
      </c>
    </row>
    <row r="35" spans="1:14" ht="12" customHeight="1">
      <c r="A35" s="475" t="s">
        <v>536</v>
      </c>
      <c r="B35" s="684">
        <f t="shared" si="0"/>
        <v>0</v>
      </c>
      <c r="C35" s="684">
        <f>+'[4]CAP 04-99'!E1460</f>
        <v>0</v>
      </c>
      <c r="D35" s="684">
        <f>+'[4]CAP 04-99'!F1460</f>
        <v>0</v>
      </c>
      <c r="E35" s="684">
        <f>+'[4]CAP 04-99'!G1460</f>
        <v>0</v>
      </c>
      <c r="F35" s="684">
        <f>+'[4]CAP 04-99'!H1460</f>
        <v>0</v>
      </c>
      <c r="G35" s="684">
        <f>+'[4]CAP 04-99'!I1460</f>
        <v>0</v>
      </c>
      <c r="H35" s="684">
        <f>+'[4]CAP 04-99'!J1460</f>
        <v>0</v>
      </c>
      <c r="I35" s="684">
        <f>+'[4]CAP 04-99'!K1460</f>
        <v>0</v>
      </c>
      <c r="J35" s="684">
        <f>+'[4]CAP 04-99'!L1460</f>
        <v>0</v>
      </c>
      <c r="K35" s="684">
        <f>+'[4]CAP 04-99'!M1460</f>
        <v>0</v>
      </c>
      <c r="L35" s="684">
        <f>+'[4]CAP 04-99'!N1460</f>
        <v>0</v>
      </c>
      <c r="M35" s="684">
        <f>+'[4]CAP 04-99'!O1460</f>
        <v>0</v>
      </c>
      <c r="N35" s="684">
        <f>+'[4]CAP 04-99'!P1460</f>
        <v>0</v>
      </c>
    </row>
    <row r="36" spans="1:14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</row>
    <row r="37" spans="1:14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</row>
    <row r="38" spans="1:14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</row>
    <row r="39" spans="1:14" ht="12" customHeight="1">
      <c r="A39" s="14"/>
    </row>
    <row r="40" spans="1:14" ht="12" customHeight="1">
      <c r="A40" s="217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  <row r="45" spans="1:14" ht="12" customHeight="1">
      <c r="A45" s="217"/>
    </row>
    <row r="46" spans="1:14" ht="12" customHeight="1">
      <c r="A46" s="217"/>
    </row>
    <row r="47" spans="1:14" ht="12" customHeight="1">
      <c r="A47" s="217"/>
    </row>
    <row r="48" spans="1:14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sheetCalcPr fullCalcOnLoad="1"/>
  <phoneticPr fontId="54" type="noConversion"/>
  <printOptions horizontalCentered="1" verticalCentered="1"/>
  <pageMargins left="0" right="0" top="0" bottom="0" header="0" footer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Y52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8.33203125" style="354" customWidth="1"/>
    <col min="2" max="2" width="5" style="354" customWidth="1"/>
    <col min="3" max="14" width="5.5" style="354" customWidth="1"/>
    <col min="15" max="15" width="6.6640625" style="354" customWidth="1"/>
    <col min="16" max="16384" width="12.83203125" style="354"/>
  </cols>
  <sheetData>
    <row r="2" spans="1:25" ht="12" customHeight="1">
      <c r="A2" s="510" t="s">
        <v>319</v>
      </c>
      <c r="B2" s="467"/>
      <c r="C2" s="467"/>
      <c r="D2" s="467"/>
      <c r="E2" s="467"/>
      <c r="F2" s="467"/>
    </row>
    <row r="3" spans="1:25" ht="11">
      <c r="A3" s="511" t="s">
        <v>156</v>
      </c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</row>
    <row r="4" spans="1:25" ht="4" customHeight="1">
      <c r="A4" s="358"/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</row>
    <row r="5" spans="1:25" ht="17" customHeight="1">
      <c r="A5" s="667" t="s">
        <v>198</v>
      </c>
      <c r="B5" s="668" t="s">
        <v>501</v>
      </c>
      <c r="C5" s="669" t="s">
        <v>333</v>
      </c>
      <c r="D5" s="669" t="s">
        <v>432</v>
      </c>
      <c r="E5" s="669" t="s">
        <v>434</v>
      </c>
      <c r="F5" s="669" t="s">
        <v>386</v>
      </c>
      <c r="G5" s="669" t="s">
        <v>389</v>
      </c>
      <c r="H5" s="669" t="s">
        <v>294</v>
      </c>
      <c r="I5" s="669" t="s">
        <v>100</v>
      </c>
      <c r="J5" s="669" t="s">
        <v>102</v>
      </c>
      <c r="K5" s="669" t="s">
        <v>103</v>
      </c>
      <c r="L5" s="669" t="s">
        <v>106</v>
      </c>
      <c r="M5" s="669" t="s">
        <v>18</v>
      </c>
      <c r="N5" s="670" t="s">
        <v>109</v>
      </c>
      <c r="O5" s="468"/>
      <c r="P5" s="356"/>
      <c r="Q5" s="480"/>
      <c r="R5" s="480"/>
      <c r="S5" s="480"/>
      <c r="T5" s="480"/>
      <c r="U5" s="480"/>
      <c r="V5" s="481"/>
      <c r="W5" s="480"/>
      <c r="X5" s="358"/>
      <c r="Y5" s="358"/>
    </row>
    <row r="6" spans="1:25" ht="17" customHeight="1">
      <c r="A6" s="535" t="s">
        <v>325</v>
      </c>
      <c r="B6" s="716">
        <f t="shared" ref="B6:B35" si="0">SUM(C6:N6)</f>
        <v>5547.0975465893571</v>
      </c>
      <c r="C6" s="713">
        <f t="shared" ref="C6:N6" si="1">(C7+C8+C9+C10+C11+C15+C16+C17+C18+C19+C20+C21+C22+C23+C24+C25+C26+C27+C30+C31+C32+C33+C34+C35)</f>
        <v>430.05728100234313</v>
      </c>
      <c r="D6" s="713">
        <f t="shared" si="1"/>
        <v>424.58485415294643</v>
      </c>
      <c r="E6" s="713">
        <f t="shared" si="1"/>
        <v>414.07835488447307</v>
      </c>
      <c r="F6" s="713">
        <f t="shared" si="1"/>
        <v>448.96573507617779</v>
      </c>
      <c r="G6" s="713">
        <f t="shared" si="1"/>
        <v>475.96517139424463</v>
      </c>
      <c r="H6" s="713">
        <f t="shared" si="1"/>
        <v>475.38384803831576</v>
      </c>
      <c r="I6" s="713">
        <f t="shared" si="1"/>
        <v>496.37980018807787</v>
      </c>
      <c r="J6" s="713">
        <f t="shared" si="1"/>
        <v>489.29941299288475</v>
      </c>
      <c r="K6" s="713">
        <f t="shared" si="1"/>
        <v>475.12018980981071</v>
      </c>
      <c r="L6" s="713">
        <f t="shared" si="1"/>
        <v>503.31963558446654</v>
      </c>
      <c r="M6" s="713">
        <f t="shared" si="1"/>
        <v>436.10077499231232</v>
      </c>
      <c r="N6" s="713">
        <f t="shared" si="1"/>
        <v>477.84248847330446</v>
      </c>
      <c r="O6" s="358"/>
      <c r="P6" s="356"/>
      <c r="Q6" s="482"/>
      <c r="R6" s="482"/>
      <c r="S6" s="483"/>
      <c r="T6" s="482"/>
      <c r="U6" s="482"/>
      <c r="V6" s="402"/>
      <c r="W6" s="483"/>
      <c r="X6" s="358"/>
      <c r="Y6" s="484"/>
    </row>
    <row r="7" spans="1:25" ht="12" customHeight="1">
      <c r="A7" s="468" t="s">
        <v>488</v>
      </c>
      <c r="B7" s="717">
        <f t="shared" si="0"/>
        <v>378.41360000000009</v>
      </c>
      <c r="C7" s="714">
        <f>+'[4]CAP 04-99'!E1377</f>
        <v>31.383200000000006</v>
      </c>
      <c r="D7" s="714">
        <f>+'[4]CAP 04-99'!F1377</f>
        <v>30.736000000000004</v>
      </c>
      <c r="E7" s="714">
        <f>+'[4]CAP 04-99'!G1377</f>
        <v>20.865600000000001</v>
      </c>
      <c r="F7" s="714">
        <f>+'[4]CAP 04-99'!H1377</f>
        <v>30.379199999999997</v>
      </c>
      <c r="G7" s="714">
        <f>+'[4]CAP 04-99'!I1377</f>
        <v>30.707199999999997</v>
      </c>
      <c r="H7" s="714">
        <f>+'[4]CAP 04-99'!J1377</f>
        <v>28.097600000000007</v>
      </c>
      <c r="I7" s="714">
        <f>+'[4]CAP 04-99'!K1377</f>
        <v>29.694800000000004</v>
      </c>
      <c r="J7" s="714">
        <f>+'[4]CAP 04-99'!L1377</f>
        <v>42.25200000000001</v>
      </c>
      <c r="K7" s="714">
        <f>+'[4]CAP 04-99'!M1377</f>
        <v>44.006</v>
      </c>
      <c r="L7" s="714">
        <f>+'[4]CAP 04-99'!N1377</f>
        <v>32.171600000000005</v>
      </c>
      <c r="M7" s="714">
        <f>+'[4]CAP 04-99'!O1377</f>
        <v>25.938800000000004</v>
      </c>
      <c r="N7" s="714">
        <f>+'[4]CAP 04-99'!P1377</f>
        <v>32.181599999999996</v>
      </c>
      <c r="O7" s="358"/>
      <c r="P7" s="356"/>
      <c r="Q7" s="482"/>
      <c r="R7" s="482"/>
      <c r="S7" s="483"/>
      <c r="T7" s="482"/>
      <c r="U7" s="482"/>
      <c r="V7" s="402"/>
      <c r="W7" s="483"/>
      <c r="X7" s="358"/>
      <c r="Y7" s="484"/>
    </row>
    <row r="8" spans="1:25" ht="12" customHeight="1">
      <c r="A8" s="468" t="s">
        <v>603</v>
      </c>
      <c r="B8" s="717">
        <f t="shared" si="0"/>
        <v>1376.5339236572659</v>
      </c>
      <c r="C8" s="714">
        <f>+'[4]CAP 04-99'!E1380</f>
        <v>105.589950509438</v>
      </c>
      <c r="D8" s="714">
        <f>+'[4]CAP 04-99'!F1380</f>
        <v>103.605827921848</v>
      </c>
      <c r="E8" s="714">
        <f>+'[4]CAP 04-99'!G1380</f>
        <v>110.717500332749</v>
      </c>
      <c r="F8" s="714">
        <f>+'[4]CAP 04-99'!H1380</f>
        <v>120.470037523939</v>
      </c>
      <c r="G8" s="714">
        <f>+'[4]CAP 04-99'!I1380</f>
        <v>119.852081778524</v>
      </c>
      <c r="H8" s="714">
        <f>+'[4]CAP 04-99'!J1380</f>
        <v>120.146358092524</v>
      </c>
      <c r="I8" s="714">
        <f>+'[4]CAP 04-99'!K1380</f>
        <v>123.842186238498</v>
      </c>
      <c r="J8" s="714">
        <f>+'[4]CAP 04-99'!L1380</f>
        <v>117.12273846270899</v>
      </c>
      <c r="K8" s="714">
        <f>+'[4]CAP 04-99'!M1380</f>
        <v>117.634751033466</v>
      </c>
      <c r="L8" s="714">
        <f>+'[4]CAP 04-99'!N1380</f>
        <v>112.46249176357099</v>
      </c>
      <c r="M8" s="714">
        <f>+'[4]CAP 04-99'!O1380</f>
        <v>110.57</v>
      </c>
      <c r="N8" s="714">
        <f>+'[4]CAP 04-99'!P1380</f>
        <v>114.52</v>
      </c>
      <c r="O8" s="358"/>
      <c r="P8" s="356"/>
      <c r="Q8" s="482"/>
      <c r="R8" s="482"/>
      <c r="S8" s="483"/>
      <c r="T8" s="482"/>
      <c r="U8" s="482"/>
      <c r="V8" s="402"/>
      <c r="W8" s="483"/>
      <c r="X8" s="358"/>
      <c r="Y8" s="484"/>
    </row>
    <row r="9" spans="1:25" ht="12" customHeight="1">
      <c r="A9" s="468" t="s">
        <v>604</v>
      </c>
      <c r="B9" s="717">
        <f t="shared" si="0"/>
        <v>455.53058576000018</v>
      </c>
      <c r="C9" s="714">
        <f>+'[4]CAP 04-99'!E1383</f>
        <v>38.20376000000001</v>
      </c>
      <c r="D9" s="714">
        <f>+'[4]CAP 04-99'!F1383</f>
        <v>37.731920000000002</v>
      </c>
      <c r="E9" s="714">
        <f>+'[4]CAP 04-99'!G1383</f>
        <v>35.053040000000003</v>
      </c>
      <c r="F9" s="714">
        <f>+'[4]CAP 04-99'!H1383</f>
        <v>34.656800000000011</v>
      </c>
      <c r="G9" s="714">
        <f>+'[4]CAP 04-99'!I1383</f>
        <v>38.433288000000012</v>
      </c>
      <c r="H9" s="714">
        <f>+'[4]CAP 04-99'!J1383</f>
        <v>38.504880000000014</v>
      </c>
      <c r="I9" s="714">
        <f>+'[4]CAP 04-99'!K1383</f>
        <v>38.932240000000014</v>
      </c>
      <c r="J9" s="714">
        <f>+'[4]CAP 04-99'!L1383</f>
        <v>37.987279999999998</v>
      </c>
      <c r="K9" s="714">
        <f>+'[4]CAP 04-99'!M1383</f>
        <v>36.150697760000021</v>
      </c>
      <c r="L9" s="714">
        <f>+'[4]CAP 04-99'!N1383</f>
        <v>39.12720000000003</v>
      </c>
      <c r="M9" s="714">
        <f>+'[4]CAP 04-99'!O1383</f>
        <v>39.947840000000021</v>
      </c>
      <c r="N9" s="714">
        <f>+'[4]CAP 04-99'!P1383</f>
        <v>40.801640000000013</v>
      </c>
      <c r="O9" s="358"/>
      <c r="P9" s="356"/>
      <c r="Q9" s="482"/>
      <c r="R9" s="482"/>
      <c r="S9" s="483"/>
      <c r="T9" s="482"/>
      <c r="U9" s="482"/>
      <c r="V9" s="402"/>
      <c r="W9" s="483"/>
      <c r="X9" s="358"/>
      <c r="Y9" s="484"/>
    </row>
    <row r="10" spans="1:25" ht="12" customHeight="1">
      <c r="A10" s="358" t="s">
        <v>605</v>
      </c>
      <c r="B10" s="717">
        <f t="shared" si="0"/>
        <v>506.56437600000004</v>
      </c>
      <c r="C10" s="714">
        <f>+'[4]CAP 04-99'!E1386</f>
        <v>34.209811999999999</v>
      </c>
      <c r="D10" s="714">
        <f>+'[4]CAP 04-99'!F1386</f>
        <v>38.367092</v>
      </c>
      <c r="E10" s="714">
        <f>+'[4]CAP 04-99'!G1386</f>
        <v>39.526111999999998</v>
      </c>
      <c r="F10" s="714">
        <f>+'[4]CAP 04-99'!H1386</f>
        <v>37.206455999999996</v>
      </c>
      <c r="G10" s="714">
        <f>+'[4]CAP 04-99'!I1386</f>
        <v>36.860364000000004</v>
      </c>
      <c r="H10" s="714">
        <f>+'[4]CAP 04-99'!J1386</f>
        <v>39.509852000000009</v>
      </c>
      <c r="I10" s="714">
        <f>+'[4]CAP 04-99'!K1386</f>
        <v>38.614523999999996</v>
      </c>
      <c r="J10" s="714">
        <f>+'[4]CAP 04-99'!L1386</f>
        <v>38.595028000000006</v>
      </c>
      <c r="K10" s="714">
        <f>+'[4]CAP 04-99'!M1386</f>
        <v>37.600584000000005</v>
      </c>
      <c r="L10" s="714">
        <f>+'[4]CAP 04-99'!N1386</f>
        <v>89.228839999999991</v>
      </c>
      <c r="M10" s="714">
        <f>+'[4]CAP 04-99'!O1386</f>
        <v>39.242340000000006</v>
      </c>
      <c r="N10" s="714">
        <f>+'[4]CAP 04-99'!P1386</f>
        <v>37.603371999999993</v>
      </c>
      <c r="O10" s="358"/>
      <c r="P10" s="356"/>
      <c r="Q10" s="482"/>
      <c r="R10" s="482"/>
      <c r="S10" s="483"/>
      <c r="T10" s="482"/>
      <c r="U10" s="482"/>
      <c r="V10" s="402"/>
      <c r="W10" s="483"/>
      <c r="X10" s="358"/>
      <c r="Y10" s="484"/>
    </row>
    <row r="11" spans="1:25" ht="12" customHeight="1">
      <c r="A11" s="468" t="s">
        <v>606</v>
      </c>
      <c r="B11" s="717">
        <f t="shared" si="0"/>
        <v>233.79401917209128</v>
      </c>
      <c r="C11" s="714">
        <f>+'[4]CAP 04-99'!E1389</f>
        <v>18.474620492905153</v>
      </c>
      <c r="D11" s="714">
        <f>+'[4]CAP 04-99'!F1389</f>
        <v>17.207358231098432</v>
      </c>
      <c r="E11" s="714">
        <f>+'[4]CAP 04-99'!G1389</f>
        <v>17.142616551724139</v>
      </c>
      <c r="F11" s="714">
        <f>+'[4]CAP 04-99'!H1389</f>
        <v>22.419369552238805</v>
      </c>
      <c r="G11" s="714">
        <f>+'[4]CAP 04-99'!I1389</f>
        <v>22.928531615720523</v>
      </c>
      <c r="H11" s="714">
        <f>+'[4]CAP 04-99'!J1389</f>
        <v>24.581637945791726</v>
      </c>
      <c r="I11" s="714">
        <f>+'[4]CAP 04-99'!K1389</f>
        <v>21.399513949579831</v>
      </c>
      <c r="J11" s="714">
        <f>+'[4]CAP 04-99'!L1389</f>
        <v>18.53835453017571</v>
      </c>
      <c r="K11" s="714">
        <f>+'[4]CAP 04-99'!M1389</f>
        <v>17.89557301634472</v>
      </c>
      <c r="L11" s="714">
        <f>+'[4]CAP 04-99'!N1389</f>
        <v>18.088195820895525</v>
      </c>
      <c r="M11" s="714">
        <f>+'[4]CAP 04-99'!O1389</f>
        <v>17.613742992312243</v>
      </c>
      <c r="N11" s="714">
        <f>+'[4]CAP 04-99'!P1389</f>
        <v>17.504504473304475</v>
      </c>
      <c r="O11" s="358"/>
      <c r="P11" s="356"/>
      <c r="Q11" s="482"/>
      <c r="R11" s="482"/>
      <c r="S11" s="483"/>
      <c r="T11" s="482"/>
      <c r="U11" s="482"/>
      <c r="V11" s="402"/>
      <c r="W11" s="483"/>
      <c r="X11" s="358"/>
      <c r="Y11" s="484"/>
    </row>
    <row r="12" spans="1:25" ht="12" customHeight="1">
      <c r="A12" s="469" t="s">
        <v>592</v>
      </c>
      <c r="B12" s="717">
        <f t="shared" si="0"/>
        <v>114.97217917209126</v>
      </c>
      <c r="C12" s="714">
        <f>+'[4]CAP 04-99'!E1392</f>
        <v>8.6210604929051549</v>
      </c>
      <c r="D12" s="714">
        <f>+'[4]CAP 04-99'!F1392</f>
        <v>9.3732382310984299</v>
      </c>
      <c r="E12" s="714">
        <f>+'[4]CAP 04-99'!G1392</f>
        <v>10.093896551724137</v>
      </c>
      <c r="F12" s="714">
        <f>+'[4]CAP 04-99'!H1392</f>
        <v>10.332089552238807</v>
      </c>
      <c r="G12" s="714">
        <f>+'[4]CAP 04-99'!I1392</f>
        <v>9.4359716157205238</v>
      </c>
      <c r="H12" s="714">
        <f>+'[4]CAP 04-99'!J1392</f>
        <v>10.193437945791722</v>
      </c>
      <c r="I12" s="714">
        <f>+'[4]CAP 04-99'!K1392</f>
        <v>9.484873949579832</v>
      </c>
      <c r="J12" s="714">
        <f>+'[4]CAP 04-99'!L1392</f>
        <v>10.577234530175707</v>
      </c>
      <c r="K12" s="714">
        <f>+'[4]CAP 04-99'!M1392</f>
        <v>9.5038930163447226</v>
      </c>
      <c r="L12" s="714">
        <f>+'[4]CAP 04-99'!N1392</f>
        <v>9.4628358208955241</v>
      </c>
      <c r="M12" s="714">
        <f>+'[4]CAP 04-99'!O1392</f>
        <v>9.0203429923122425</v>
      </c>
      <c r="N12" s="714">
        <f>+'[4]CAP 04-99'!P1392</f>
        <v>8.8733044733044739</v>
      </c>
      <c r="O12" s="358"/>
      <c r="P12" s="356"/>
      <c r="Q12" s="482"/>
      <c r="R12" s="482"/>
      <c r="S12" s="483"/>
      <c r="T12" s="482"/>
      <c r="U12" s="482"/>
      <c r="V12" s="402"/>
      <c r="W12" s="483"/>
      <c r="X12" s="358"/>
      <c r="Y12" s="484"/>
    </row>
    <row r="13" spans="1:25" ht="12" customHeight="1">
      <c r="A13" s="469" t="s">
        <v>593</v>
      </c>
      <c r="B13" s="717">
        <f t="shared" si="0"/>
        <v>13.2468</v>
      </c>
      <c r="C13" s="714">
        <f>+'[4]CAP 04-99'!E1395</f>
        <v>0.67880000000000007</v>
      </c>
      <c r="D13" s="714">
        <f>+'[4]CAP 04-99'!F1395</f>
        <v>1.1552</v>
      </c>
      <c r="E13" s="714">
        <f>+'[4]CAP 04-99'!G1395</f>
        <v>0.8852000000000001</v>
      </c>
      <c r="F13" s="714">
        <f>+'[4]CAP 04-99'!H1395</f>
        <v>1.1404000000000001</v>
      </c>
      <c r="G13" s="714">
        <f>+'[4]CAP 04-99'!I1395</f>
        <v>0.94240000000000002</v>
      </c>
      <c r="H13" s="714">
        <f>+'[4]CAP 04-99'!J1395</f>
        <v>1.1332000000000002</v>
      </c>
      <c r="I13" s="714">
        <f>+'[4]CAP 04-99'!K1395</f>
        <v>1.0444</v>
      </c>
      <c r="J13" s="714">
        <f>+'[4]CAP 04-99'!L1395</f>
        <v>1.2696000000000001</v>
      </c>
      <c r="K13" s="714">
        <f>+'[4]CAP 04-99'!M1395</f>
        <v>1.1199999999999999</v>
      </c>
      <c r="L13" s="714">
        <f>+'[4]CAP 04-99'!N1395</f>
        <v>1.4264000000000001</v>
      </c>
      <c r="M13" s="714">
        <f>+'[4]CAP 04-99'!O1395</f>
        <v>1.6623999999999999</v>
      </c>
      <c r="N13" s="714">
        <f>+'[4]CAP 04-99'!P1395</f>
        <v>0.78880000000000006</v>
      </c>
      <c r="O13" s="358"/>
      <c r="P13" s="356"/>
      <c r="Q13" s="482"/>
      <c r="R13" s="482"/>
      <c r="S13" s="483"/>
      <c r="T13" s="482"/>
      <c r="U13" s="482"/>
      <c r="V13" s="402"/>
      <c r="W13" s="483"/>
      <c r="X13" s="358"/>
      <c r="Y13" s="484"/>
    </row>
    <row r="14" spans="1:25" ht="12" customHeight="1">
      <c r="A14" s="469" t="s">
        <v>594</v>
      </c>
      <c r="B14" s="717">
        <f t="shared" si="0"/>
        <v>105.57504</v>
      </c>
      <c r="C14" s="714">
        <f>+'[4]CAP 04-99'!E1398</f>
        <v>9.1747599999999991</v>
      </c>
      <c r="D14" s="714">
        <f>+'[4]CAP 04-99'!F1398</f>
        <v>6.6789200000000015</v>
      </c>
      <c r="E14" s="714">
        <f>+'[4]CAP 04-99'!G1398</f>
        <v>6.1635200000000001</v>
      </c>
      <c r="F14" s="714">
        <f>+'[4]CAP 04-99'!H1398</f>
        <v>10.94688</v>
      </c>
      <c r="G14" s="714">
        <f>+'[4]CAP 04-99'!I1398</f>
        <v>12.550160000000002</v>
      </c>
      <c r="H14" s="714">
        <f>+'[4]CAP 04-99'!J1398</f>
        <v>13.255000000000003</v>
      </c>
      <c r="I14" s="714">
        <f>+'[4]CAP 04-99'!K1398</f>
        <v>10.870239999999999</v>
      </c>
      <c r="J14" s="714">
        <f>+'[4]CAP 04-99'!L1398</f>
        <v>6.6915200000000006</v>
      </c>
      <c r="K14" s="714">
        <f>+'[4]CAP 04-99'!M1398</f>
        <v>7.2716799999999999</v>
      </c>
      <c r="L14" s="714">
        <f>+'[4]CAP 04-99'!N1398</f>
        <v>7.1989599999999996</v>
      </c>
      <c r="M14" s="714">
        <f>+'[4]CAP 04-99'!O1398</f>
        <v>6.9310000000000009</v>
      </c>
      <c r="N14" s="714">
        <f>+'[4]CAP 04-99'!P1398</f>
        <v>7.8424000000000014</v>
      </c>
      <c r="O14" s="358"/>
      <c r="P14" s="356"/>
      <c r="Q14" s="482"/>
      <c r="R14" s="482"/>
      <c r="S14" s="483"/>
      <c r="T14" s="482"/>
      <c r="U14" s="482"/>
      <c r="V14" s="402"/>
      <c r="W14" s="483"/>
      <c r="X14" s="358"/>
      <c r="Y14" s="484"/>
    </row>
    <row r="15" spans="1:25" ht="12" customHeight="1">
      <c r="A15" s="468" t="s">
        <v>595</v>
      </c>
      <c r="B15" s="717">
        <f t="shared" si="0"/>
        <v>56.859200000000008</v>
      </c>
      <c r="C15" s="714">
        <f>+'[4]CAP 04-99'!E1401</f>
        <v>4.4795999999999996</v>
      </c>
      <c r="D15" s="714">
        <f>+'[4]CAP 04-99'!F1401</f>
        <v>4.3112000000000013</v>
      </c>
      <c r="E15" s="714">
        <f>+'[4]CAP 04-99'!G1401</f>
        <v>4.3564000000000007</v>
      </c>
      <c r="F15" s="714">
        <f>+'[4]CAP 04-99'!H1401</f>
        <v>4.0655999999999999</v>
      </c>
      <c r="G15" s="714">
        <f>+'[4]CAP 04-99'!I1401</f>
        <v>4.354000000000001</v>
      </c>
      <c r="H15" s="714">
        <f>+'[4]CAP 04-99'!J1401</f>
        <v>4.5176000000000007</v>
      </c>
      <c r="I15" s="714">
        <f>+'[4]CAP 04-99'!K1401</f>
        <v>5.3136000000000001</v>
      </c>
      <c r="J15" s="714">
        <f>+'[4]CAP 04-99'!L1401</f>
        <v>5.0768000000000004</v>
      </c>
      <c r="K15" s="714">
        <f>+'[4]CAP 04-99'!M1401</f>
        <v>4.9747999999999992</v>
      </c>
      <c r="L15" s="714">
        <f>+'[4]CAP 04-99'!N1401</f>
        <v>4.6795999999999998</v>
      </c>
      <c r="M15" s="714">
        <f>+'[4]CAP 04-99'!O1401</f>
        <v>4.7276000000000007</v>
      </c>
      <c r="N15" s="714">
        <f>+'[4]CAP 04-99'!P1401</f>
        <v>6.0024000000000006</v>
      </c>
      <c r="O15" s="358"/>
      <c r="P15" s="356"/>
      <c r="Q15" s="482"/>
      <c r="R15" s="482"/>
      <c r="S15" s="483"/>
      <c r="T15" s="482"/>
      <c r="U15" s="482"/>
      <c r="V15" s="402"/>
      <c r="W15" s="483"/>
      <c r="X15" s="358"/>
      <c r="Y15" s="484"/>
    </row>
    <row r="16" spans="1:25" ht="12" customHeight="1">
      <c r="A16" s="358" t="s">
        <v>596</v>
      </c>
      <c r="B16" s="717">
        <f t="shared" si="0"/>
        <v>213.53680000000003</v>
      </c>
      <c r="C16" s="714">
        <f>+'[4]CAP 04-99'!E1404</f>
        <v>15.066000000000001</v>
      </c>
      <c r="D16" s="714">
        <f>+'[4]CAP 04-99'!F1404</f>
        <v>16.02</v>
      </c>
      <c r="E16" s="714">
        <f>+'[4]CAP 04-99'!G1404</f>
        <v>16.100000000000001</v>
      </c>
      <c r="F16" s="714">
        <f>+'[4]CAP 04-99'!H1404</f>
        <v>15.8</v>
      </c>
      <c r="G16" s="714">
        <f>+'[4]CAP 04-99'!I1404</f>
        <v>17.260800000000003</v>
      </c>
      <c r="H16" s="714">
        <f>+'[4]CAP 04-99'!J1404</f>
        <v>16.93</v>
      </c>
      <c r="I16" s="714">
        <f>+'[4]CAP 04-99'!K1404</f>
        <v>18.510000000000002</v>
      </c>
      <c r="J16" s="714">
        <f>+'[4]CAP 04-99'!L1404</f>
        <v>20.2</v>
      </c>
      <c r="K16" s="714">
        <f>+'[4]CAP 04-99'!M1404</f>
        <v>20.02</v>
      </c>
      <c r="L16" s="714">
        <f>+'[4]CAP 04-99'!N1404</f>
        <v>18.66</v>
      </c>
      <c r="M16" s="714">
        <f>+'[4]CAP 04-99'!O1404</f>
        <v>20.2</v>
      </c>
      <c r="N16" s="714">
        <f>+'[4]CAP 04-99'!P1404</f>
        <v>18.77</v>
      </c>
      <c r="O16" s="358"/>
      <c r="P16" s="356"/>
      <c r="Q16" s="482"/>
      <c r="R16" s="482"/>
      <c r="S16" s="483"/>
      <c r="T16" s="482"/>
      <c r="U16" s="482"/>
      <c r="V16" s="402"/>
      <c r="W16" s="483"/>
      <c r="X16" s="358"/>
      <c r="Y16" s="484"/>
    </row>
    <row r="17" spans="1:25" ht="12" customHeight="1">
      <c r="A17" s="358" t="s">
        <v>597</v>
      </c>
      <c r="B17" s="717">
        <f t="shared" si="0"/>
        <v>602.63478400000008</v>
      </c>
      <c r="C17" s="714">
        <f>+'[4]CAP 04-99'!E1407</f>
        <v>50.487780000000001</v>
      </c>
      <c r="D17" s="714">
        <f>+'[4]CAP 04-99'!F1407</f>
        <v>45.069996000000003</v>
      </c>
      <c r="E17" s="714">
        <f>+'[4]CAP 04-99'!G1407</f>
        <v>40.813196000000005</v>
      </c>
      <c r="F17" s="714">
        <f>+'[4]CAP 04-99'!H1407</f>
        <v>48.995840000000008</v>
      </c>
      <c r="G17" s="714">
        <f>+'[4]CAP 04-99'!I1407</f>
        <v>54.774979999999999</v>
      </c>
      <c r="H17" s="714">
        <f>+'[4]CAP 04-99'!J1407</f>
        <v>51.920155999999999</v>
      </c>
      <c r="I17" s="714">
        <f>+'[4]CAP 04-99'!K1407</f>
        <v>51.366280000000003</v>
      </c>
      <c r="J17" s="714">
        <f>+'[4]CAP 04-99'!L1407</f>
        <v>52.958700000000007</v>
      </c>
      <c r="K17" s="714">
        <f>+'[4]CAP 04-99'!M1407</f>
        <v>51.21752</v>
      </c>
      <c r="L17" s="714">
        <f>+'[4]CAP 04-99'!N1407</f>
        <v>47.243656000000001</v>
      </c>
      <c r="M17" s="714">
        <f>+'[4]CAP 04-99'!O1407</f>
        <v>49.387460000000004</v>
      </c>
      <c r="N17" s="714">
        <f>+'[4]CAP 04-99'!P1407</f>
        <v>58.39922</v>
      </c>
      <c r="O17" s="358"/>
      <c r="P17" s="356"/>
      <c r="Q17" s="482"/>
      <c r="R17" s="482"/>
      <c r="S17" s="483"/>
      <c r="T17" s="482"/>
      <c r="U17" s="482"/>
      <c r="V17" s="402"/>
      <c r="W17" s="483"/>
      <c r="X17" s="358"/>
      <c r="Y17" s="484"/>
    </row>
    <row r="18" spans="1:25" ht="12" customHeight="1">
      <c r="A18" s="468" t="s">
        <v>598</v>
      </c>
      <c r="B18" s="717">
        <f t="shared" si="0"/>
        <v>211.30357200000003</v>
      </c>
      <c r="C18" s="714">
        <f>+'[4]CAP 04-99'!E1410</f>
        <v>20.176160000000007</v>
      </c>
      <c r="D18" s="714">
        <f>+'[4]CAP 04-99'!F1410</f>
        <v>14.407760000000003</v>
      </c>
      <c r="E18" s="714">
        <f>+'[4]CAP 04-99'!G1410</f>
        <v>14.115559999999997</v>
      </c>
      <c r="F18" s="714">
        <f>+'[4]CAP 04-99'!H1410</f>
        <v>14.449680000000004</v>
      </c>
      <c r="G18" s="714">
        <f>+'[4]CAP 04-99'!I1410</f>
        <v>19.6266</v>
      </c>
      <c r="H18" s="714">
        <f>+'[4]CAP 04-99'!J1410</f>
        <v>18.117799999999999</v>
      </c>
      <c r="I18" s="714">
        <f>+'[4]CAP 04-99'!K1410</f>
        <v>20.705480000000001</v>
      </c>
      <c r="J18" s="714">
        <f>+'[4]CAP 04-99'!L1410</f>
        <v>19.421040000000005</v>
      </c>
      <c r="K18" s="714">
        <f>+'[4]CAP 04-99'!M1410</f>
        <v>17.676372000000001</v>
      </c>
      <c r="L18" s="714">
        <f>+'[4]CAP 04-99'!N1410</f>
        <v>18.908600000000003</v>
      </c>
      <c r="M18" s="714">
        <f>+'[4]CAP 04-99'!O1410</f>
        <v>15.197800000000004</v>
      </c>
      <c r="N18" s="714">
        <f>+'[4]CAP 04-99'!P1410</f>
        <v>18.500719999999998</v>
      </c>
      <c r="O18" s="358"/>
      <c r="P18" s="356"/>
      <c r="Q18" s="482"/>
      <c r="R18" s="482"/>
      <c r="S18" s="483"/>
      <c r="T18" s="482"/>
      <c r="U18" s="482"/>
      <c r="V18" s="402"/>
      <c r="W18" s="483"/>
      <c r="X18" s="358"/>
      <c r="Y18" s="484"/>
    </row>
    <row r="19" spans="1:25" ht="12" customHeight="1">
      <c r="A19" s="468" t="s">
        <v>599</v>
      </c>
      <c r="B19" s="717">
        <f t="shared" si="0"/>
        <v>241.61995999999999</v>
      </c>
      <c r="C19" s="714">
        <f>+'[4]CAP 04-99'!E1413</f>
        <v>16.950559999999999</v>
      </c>
      <c r="D19" s="714">
        <f>+'[4]CAP 04-99'!F1413</f>
        <v>16.553999999999998</v>
      </c>
      <c r="E19" s="714">
        <f>+'[4]CAP 04-99'!G1413</f>
        <v>16.083200000000001</v>
      </c>
      <c r="F19" s="714">
        <f>+'[4]CAP 04-99'!H1413</f>
        <v>17.1752</v>
      </c>
      <c r="G19" s="714">
        <f>+'[4]CAP 04-99'!I1413</f>
        <v>19.512</v>
      </c>
      <c r="H19" s="714">
        <f>+'[4]CAP 04-99'!J1413</f>
        <v>18.531600000000001</v>
      </c>
      <c r="I19" s="714">
        <f>+'[4]CAP 04-99'!K1413</f>
        <v>25.904399999999999</v>
      </c>
      <c r="J19" s="714">
        <f>+'[4]CAP 04-99'!L1413</f>
        <v>24.1172</v>
      </c>
      <c r="K19" s="714">
        <f>+'[4]CAP 04-99'!M1413</f>
        <v>21.301200000000001</v>
      </c>
      <c r="L19" s="714">
        <f>+'[4]CAP 04-99'!N1413</f>
        <v>20.130800000000001</v>
      </c>
      <c r="M19" s="714">
        <f>+'[4]CAP 04-99'!O1413</f>
        <v>18.5504</v>
      </c>
      <c r="N19" s="714">
        <f>+'[4]CAP 04-99'!P1413</f>
        <v>26.8094</v>
      </c>
      <c r="O19" s="358"/>
      <c r="P19" s="356"/>
      <c r="Q19" s="482"/>
      <c r="R19" s="482"/>
      <c r="S19" s="483"/>
      <c r="T19" s="482"/>
      <c r="U19" s="482"/>
      <c r="V19" s="402"/>
      <c r="W19" s="483"/>
      <c r="X19" s="358"/>
      <c r="Y19" s="484"/>
    </row>
    <row r="20" spans="1:25" ht="12" customHeight="1">
      <c r="A20" s="468" t="s">
        <v>600</v>
      </c>
      <c r="B20" s="717">
        <f t="shared" si="0"/>
        <v>13.546632000000001</v>
      </c>
      <c r="C20" s="714">
        <f>+'[4]CAP 04-99'!E1416</f>
        <v>0.64542400000000011</v>
      </c>
      <c r="D20" s="714">
        <f>+'[4]CAP 04-99'!F1416</f>
        <v>0.94312000000000007</v>
      </c>
      <c r="E20" s="714">
        <f>+'[4]CAP 04-99'!G1416</f>
        <v>0.98111999999999999</v>
      </c>
      <c r="F20" s="714">
        <f>+'[4]CAP 04-99'!H1416</f>
        <v>1.31732</v>
      </c>
      <c r="G20" s="714">
        <f>+'[4]CAP 04-99'!I1416</f>
        <v>1.3793040000000001</v>
      </c>
      <c r="H20" s="714">
        <f>+'[4]CAP 04-99'!J1416</f>
        <v>1.2594000000000001</v>
      </c>
      <c r="I20" s="714">
        <f>+'[4]CAP 04-99'!K1416</f>
        <v>1.3702120000000002</v>
      </c>
      <c r="J20" s="714">
        <f>+'[4]CAP 04-99'!L1416</f>
        <v>0.99285999999999996</v>
      </c>
      <c r="K20" s="714">
        <f>+'[4]CAP 04-99'!M1416</f>
        <v>0.8687680000000001</v>
      </c>
      <c r="L20" s="714">
        <f>+'[4]CAP 04-99'!N1416</f>
        <v>0.84507999999999994</v>
      </c>
      <c r="M20" s="714">
        <f>+'[4]CAP 04-99'!O1416</f>
        <v>0.978904</v>
      </c>
      <c r="N20" s="714">
        <f>+'[4]CAP 04-99'!P1416</f>
        <v>1.96512</v>
      </c>
      <c r="O20" s="358"/>
      <c r="P20" s="356"/>
      <c r="Q20" s="358"/>
      <c r="R20" s="482"/>
      <c r="S20" s="483"/>
      <c r="T20" s="482"/>
      <c r="U20" s="482"/>
      <c r="V20" s="402"/>
      <c r="W20" s="483"/>
      <c r="X20" s="358"/>
      <c r="Y20" s="484"/>
    </row>
    <row r="21" spans="1:25" ht="12" customHeight="1">
      <c r="A21" s="468" t="s">
        <v>601</v>
      </c>
      <c r="B21" s="717">
        <f t="shared" si="0"/>
        <v>47.738800000000005</v>
      </c>
      <c r="C21" s="714">
        <f>+'[4]CAP 04-99'!E1419</f>
        <v>3.5236000000000005</v>
      </c>
      <c r="D21" s="714">
        <f>+'[4]CAP 04-99'!F1419</f>
        <v>3.6292000000000004</v>
      </c>
      <c r="E21" s="714">
        <f>+'[4]CAP 04-99'!G1419</f>
        <v>3.8800000000000008</v>
      </c>
      <c r="F21" s="714">
        <f>+'[4]CAP 04-99'!H1419</f>
        <v>3.7556000000000007</v>
      </c>
      <c r="G21" s="714">
        <f>+'[4]CAP 04-99'!I1419</f>
        <v>4.048</v>
      </c>
      <c r="H21" s="714">
        <f>+'[4]CAP 04-99'!J1419</f>
        <v>4.0912000000000006</v>
      </c>
      <c r="I21" s="714">
        <f>+'[4]CAP 04-99'!K1419</f>
        <v>4.1779999999999999</v>
      </c>
      <c r="J21" s="714">
        <f>+'[4]CAP 04-99'!L1419</f>
        <v>4.0323999999999991</v>
      </c>
      <c r="K21" s="714">
        <f>+'[4]CAP 04-99'!M1419</f>
        <v>4.12</v>
      </c>
      <c r="L21" s="714">
        <f>+'[4]CAP 04-99'!N1419</f>
        <v>4.2816000000000001</v>
      </c>
      <c r="M21" s="714">
        <f>+'[4]CAP 04-99'!O1419</f>
        <v>3.7392000000000003</v>
      </c>
      <c r="N21" s="714">
        <f>+'[4]CAP 04-99'!P1419</f>
        <v>4.46</v>
      </c>
      <c r="O21" s="358"/>
      <c r="P21" s="356"/>
      <c r="Q21" s="358"/>
      <c r="R21" s="482"/>
      <c r="S21" s="483"/>
      <c r="T21" s="482"/>
      <c r="U21" s="482"/>
      <c r="V21" s="402"/>
      <c r="W21" s="483"/>
      <c r="X21" s="358"/>
      <c r="Y21" s="484"/>
    </row>
    <row r="22" spans="1:25" ht="12" customHeight="1">
      <c r="A22" s="468" t="s">
        <v>243</v>
      </c>
      <c r="B22" s="717">
        <f t="shared" si="0"/>
        <v>369.22589399999998</v>
      </c>
      <c r="C22" s="714">
        <f>+'[4]CAP 04-99'!E1422</f>
        <v>32.408613999999993</v>
      </c>
      <c r="D22" s="714">
        <f>+'[4]CAP 04-99'!F1422</f>
        <v>32.941380000000002</v>
      </c>
      <c r="E22" s="714">
        <f>+'[4]CAP 04-99'!G1422</f>
        <v>26.065809999999995</v>
      </c>
      <c r="F22" s="714">
        <f>+'[4]CAP 04-99'!H1422</f>
        <v>29.49853199999999</v>
      </c>
      <c r="G22" s="714">
        <f>+'[4]CAP 04-99'!I1422</f>
        <v>35.653722000000009</v>
      </c>
      <c r="H22" s="714">
        <f>+'[4]CAP 04-99'!J1422</f>
        <v>39.145663999999982</v>
      </c>
      <c r="I22" s="714">
        <f>+'[4]CAP 04-99'!K1422</f>
        <v>39.306963999999994</v>
      </c>
      <c r="J22" s="714">
        <f>+'[4]CAP 04-99'!L1422</f>
        <v>35.059712000000012</v>
      </c>
      <c r="K22" s="714">
        <f>+'[4]CAP 04-99'!M1422</f>
        <v>30.559824000000017</v>
      </c>
      <c r="L22" s="714">
        <f>+'[4]CAP 04-99'!N1422</f>
        <v>27.608271999999999</v>
      </c>
      <c r="M22" s="714">
        <f>+'[4]CAP 04-99'!O1422</f>
        <v>18.386087999999997</v>
      </c>
      <c r="N22" s="714">
        <f>+'[4]CAP 04-99'!P1422</f>
        <v>22.591312000000006</v>
      </c>
      <c r="O22" s="358"/>
      <c r="P22" s="356"/>
      <c r="Q22" s="358"/>
      <c r="R22" s="482"/>
      <c r="S22" s="483"/>
      <c r="T22" s="482"/>
      <c r="U22" s="482"/>
      <c r="V22" s="402"/>
      <c r="W22" s="483"/>
      <c r="X22" s="358"/>
      <c r="Y22" s="484"/>
    </row>
    <row r="23" spans="1:25" ht="12" customHeight="1">
      <c r="A23" s="358" t="s">
        <v>244</v>
      </c>
      <c r="B23" s="717">
        <f t="shared" si="0"/>
        <v>178.36940000000001</v>
      </c>
      <c r="C23" s="714">
        <f>+'[4]CAP 04-99'!E1425</f>
        <v>15.572999999999997</v>
      </c>
      <c r="D23" s="714">
        <f>+'[4]CAP 04-99'!F1425</f>
        <v>14.163600000000001</v>
      </c>
      <c r="E23" s="714">
        <f>+'[4]CAP 04-99'!G1425</f>
        <v>13.1578</v>
      </c>
      <c r="F23" s="714">
        <f>+'[4]CAP 04-99'!H1425</f>
        <v>12.6557</v>
      </c>
      <c r="G23" s="714">
        <f>+'[4]CAP 04-99'!I1425</f>
        <v>10.720700000000001</v>
      </c>
      <c r="H23" s="714">
        <f>+'[4]CAP 04-99'!J1425</f>
        <v>12.5961</v>
      </c>
      <c r="I23" s="714">
        <f>+'[4]CAP 04-99'!K1425</f>
        <v>13.817600000000001</v>
      </c>
      <c r="J23" s="714">
        <f>+'[4]CAP 04-99'!L1425</f>
        <v>14.587300000000001</v>
      </c>
      <c r="K23" s="714">
        <f>+'[4]CAP 04-99'!M1425</f>
        <v>16.774100000000001</v>
      </c>
      <c r="L23" s="714">
        <f>+'[4]CAP 04-99'!N1425</f>
        <v>17.661300000000001</v>
      </c>
      <c r="M23" s="714">
        <f>+'[4]CAP 04-99'!O1425</f>
        <v>18.212199999999999</v>
      </c>
      <c r="N23" s="714">
        <f>+'[4]CAP 04-99'!P1425</f>
        <v>18.45</v>
      </c>
      <c r="O23" s="358"/>
      <c r="P23" s="356"/>
      <c r="Q23" s="358"/>
      <c r="R23" s="482"/>
      <c r="S23" s="483"/>
      <c r="T23" s="482"/>
      <c r="U23" s="482"/>
      <c r="V23" s="402"/>
      <c r="W23" s="483"/>
      <c r="X23" s="358"/>
      <c r="Y23" s="484"/>
    </row>
    <row r="24" spans="1:25" ht="12" customHeight="1">
      <c r="A24" s="468" t="s">
        <v>245</v>
      </c>
      <c r="B24" s="717">
        <f t="shared" si="0"/>
        <v>13.3848</v>
      </c>
      <c r="C24" s="714">
        <f>+'[4]CAP 04-99'!E1428</f>
        <v>0.83800000000000008</v>
      </c>
      <c r="D24" s="714">
        <f>+'[4]CAP 04-99'!F1428</f>
        <v>1.4836</v>
      </c>
      <c r="E24" s="714">
        <f>+'[4]CAP 04-99'!G1428</f>
        <v>0.93240000000000001</v>
      </c>
      <c r="F24" s="714">
        <f>+'[4]CAP 04-99'!H1428</f>
        <v>1.1160000000000001</v>
      </c>
      <c r="G24" s="714">
        <f>+'[4]CAP 04-99'!I1428</f>
        <v>1.0244</v>
      </c>
      <c r="H24" s="714">
        <f>+'[4]CAP 04-99'!J1428</f>
        <v>0.98000000000000009</v>
      </c>
      <c r="I24" s="714">
        <f>+'[4]CAP 04-99'!K1428</f>
        <v>1.1275999999999999</v>
      </c>
      <c r="J24" s="714">
        <f>+'[4]CAP 04-99'!L1428</f>
        <v>1.0352000000000001</v>
      </c>
      <c r="K24" s="714">
        <f>+'[4]CAP 04-99'!M1428</f>
        <v>1.0272000000000001</v>
      </c>
      <c r="L24" s="714">
        <f>+'[4]CAP 04-99'!N1428</f>
        <v>1.4812000000000001</v>
      </c>
      <c r="M24" s="714">
        <f>+'[4]CAP 04-99'!O1428</f>
        <v>0.88200000000000012</v>
      </c>
      <c r="N24" s="714">
        <f>+'[4]CAP 04-99'!P1428</f>
        <v>1.4572000000000001</v>
      </c>
      <c r="O24" s="358"/>
      <c r="P24" s="356"/>
      <c r="Q24" s="358"/>
      <c r="R24" s="482"/>
      <c r="S24" s="483"/>
      <c r="T24" s="482"/>
      <c r="U24" s="482"/>
      <c r="V24" s="402"/>
      <c r="W24" s="483"/>
      <c r="X24" s="358"/>
      <c r="Y24" s="484"/>
    </row>
    <row r="25" spans="1:25" ht="12" customHeight="1">
      <c r="A25" s="468" t="s">
        <v>246</v>
      </c>
      <c r="B25" s="717">
        <f t="shared" si="0"/>
        <v>71.895600000000002</v>
      </c>
      <c r="C25" s="714">
        <f>+'[4]CAP 04-99'!E1431</f>
        <v>4.5935999999999995</v>
      </c>
      <c r="D25" s="714">
        <f>+'[4]CAP 04-99'!F1431</f>
        <v>4.6803999999999997</v>
      </c>
      <c r="E25" s="714">
        <f>+'[4]CAP 04-99'!G1431</f>
        <v>4.6639999999999997</v>
      </c>
      <c r="F25" s="714">
        <f>+'[4]CAP 04-99'!H1431</f>
        <v>5.5304000000000002</v>
      </c>
      <c r="G25" s="714">
        <f>+'[4]CAP 04-99'!I1431</f>
        <v>6.0452000000000004</v>
      </c>
      <c r="H25" s="714">
        <f>+'[4]CAP 04-99'!J1431</f>
        <v>6.4523999999999999</v>
      </c>
      <c r="I25" s="714">
        <f>+'[4]CAP 04-99'!K1431</f>
        <v>6.6319999999999997</v>
      </c>
      <c r="J25" s="714">
        <f>+'[4]CAP 04-99'!L1431</f>
        <v>6.8259999999999996</v>
      </c>
      <c r="K25" s="714">
        <f>+'[4]CAP 04-99'!M1431</f>
        <v>6.6239999999999997</v>
      </c>
      <c r="L25" s="714">
        <f>+'[4]CAP 04-99'!N1431</f>
        <v>6.35</v>
      </c>
      <c r="M25" s="714">
        <f>+'[4]CAP 04-99'!O1431</f>
        <v>6.3616000000000001</v>
      </c>
      <c r="N25" s="714">
        <f>+'[4]CAP 04-99'!P1431</f>
        <v>7.1360000000000001</v>
      </c>
      <c r="O25" s="358"/>
      <c r="P25" s="356"/>
      <c r="Q25" s="358"/>
      <c r="R25" s="482"/>
      <c r="S25" s="483"/>
      <c r="T25" s="482"/>
      <c r="U25" s="482"/>
      <c r="V25" s="402"/>
      <c r="W25" s="483"/>
      <c r="X25" s="358"/>
      <c r="Y25" s="484"/>
    </row>
    <row r="26" spans="1:25" ht="12" customHeight="1">
      <c r="A26" s="468" t="s">
        <v>258</v>
      </c>
      <c r="B26" s="717">
        <f t="shared" si="0"/>
        <v>336.17800000000005</v>
      </c>
      <c r="C26" s="714">
        <f>+'[4]CAP 04-99'!E1434</f>
        <v>15.973599999999999</v>
      </c>
      <c r="D26" s="714">
        <f>+'[4]CAP 04-99'!F1434</f>
        <v>19.217600000000004</v>
      </c>
      <c r="E26" s="714">
        <f>+'[4]CAP 04-99'!G1434</f>
        <v>26.025600000000004</v>
      </c>
      <c r="F26" s="714">
        <f>+'[4]CAP 04-99'!H1434</f>
        <v>27.424000000000003</v>
      </c>
      <c r="G26" s="714">
        <f>+'[4]CAP 04-99'!I1434</f>
        <v>33.863999999999997</v>
      </c>
      <c r="H26" s="714">
        <f>+'[4]CAP 04-99'!J1434</f>
        <v>30.626800000000003</v>
      </c>
      <c r="I26" s="714">
        <f>+'[4]CAP 04-99'!K1434</f>
        <v>36.175600000000003</v>
      </c>
      <c r="J26" s="714">
        <f>+'[4]CAP 04-99'!L1434</f>
        <v>31.339600000000004</v>
      </c>
      <c r="K26" s="714">
        <f>+'[4]CAP 04-99'!M1434</f>
        <v>28.582800000000006</v>
      </c>
      <c r="L26" s="714">
        <f>+'[4]CAP 04-99'!N1434</f>
        <v>26.203199999999999</v>
      </c>
      <c r="M26" s="714">
        <f>+'[4]CAP 04-99'!O1434</f>
        <v>28.216000000000005</v>
      </c>
      <c r="N26" s="714">
        <f>+'[4]CAP 04-99'!P1434</f>
        <v>32.529200000000003</v>
      </c>
      <c r="O26" s="358"/>
      <c r="P26" s="356"/>
      <c r="Q26" s="358"/>
      <c r="R26" s="482"/>
      <c r="S26" s="483"/>
      <c r="T26" s="482"/>
      <c r="U26" s="482"/>
      <c r="V26" s="402"/>
      <c r="W26" s="483"/>
      <c r="X26" s="358"/>
      <c r="Y26" s="484"/>
    </row>
    <row r="27" spans="1:25" ht="12" customHeight="1">
      <c r="A27" s="468" t="s">
        <v>577</v>
      </c>
      <c r="B27" s="717">
        <f t="shared" si="0"/>
        <v>194.47999999999996</v>
      </c>
      <c r="C27" s="714">
        <f>+'[4]CAP 04-99'!E1437</f>
        <v>18.130000000000003</v>
      </c>
      <c r="D27" s="714">
        <f>+'[4]CAP 04-99'!F1437</f>
        <v>20.130000000000003</v>
      </c>
      <c r="E27" s="714">
        <f>+'[4]CAP 04-99'!G1437</f>
        <v>20.12</v>
      </c>
      <c r="F27" s="714">
        <f>+'[4]CAP 04-99'!H1437</f>
        <v>18.43</v>
      </c>
      <c r="G27" s="714">
        <f>+'[4]CAP 04-99'!I1437</f>
        <v>15.32</v>
      </c>
      <c r="H27" s="714">
        <f>+'[4]CAP 04-99'!J1437</f>
        <v>15.23</v>
      </c>
      <c r="I27" s="714">
        <f>+'[4]CAP 04-99'!K1437</f>
        <v>15.08</v>
      </c>
      <c r="J27" s="714">
        <f>+'[4]CAP 04-99'!L1437</f>
        <v>14.889999999999999</v>
      </c>
      <c r="K27" s="714">
        <f>+'[4]CAP 04-99'!M1437</f>
        <v>14.169999999999998</v>
      </c>
      <c r="L27" s="714">
        <f>+'[4]CAP 04-99'!N1437</f>
        <v>14.32</v>
      </c>
      <c r="M27" s="714">
        <f>+'[4]CAP 04-99'!O1437</f>
        <v>14.260000000000002</v>
      </c>
      <c r="N27" s="714">
        <f>+'[4]CAP 04-99'!P1437</f>
        <v>14.399999999999999</v>
      </c>
      <c r="O27" s="358"/>
      <c r="P27" s="356"/>
      <c r="Q27" s="358"/>
      <c r="R27" s="482"/>
      <c r="S27" s="483"/>
      <c r="T27" s="482"/>
      <c r="U27" s="482"/>
      <c r="V27" s="402"/>
      <c r="W27" s="483"/>
      <c r="X27" s="358"/>
      <c r="Y27" s="484"/>
    </row>
    <row r="28" spans="1:25" ht="12" customHeight="1">
      <c r="A28" s="469" t="s">
        <v>578</v>
      </c>
      <c r="B28" s="717">
        <f t="shared" si="0"/>
        <v>61.459000000000003</v>
      </c>
      <c r="C28" s="714">
        <f>+'[4]CAP 04-99'!E1440</f>
        <v>4.9800000000000004</v>
      </c>
      <c r="D28" s="714">
        <f>+'[4]CAP 04-99'!F1440</f>
        <v>5.33</v>
      </c>
      <c r="E28" s="714">
        <f>+'[4]CAP 04-99'!G1440</f>
        <v>5.45</v>
      </c>
      <c r="F28" s="714">
        <f>+'[4]CAP 04-99'!H1440</f>
        <v>5.42</v>
      </c>
      <c r="G28" s="714">
        <f>+'[4]CAP 04-99'!I1440</f>
        <v>5.4</v>
      </c>
      <c r="H28" s="714">
        <f>+'[4]CAP 04-99'!J1440</f>
        <v>5.3890000000000002</v>
      </c>
      <c r="I28" s="714">
        <f>+'[4]CAP 04-99'!K1440</f>
        <v>4.93</v>
      </c>
      <c r="J28" s="714">
        <f>+'[4]CAP 04-99'!L1440</f>
        <v>4.8499999999999996</v>
      </c>
      <c r="K28" s="714">
        <f>+'[4]CAP 04-99'!M1440</f>
        <v>4.72</v>
      </c>
      <c r="L28" s="714">
        <f>+'[4]CAP 04-99'!N1440</f>
        <v>4.91</v>
      </c>
      <c r="M28" s="714">
        <f>+'[4]CAP 04-99'!O1440</f>
        <v>4.96</v>
      </c>
      <c r="N28" s="714">
        <f>+'[4]CAP 04-99'!P1440</f>
        <v>5.12</v>
      </c>
      <c r="O28" s="358"/>
      <c r="P28" s="356"/>
      <c r="Q28" s="358"/>
      <c r="R28" s="482"/>
      <c r="S28" s="483"/>
      <c r="T28" s="482"/>
      <c r="U28" s="482"/>
      <c r="V28" s="402"/>
      <c r="W28" s="483"/>
      <c r="X28" s="358"/>
      <c r="Y28" s="484"/>
    </row>
    <row r="29" spans="1:25" ht="12" customHeight="1">
      <c r="A29" s="469" t="s">
        <v>579</v>
      </c>
      <c r="B29" s="717">
        <f t="shared" si="0"/>
        <v>133.02099999999999</v>
      </c>
      <c r="C29" s="714">
        <f>+'[4]CAP 04-99'!E1443</f>
        <v>13.15</v>
      </c>
      <c r="D29" s="714">
        <f>+'[4]CAP 04-99'!F1443</f>
        <v>14.8</v>
      </c>
      <c r="E29" s="714">
        <f>+'[4]CAP 04-99'!G1443</f>
        <v>14.67</v>
      </c>
      <c r="F29" s="714">
        <f>+'[4]CAP 04-99'!H1443</f>
        <v>13.01</v>
      </c>
      <c r="G29" s="714">
        <f>+'[4]CAP 04-99'!I1443</f>
        <v>9.92</v>
      </c>
      <c r="H29" s="714">
        <f>+'[4]CAP 04-99'!J1443</f>
        <v>9.8409999999999993</v>
      </c>
      <c r="I29" s="714">
        <f>+'[4]CAP 04-99'!K1443</f>
        <v>10.15</v>
      </c>
      <c r="J29" s="714">
        <f>+'[4]CAP 04-99'!L1443</f>
        <v>10.039999999999999</v>
      </c>
      <c r="K29" s="714">
        <f>+'[4]CAP 04-99'!M1443</f>
        <v>9.4499999999999993</v>
      </c>
      <c r="L29" s="714">
        <f>+'[4]CAP 04-99'!N1443</f>
        <v>9.41</v>
      </c>
      <c r="M29" s="714">
        <f>+'[4]CAP 04-99'!O1443</f>
        <v>9.3000000000000007</v>
      </c>
      <c r="N29" s="714">
        <f>+'[4]CAP 04-99'!P1443</f>
        <v>9.2799999999999994</v>
      </c>
      <c r="O29" s="358"/>
      <c r="P29" s="356"/>
      <c r="Q29" s="358"/>
      <c r="R29" s="482"/>
      <c r="S29" s="483"/>
      <c r="T29" s="482"/>
      <c r="U29" s="482"/>
      <c r="V29" s="402"/>
      <c r="W29" s="483"/>
      <c r="X29" s="358"/>
      <c r="Y29" s="484"/>
    </row>
    <row r="30" spans="1:25" ht="12" customHeight="1">
      <c r="A30" s="468" t="s">
        <v>590</v>
      </c>
      <c r="B30" s="717">
        <f t="shared" si="0"/>
        <v>45.385599999999997</v>
      </c>
      <c r="C30" s="714">
        <f>+'[4]CAP 04-99'!E1446</f>
        <v>3.3000000000000003</v>
      </c>
      <c r="D30" s="714">
        <f>+'[4]CAP 04-99'!F1446</f>
        <v>3.3527999999999993</v>
      </c>
      <c r="E30" s="714">
        <f>+'[4]CAP 04-99'!G1446</f>
        <v>3.4583999999999997</v>
      </c>
      <c r="F30" s="714">
        <f>+'[4]CAP 04-99'!H1446</f>
        <v>3.6199999999999992</v>
      </c>
      <c r="G30" s="714">
        <f>+'[4]CAP 04-99'!I1446</f>
        <v>3.5999999999999996</v>
      </c>
      <c r="H30" s="714">
        <f>+'[4]CAP 04-99'!J1446</f>
        <v>4.1447999999999992</v>
      </c>
      <c r="I30" s="714">
        <f>+'[4]CAP 04-99'!K1446</f>
        <v>4.4087999999999985</v>
      </c>
      <c r="J30" s="714">
        <f>+'[4]CAP 04-99'!L1446</f>
        <v>4.2671999999999981</v>
      </c>
      <c r="K30" s="714">
        <f>+'[4]CAP 04-99'!M1446</f>
        <v>3.9159999999999999</v>
      </c>
      <c r="L30" s="714">
        <f>+'[4]CAP 04-99'!N1446</f>
        <v>3.8679999999999994</v>
      </c>
      <c r="M30" s="714">
        <f>+'[4]CAP 04-99'!O1446</f>
        <v>3.6888000000000001</v>
      </c>
      <c r="N30" s="714">
        <f>+'[4]CAP 04-99'!P1446</f>
        <v>3.7607999999999997</v>
      </c>
      <c r="O30" s="358"/>
      <c r="P30" s="356"/>
      <c r="Q30" s="358"/>
      <c r="R30" s="482"/>
      <c r="S30" s="483"/>
      <c r="T30" s="482"/>
      <c r="U30" s="482"/>
      <c r="V30" s="402"/>
      <c r="W30" s="483"/>
      <c r="X30" s="358"/>
      <c r="Y30" s="484"/>
    </row>
    <row r="31" spans="1:25" ht="12" customHeight="1">
      <c r="A31" s="468" t="s">
        <v>591</v>
      </c>
      <c r="B31" s="717">
        <f t="shared" si="0"/>
        <v>0</v>
      </c>
      <c r="C31" s="714">
        <f>+'[4]CAP 04-99'!E1449</f>
        <v>0</v>
      </c>
      <c r="D31" s="714">
        <f>+'[4]CAP 04-99'!F1449</f>
        <v>0</v>
      </c>
      <c r="E31" s="714">
        <f>+'[4]CAP 04-99'!G1449</f>
        <v>0</v>
      </c>
      <c r="F31" s="714">
        <f>+'[4]CAP 04-99'!H1449</f>
        <v>0</v>
      </c>
      <c r="G31" s="714">
        <f>+'[4]CAP 04-99'!I1449</f>
        <v>0</v>
      </c>
      <c r="H31" s="714">
        <f>+'[4]CAP 04-99'!J1449</f>
        <v>0</v>
      </c>
      <c r="I31" s="714">
        <f>+'[4]CAP 04-99'!K1449</f>
        <v>0</v>
      </c>
      <c r="J31" s="714">
        <f>+'[4]CAP 04-99'!L1449</f>
        <v>0</v>
      </c>
      <c r="K31" s="714">
        <f>+'[4]CAP 04-99'!M1449</f>
        <v>0</v>
      </c>
      <c r="L31" s="714">
        <f>+'[4]CAP 04-99'!N1449</f>
        <v>0</v>
      </c>
      <c r="M31" s="714">
        <f>+'[4]CAP 04-99'!O1449</f>
        <v>0</v>
      </c>
      <c r="N31" s="714">
        <f>+'[4]CAP 04-99'!P1449</f>
        <v>0</v>
      </c>
      <c r="O31" s="358"/>
      <c r="P31" s="356"/>
      <c r="Q31" s="358"/>
      <c r="R31" s="482"/>
      <c r="S31" s="483"/>
      <c r="T31" s="482"/>
      <c r="U31" s="482"/>
      <c r="V31" s="402"/>
      <c r="W31" s="483"/>
      <c r="X31" s="358"/>
      <c r="Y31" s="484"/>
    </row>
    <row r="32" spans="1:25" ht="12" customHeight="1">
      <c r="A32" s="358" t="s">
        <v>686</v>
      </c>
      <c r="B32" s="717">
        <f t="shared" si="0"/>
        <v>0</v>
      </c>
      <c r="C32" s="714">
        <f>+'[4]CAP 04-99'!E1452</f>
        <v>0</v>
      </c>
      <c r="D32" s="714">
        <f>+'[4]CAP 04-99'!F1452</f>
        <v>0</v>
      </c>
      <c r="E32" s="714">
        <f>+'[4]CAP 04-99'!G1452</f>
        <v>0</v>
      </c>
      <c r="F32" s="714">
        <f>+'[4]CAP 04-99'!H1452</f>
        <v>0</v>
      </c>
      <c r="G32" s="714">
        <f>+'[4]CAP 04-99'!I1452</f>
        <v>0</v>
      </c>
      <c r="H32" s="714">
        <f>+'[4]CAP 04-99'!J1452</f>
        <v>0</v>
      </c>
      <c r="I32" s="714">
        <f>+'[4]CAP 04-99'!K1452</f>
        <v>0</v>
      </c>
      <c r="J32" s="714">
        <f>+'[4]CAP 04-99'!L1452</f>
        <v>0</v>
      </c>
      <c r="K32" s="714">
        <f>+'[4]CAP 04-99'!M1452</f>
        <v>0</v>
      </c>
      <c r="L32" s="714">
        <f>+'[4]CAP 04-99'!N1452</f>
        <v>0</v>
      </c>
      <c r="M32" s="714">
        <f>+'[4]CAP 04-99'!O1452</f>
        <v>0</v>
      </c>
      <c r="N32" s="714">
        <f>+'[4]CAP 04-99'!P1452</f>
        <v>0</v>
      </c>
      <c r="O32" s="358"/>
      <c r="P32" s="356"/>
      <c r="Q32" s="358"/>
      <c r="R32" s="482"/>
      <c r="S32" s="483"/>
      <c r="T32" s="482"/>
      <c r="U32" s="482"/>
      <c r="V32" s="402"/>
      <c r="W32" s="483"/>
      <c r="X32" s="358"/>
      <c r="Y32" s="484"/>
    </row>
    <row r="33" spans="1:25" ht="12" customHeight="1">
      <c r="A33" s="358" t="s">
        <v>534</v>
      </c>
      <c r="B33" s="717">
        <f t="shared" si="0"/>
        <v>0.10200000000000001</v>
      </c>
      <c r="C33" s="714">
        <f>+'[4]CAP 04-99'!E1455</f>
        <v>0.05</v>
      </c>
      <c r="D33" s="714">
        <f>+'[4]CAP 04-99'!F1455</f>
        <v>3.2000000000000001E-2</v>
      </c>
      <c r="E33" s="714">
        <f>+'[4]CAP 04-99'!G1455</f>
        <v>0.02</v>
      </c>
      <c r="F33" s="714">
        <f>+'[4]CAP 04-99'!H1455</f>
        <v>0</v>
      </c>
      <c r="G33" s="714">
        <f>+'[4]CAP 04-99'!I1455</f>
        <v>0</v>
      </c>
      <c r="H33" s="714">
        <f>+'[4]CAP 04-99'!J1455</f>
        <v>0</v>
      </c>
      <c r="I33" s="714">
        <f>+'[4]CAP 04-99'!K1455</f>
        <v>0</v>
      </c>
      <c r="J33" s="714">
        <f>+'[4]CAP 04-99'!L1455</f>
        <v>0</v>
      </c>
      <c r="K33" s="714">
        <f>+'[4]CAP 04-99'!M1455</f>
        <v>0</v>
      </c>
      <c r="L33" s="714">
        <f>+'[4]CAP 04-99'!N1455</f>
        <v>0</v>
      </c>
      <c r="M33" s="714">
        <f>+'[4]CAP 04-99'!O1455</f>
        <v>0</v>
      </c>
      <c r="N33" s="714">
        <f>+'[4]CAP 04-99'!P1455</f>
        <v>0</v>
      </c>
      <c r="O33" s="358"/>
      <c r="P33" s="356"/>
      <c r="Q33" s="358"/>
      <c r="R33" s="482"/>
      <c r="S33" s="483"/>
      <c r="T33" s="482"/>
      <c r="U33" s="482"/>
      <c r="V33" s="402"/>
      <c r="W33" s="483"/>
      <c r="X33" s="358"/>
      <c r="Y33" s="484"/>
    </row>
    <row r="34" spans="1:25" ht="12" customHeight="1">
      <c r="A34" s="358" t="s">
        <v>535</v>
      </c>
      <c r="B34" s="717">
        <f t="shared" si="0"/>
        <v>0</v>
      </c>
      <c r="C34" s="714">
        <f>+'[4]CAP 04-99'!E1458</f>
        <v>0</v>
      </c>
      <c r="D34" s="714">
        <f>+'[4]CAP 04-99'!F1458</f>
        <v>0</v>
      </c>
      <c r="E34" s="714">
        <f>+'[4]CAP 04-99'!G1458</f>
        <v>0</v>
      </c>
      <c r="F34" s="714">
        <f>+'[4]CAP 04-99'!H1458</f>
        <v>0</v>
      </c>
      <c r="G34" s="714">
        <f>+'[4]CAP 04-99'!I1458</f>
        <v>0</v>
      </c>
      <c r="H34" s="714">
        <f>+'[4]CAP 04-99'!J1458</f>
        <v>0</v>
      </c>
      <c r="I34" s="714">
        <f>+'[4]CAP 04-99'!K1458</f>
        <v>0</v>
      </c>
      <c r="J34" s="714">
        <f>+'[4]CAP 04-99'!L1458</f>
        <v>0</v>
      </c>
      <c r="K34" s="714">
        <f>+'[4]CAP 04-99'!M1458</f>
        <v>0</v>
      </c>
      <c r="L34" s="714">
        <f>+'[4]CAP 04-99'!N1458</f>
        <v>0</v>
      </c>
      <c r="M34" s="714">
        <f>+'[4]CAP 04-99'!O1458</f>
        <v>0</v>
      </c>
      <c r="N34" s="714">
        <f>+'[4]CAP 04-99'!P1458</f>
        <v>0</v>
      </c>
      <c r="O34" s="358"/>
      <c r="P34" s="356"/>
      <c r="Q34" s="358"/>
      <c r="R34" s="482"/>
      <c r="S34" s="483"/>
      <c r="T34" s="482"/>
      <c r="U34" s="482"/>
      <c r="V34" s="402"/>
      <c r="W34" s="483"/>
      <c r="X34" s="358"/>
      <c r="Y34" s="484"/>
    </row>
    <row r="35" spans="1:25" ht="12" customHeight="1">
      <c r="A35" s="475" t="s">
        <v>536</v>
      </c>
      <c r="B35" s="718">
        <f t="shared" si="0"/>
        <v>0</v>
      </c>
      <c r="C35" s="715">
        <f>+'[4]CAP 04-99'!E1461</f>
        <v>0</v>
      </c>
      <c r="D35" s="715">
        <f>+'[4]CAP 04-99'!F1461</f>
        <v>0</v>
      </c>
      <c r="E35" s="715">
        <f>+'[4]CAP 04-99'!G1461</f>
        <v>0</v>
      </c>
      <c r="F35" s="715">
        <f>+'[4]CAP 04-99'!H1461</f>
        <v>0</v>
      </c>
      <c r="G35" s="715">
        <f>+'[4]CAP 04-99'!I1461</f>
        <v>0</v>
      </c>
      <c r="H35" s="715">
        <f>+'[4]CAP 04-99'!J1461</f>
        <v>0</v>
      </c>
      <c r="I35" s="715">
        <f>+'[4]CAP 04-99'!K1461</f>
        <v>0</v>
      </c>
      <c r="J35" s="715">
        <f>+'[4]CAP 04-99'!L1461</f>
        <v>0</v>
      </c>
      <c r="K35" s="715">
        <f>+'[4]CAP 04-99'!M1461</f>
        <v>0</v>
      </c>
      <c r="L35" s="715">
        <f>+'[4]CAP 04-99'!N1461</f>
        <v>0</v>
      </c>
      <c r="M35" s="715">
        <f>+'[4]CAP 04-99'!O1461</f>
        <v>0</v>
      </c>
      <c r="N35" s="715">
        <f>+'[4]CAP 04-99'!P1461</f>
        <v>0</v>
      </c>
      <c r="O35" s="358"/>
      <c r="P35" s="356"/>
      <c r="Q35" s="358"/>
      <c r="R35" s="482"/>
      <c r="S35" s="483"/>
      <c r="T35" s="482"/>
      <c r="U35" s="482"/>
      <c r="V35" s="402"/>
      <c r="W35" s="483"/>
      <c r="X35" s="358"/>
      <c r="Y35" s="484"/>
    </row>
    <row r="36" spans="1:25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</row>
    <row r="37" spans="1:25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</row>
    <row r="38" spans="1:25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</row>
    <row r="39" spans="1:25" ht="12" customHeight="1">
      <c r="A39" s="14"/>
    </row>
    <row r="40" spans="1:25" ht="12" customHeight="1">
      <c r="A40" s="217"/>
    </row>
    <row r="41" spans="1:25" ht="12" customHeight="1">
      <c r="A41" s="276"/>
    </row>
    <row r="42" spans="1:25" ht="12" customHeight="1">
      <c r="A42" s="277"/>
    </row>
    <row r="43" spans="1:25" ht="12" customHeight="1">
      <c r="A43" s="278"/>
    </row>
    <row r="44" spans="1:25" ht="12" customHeight="1">
      <c r="A44" s="277"/>
    </row>
    <row r="45" spans="1:25" ht="12" customHeight="1">
      <c r="A45" s="217"/>
    </row>
    <row r="46" spans="1:25" ht="12" customHeight="1">
      <c r="A46" s="217"/>
    </row>
    <row r="47" spans="1:25" ht="12" customHeight="1">
      <c r="A47" s="217"/>
    </row>
    <row r="48" spans="1:25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phoneticPr fontId="54" type="noConversion"/>
  <printOptions horizontalCentered="1" verticalCentered="1"/>
  <pageMargins left="0" right="0" top="0" bottom="0" header="0" footer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AA52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8.33203125" style="354" customWidth="1"/>
    <col min="2" max="2" width="6" style="354" customWidth="1"/>
    <col min="3" max="14" width="5.5" style="354" customWidth="1"/>
    <col min="15" max="15" width="6.6640625" style="354" customWidth="1"/>
    <col min="16" max="16384" width="12.83203125" style="354"/>
  </cols>
  <sheetData>
    <row r="2" spans="1:27" ht="12" customHeight="1">
      <c r="A2" s="510" t="s">
        <v>392</v>
      </c>
      <c r="B2" s="467"/>
      <c r="C2" s="467"/>
      <c r="D2" s="467"/>
      <c r="E2" s="467"/>
      <c r="F2" s="467"/>
    </row>
    <row r="3" spans="1:27" ht="11">
      <c r="A3" s="511" t="s">
        <v>59</v>
      </c>
      <c r="Q3" s="358"/>
      <c r="R3" s="358"/>
      <c r="S3" s="358"/>
      <c r="T3" s="358"/>
      <c r="U3" s="358"/>
      <c r="V3" s="358"/>
      <c r="W3" s="358"/>
      <c r="X3" s="358"/>
      <c r="Y3" s="358"/>
      <c r="Z3" s="358"/>
      <c r="AA3" s="358"/>
    </row>
    <row r="4" spans="1:27" ht="4" customHeight="1"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  <c r="AA4" s="358"/>
    </row>
    <row r="5" spans="1:27" ht="17" customHeight="1">
      <c r="A5" s="667" t="s">
        <v>198</v>
      </c>
      <c r="B5" s="668" t="s">
        <v>501</v>
      </c>
      <c r="C5" s="669" t="s">
        <v>333</v>
      </c>
      <c r="D5" s="669" t="s">
        <v>432</v>
      </c>
      <c r="E5" s="669" t="s">
        <v>434</v>
      </c>
      <c r="F5" s="669" t="s">
        <v>386</v>
      </c>
      <c r="G5" s="669" t="s">
        <v>389</v>
      </c>
      <c r="H5" s="669" t="s">
        <v>293</v>
      </c>
      <c r="I5" s="669" t="s">
        <v>295</v>
      </c>
      <c r="J5" s="669" t="s">
        <v>102</v>
      </c>
      <c r="K5" s="669" t="s">
        <v>103</v>
      </c>
      <c r="L5" s="669" t="s">
        <v>17</v>
      </c>
      <c r="M5" s="669" t="s">
        <v>107</v>
      </c>
      <c r="N5" s="670" t="s">
        <v>109</v>
      </c>
      <c r="P5" s="358"/>
      <c r="Q5" s="468"/>
      <c r="R5" s="356"/>
      <c r="S5" s="480"/>
      <c r="T5" s="480"/>
      <c r="U5" s="480"/>
      <c r="V5" s="480"/>
      <c r="W5" s="480"/>
      <c r="X5" s="481"/>
      <c r="Y5" s="480"/>
      <c r="Z5" s="358"/>
      <c r="AA5" s="358"/>
    </row>
    <row r="6" spans="1:27" ht="17" customHeight="1">
      <c r="A6" s="535" t="s">
        <v>325</v>
      </c>
      <c r="B6" s="719">
        <f>('C-63'!B6/'C-62'!B6)*1000</f>
        <v>12.471013328161176</v>
      </c>
      <c r="C6" s="719">
        <f>('C-63'!C6/'C-62'!C6)*1000</f>
        <v>12.517264862757401</v>
      </c>
      <c r="D6" s="719">
        <f>('C-63'!D6/'C-62'!D6)*1000</f>
        <v>12.046906277322323</v>
      </c>
      <c r="E6" s="719">
        <f>('C-63'!E6/'C-62'!E6)*1000</f>
        <v>12.352141630951326</v>
      </c>
      <c r="F6" s="719">
        <f>('C-63'!F6/'C-62'!F6)*1000</f>
        <v>12.506256412107295</v>
      </c>
      <c r="G6" s="719">
        <f>('C-63'!G6/'C-62'!G6)*1000</f>
        <v>12.258681628382261</v>
      </c>
      <c r="H6" s="719">
        <f>('C-63'!H6/'C-62'!H6)*1000</f>
        <v>12.134178121041913</v>
      </c>
      <c r="I6" s="719">
        <f>('C-63'!I6/'C-62'!I6)*1000</f>
        <v>12.494215941895668</v>
      </c>
      <c r="J6" s="719">
        <f>('C-63'!J6/'C-62'!J6)*1000</f>
        <v>12.719556826353507</v>
      </c>
      <c r="K6" s="719">
        <f>('C-63'!K6/'C-62'!K6)*1000</f>
        <v>12.702846966727911</v>
      </c>
      <c r="L6" s="719">
        <f>('C-63'!L6/'C-62'!L6)*1000</f>
        <v>13.701364790648334</v>
      </c>
      <c r="M6" s="719">
        <f>('C-63'!M6/'C-62'!M6)*1000</f>
        <v>11.938154256564806</v>
      </c>
      <c r="N6" s="719">
        <f>('C-63'!N6/'C-62'!N6)*1000</f>
        <v>12.281658531197586</v>
      </c>
      <c r="P6" s="358"/>
      <c r="Q6" s="358"/>
      <c r="R6" s="356"/>
      <c r="S6" s="482"/>
      <c r="T6" s="482"/>
      <c r="U6" s="483"/>
      <c r="V6" s="482"/>
      <c r="W6" s="482"/>
      <c r="X6" s="402"/>
      <c r="Y6" s="483"/>
      <c r="Z6" s="358"/>
      <c r="AA6" s="484"/>
    </row>
    <row r="7" spans="1:27" ht="12" customHeight="1">
      <c r="A7" s="468" t="s">
        <v>488</v>
      </c>
      <c r="B7" s="720">
        <f>('C-63'!B7/'C-62'!B7)*1000</f>
        <v>11.513481607691608</v>
      </c>
      <c r="C7" s="720">
        <f>('C-63'!C7/'C-62'!C7)*1000</f>
        <v>10.859238754325261</v>
      </c>
      <c r="D7" s="720">
        <f>('C-63'!D7/'C-62'!D7)*1000</f>
        <v>10.918650088809947</v>
      </c>
      <c r="E7" s="720">
        <f>('C-63'!E7/'C-62'!E7)*1000</f>
        <v>11.598443579766537</v>
      </c>
      <c r="F7" s="720">
        <f>('C-63'!F7/'C-62'!F7)*1000</f>
        <v>10.959307359307358</v>
      </c>
      <c r="G7" s="720">
        <f>('C-63'!G7/'C-62'!G7)*1000</f>
        <v>10.939508371927323</v>
      </c>
      <c r="H7" s="720">
        <f>('C-63'!H7/'C-62'!H7)*1000</f>
        <v>9.9955887584489531</v>
      </c>
      <c r="I7" s="720">
        <f>('C-63'!I7/'C-62'!I7)*1000</f>
        <v>11.146696696696697</v>
      </c>
      <c r="J7" s="720">
        <f>('C-63'!J7/'C-62'!J7)*1000</f>
        <v>15.420437956204383</v>
      </c>
      <c r="K7" s="720">
        <f>('C-63'!K7/'C-62'!K7)*1000</f>
        <v>15.27986111111111</v>
      </c>
      <c r="L7" s="720">
        <f>('C-63'!L7/'C-62'!L7)*1000</f>
        <v>11.186230876216971</v>
      </c>
      <c r="M7" s="720">
        <f>('C-63'!M7/'C-62'!M7)*1000</f>
        <v>9.044211994421202</v>
      </c>
      <c r="N7" s="720">
        <f>('C-63'!N7/'C-62'!N7)*1000</f>
        <v>10.927538200339558</v>
      </c>
      <c r="P7" s="358"/>
      <c r="Q7" s="358"/>
      <c r="R7" s="356"/>
      <c r="S7" s="482"/>
      <c r="T7" s="482"/>
      <c r="U7" s="483"/>
      <c r="V7" s="482"/>
      <c r="W7" s="482"/>
      <c r="X7" s="402"/>
      <c r="Y7" s="483"/>
      <c r="Z7" s="358"/>
      <c r="AA7" s="484"/>
    </row>
    <row r="8" spans="1:27" ht="12" customHeight="1">
      <c r="A8" s="468" t="s">
        <v>603</v>
      </c>
      <c r="B8" s="720">
        <f>('C-63'!B8/'C-62'!B8)*1000</f>
        <v>14.547674818753205</v>
      </c>
      <c r="C8" s="720">
        <f>('C-63'!C8/'C-62'!C8)*1000</f>
        <v>15.41205160911074</v>
      </c>
      <c r="D8" s="720">
        <f>('C-63'!D8/'C-62'!D8)*1000</f>
        <v>14.516096739180156</v>
      </c>
      <c r="E8" s="720">
        <f>('C-63'!E8/'C-62'!E8)*1000</f>
        <v>14.915870395403525</v>
      </c>
      <c r="F8" s="720">
        <f>('C-63'!F8/'C-62'!F8)*1000</f>
        <v>15.628631755238663</v>
      </c>
      <c r="G8" s="720">
        <f>('C-63'!G8/'C-62'!G8)*1000</f>
        <v>14.993161791893499</v>
      </c>
      <c r="H8" s="720">
        <f>('C-63'!H8/'C-62'!H8)*1000</f>
        <v>13.575461235751762</v>
      </c>
      <c r="I8" s="720">
        <f>('C-63'!I8/'C-62'!I8)*1000</f>
        <v>14.459491902212683</v>
      </c>
      <c r="J8" s="720">
        <f>('C-63'!J8/'C-62'!J8)*1000</f>
        <v>14.146496522251038</v>
      </c>
      <c r="K8" s="720">
        <f>('C-63'!K8/'C-62'!K8)*1000</f>
        <v>14.374355410004659</v>
      </c>
      <c r="L8" s="720">
        <f>('C-63'!L8/'C-62'!L8)*1000</f>
        <v>14.306384908226814</v>
      </c>
      <c r="M8" s="720">
        <f>('C-63'!M8/'C-62'!M8)*1000</f>
        <v>14.193838254172015</v>
      </c>
      <c r="N8" s="720">
        <f>('C-63'!N8/'C-62'!N8)*1000</f>
        <v>14.350877192982455</v>
      </c>
      <c r="P8" s="358"/>
      <c r="Q8" s="358"/>
      <c r="R8" s="356"/>
      <c r="S8" s="482"/>
      <c r="T8" s="482"/>
      <c r="U8" s="483"/>
      <c r="V8" s="482"/>
      <c r="W8" s="482"/>
      <c r="X8" s="402"/>
      <c r="Y8" s="483"/>
      <c r="Z8" s="358"/>
      <c r="AA8" s="484"/>
    </row>
    <row r="9" spans="1:27" ht="12" customHeight="1">
      <c r="A9" s="468" t="s">
        <v>604</v>
      </c>
      <c r="B9" s="720">
        <f>('C-63'!B9/'C-62'!B9)*1000</f>
        <v>14.886620449673208</v>
      </c>
      <c r="C9" s="720">
        <f>('C-63'!C9/'C-62'!C9)*1000</f>
        <v>13.777050126217096</v>
      </c>
      <c r="D9" s="720">
        <f>('C-63'!D9/'C-62'!D9)*1000</f>
        <v>13.074123354123355</v>
      </c>
      <c r="E9" s="720">
        <f>('C-63'!E9/'C-62'!E9)*1000</f>
        <v>12.465519203413942</v>
      </c>
      <c r="F9" s="720">
        <f>('C-63'!F9/'C-62'!F9)*1000</f>
        <v>14.823267750213862</v>
      </c>
      <c r="G9" s="720">
        <f>('C-63'!G9/'C-62'!G9)*1000</f>
        <v>15.137175265852703</v>
      </c>
      <c r="H9" s="720">
        <f>('C-63'!H9/'C-62'!H9)*1000</f>
        <v>15.501159420289861</v>
      </c>
      <c r="I9" s="720">
        <f>('C-63'!I9/'C-62'!I9)*1000</f>
        <v>15.517034675169395</v>
      </c>
      <c r="J9" s="720">
        <f>('C-63'!J9/'C-62'!J9)*1000</f>
        <v>15.367022653721682</v>
      </c>
      <c r="K9" s="720">
        <f>('C-63'!K9/'C-62'!K9)*1000</f>
        <v>14.641837893884173</v>
      </c>
      <c r="L9" s="720">
        <f>('C-63'!L9/'C-62'!L9)*1000</f>
        <v>16.309795748228439</v>
      </c>
      <c r="M9" s="720">
        <f>('C-63'!M9/'C-62'!M9)*1000</f>
        <v>16.305240816326538</v>
      </c>
      <c r="N9" s="720">
        <f>('C-63'!N9/'C-62'!N9)*1000</f>
        <v>16.525573106520863</v>
      </c>
      <c r="P9" s="358"/>
      <c r="Q9" s="358"/>
      <c r="R9" s="356"/>
      <c r="S9" s="482"/>
      <c r="T9" s="482"/>
      <c r="U9" s="483"/>
      <c r="V9" s="482"/>
      <c r="W9" s="482"/>
      <c r="X9" s="402"/>
      <c r="Y9" s="483"/>
      <c r="Z9" s="358"/>
      <c r="AA9" s="484"/>
    </row>
    <row r="10" spans="1:27" ht="12" customHeight="1">
      <c r="A10" s="358" t="s">
        <v>605</v>
      </c>
      <c r="B10" s="720">
        <f>('C-63'!B10/'C-62'!B10)*1000</f>
        <v>13.614028218979279</v>
      </c>
      <c r="C10" s="720">
        <f>('C-63'!C10/'C-62'!C10)*1000</f>
        <v>12.503586257309941</v>
      </c>
      <c r="D10" s="720">
        <f>('C-63'!D10/'C-62'!D10)*1000</f>
        <v>12.513728636660144</v>
      </c>
      <c r="E10" s="720">
        <f>('C-63'!E10/'C-62'!E10)*1000</f>
        <v>12.599971947720752</v>
      </c>
      <c r="F10" s="720">
        <f>('C-63'!F10/'C-62'!F10)*1000</f>
        <v>12.22689976996385</v>
      </c>
      <c r="G10" s="720">
        <f>('C-63'!G10/'C-62'!G10)*1000</f>
        <v>12.05769185475957</v>
      </c>
      <c r="H10" s="720">
        <f>('C-63'!H10/'C-62'!H10)*1000</f>
        <v>12.362281602002506</v>
      </c>
      <c r="I10" s="720">
        <f>('C-63'!I10/'C-62'!I10)*1000</f>
        <v>12.340851390220518</v>
      </c>
      <c r="J10" s="720">
        <f>('C-63'!J10/'C-62'!J10)*1000</f>
        <v>11.912045679012348</v>
      </c>
      <c r="K10" s="720">
        <f>('C-63'!K10/'C-62'!K10)*1000</f>
        <v>11.891392789373816</v>
      </c>
      <c r="L10" s="720">
        <f>('C-63'!L10/'C-62'!L10)*1000</f>
        <v>29.536193313472356</v>
      </c>
      <c r="M10" s="720">
        <f>('C-63'!M10/'C-62'!M10)*1000</f>
        <v>11.949555420219248</v>
      </c>
      <c r="N10" s="720">
        <f>('C-63'!N10/'C-62'!N10)*1000</f>
        <v>11.98322880815806</v>
      </c>
      <c r="P10" s="358"/>
      <c r="Q10" s="358"/>
      <c r="R10" s="356"/>
      <c r="S10" s="482"/>
      <c r="T10" s="482"/>
      <c r="U10" s="483"/>
      <c r="V10" s="482"/>
      <c r="W10" s="482"/>
      <c r="X10" s="402"/>
      <c r="Y10" s="483"/>
      <c r="Z10" s="358"/>
      <c r="AA10" s="484"/>
    </row>
    <row r="11" spans="1:27" ht="12" customHeight="1">
      <c r="A11" s="468" t="s">
        <v>606</v>
      </c>
      <c r="B11" s="720">
        <f>('C-63'!B11/'C-62'!B11)*1000</f>
        <v>8.1720444325943333</v>
      </c>
      <c r="C11" s="720">
        <f>('C-63'!C11/'C-62'!C11)*1000</f>
        <v>8.7807131620271637</v>
      </c>
      <c r="D11" s="720">
        <f>('C-63'!D11/'C-62'!D11)*1000</f>
        <v>7.8969060262039612</v>
      </c>
      <c r="E11" s="720">
        <f>('C-63'!E11/'C-62'!E11)*1000</f>
        <v>9.2214182634341793</v>
      </c>
      <c r="F11" s="720">
        <f>('C-63'!F11/'C-62'!F11)*1000</f>
        <v>8.7988106562946644</v>
      </c>
      <c r="G11" s="720">
        <f>('C-63'!G11/'C-62'!G11)*1000</f>
        <v>7.1876274657431107</v>
      </c>
      <c r="H11" s="720">
        <f>('C-63'!H11/'C-62'!H11)*1000</f>
        <v>8.643332611037879</v>
      </c>
      <c r="I11" s="720">
        <f>('C-63'!I11/'C-62'!I11)*1000</f>
        <v>8.1677534158701643</v>
      </c>
      <c r="J11" s="720">
        <f>('C-63'!J11/'C-62'!J11)*1000</f>
        <v>8.8573122456644562</v>
      </c>
      <c r="K11" s="720">
        <f>('C-63'!K11/'C-62'!K11)*1000</f>
        <v>8.2202907746186114</v>
      </c>
      <c r="L11" s="720">
        <f>('C-63'!L11/'C-62'!L11)*1000</f>
        <v>8.2745635045267729</v>
      </c>
      <c r="M11" s="720">
        <f>('C-63'!M11/'C-62'!M11)*1000</f>
        <v>6.88036835637197</v>
      </c>
      <c r="N11" s="720">
        <f>('C-63'!N11/'C-62'!N11)*1000</f>
        <v>7.7832389832389834</v>
      </c>
      <c r="P11" s="358"/>
      <c r="Q11" s="358"/>
      <c r="R11" s="356"/>
      <c r="S11" s="482"/>
      <c r="T11" s="482"/>
      <c r="U11" s="483"/>
      <c r="V11" s="482"/>
      <c r="W11" s="482"/>
      <c r="X11" s="402"/>
      <c r="Y11" s="483"/>
      <c r="Z11" s="358"/>
      <c r="AA11" s="484"/>
    </row>
    <row r="12" spans="1:27" ht="12" customHeight="1">
      <c r="A12" s="469" t="s">
        <v>592</v>
      </c>
      <c r="B12" s="720">
        <f>('C-63'!B12/'C-62'!B12)*1000</f>
        <v>6.7730297008595732</v>
      </c>
      <c r="C12" s="720">
        <f>('C-63'!C12/'C-62'!C12)*1000</f>
        <v>6.438432033536337</v>
      </c>
      <c r="D12" s="720">
        <f>('C-63'!D12/'C-62'!D12)*1000</f>
        <v>6.685619280384044</v>
      </c>
      <c r="E12" s="720">
        <f>('C-63'!E12/'C-62'!E12)*1000</f>
        <v>8.7016349583828756</v>
      </c>
      <c r="F12" s="720">
        <f>('C-63'!F12/'C-62'!F12)*1000</f>
        <v>7.7105145912229904</v>
      </c>
      <c r="G12" s="720">
        <f>('C-63'!G12/'C-62'!G12)*1000</f>
        <v>5.1506395282317268</v>
      </c>
      <c r="H12" s="720">
        <f>('C-63'!H12/'C-62'!H12)*1000</f>
        <v>7.2706404748871059</v>
      </c>
      <c r="I12" s="720">
        <f>('C-63'!I12/'C-62'!I12)*1000</f>
        <v>6.6420685921427394</v>
      </c>
      <c r="J12" s="720">
        <f>('C-63'!J12/'C-62'!J12)*1000</f>
        <v>8.0803930711808309</v>
      </c>
      <c r="K12" s="720">
        <f>('C-63'!K12/'C-62'!K12)*1000</f>
        <v>7.0608417654864208</v>
      </c>
      <c r="L12" s="720">
        <f>('C-63'!L12/'C-62'!L12)*1000</f>
        <v>7.0618177767877039</v>
      </c>
      <c r="M12" s="720">
        <f>('C-63'!M12/'C-62'!M12)*1000</f>
        <v>5.3343246554182393</v>
      </c>
      <c r="N12" s="720">
        <f>('C-63'!N12/'C-62'!N12)*1000</f>
        <v>6.4020955795847581</v>
      </c>
      <c r="P12" s="358"/>
      <c r="Q12" s="358"/>
      <c r="R12" s="356"/>
      <c r="S12" s="482"/>
      <c r="T12" s="482"/>
      <c r="U12" s="483"/>
      <c r="V12" s="482"/>
      <c r="W12" s="482"/>
      <c r="X12" s="402"/>
      <c r="Y12" s="483"/>
      <c r="Z12" s="358"/>
      <c r="AA12" s="484"/>
    </row>
    <row r="13" spans="1:27" ht="12" customHeight="1">
      <c r="A13" s="469" t="s">
        <v>593</v>
      </c>
      <c r="B13" s="720">
        <f>('C-63'!B13/'C-62'!B13)*1000</f>
        <v>12.532450331125828</v>
      </c>
      <c r="C13" s="720">
        <f>('C-63'!C13/'C-62'!C13)*1000</f>
        <v>12.807547169811322</v>
      </c>
      <c r="D13" s="720">
        <f>('C-63'!D13/'C-62'!D13)*1000</f>
        <v>12.421505376344085</v>
      </c>
      <c r="E13" s="720">
        <f>('C-63'!E13/'C-62'!E13)*1000</f>
        <v>12.467605633802819</v>
      </c>
      <c r="F13" s="720">
        <f>('C-63'!F13/'C-62'!F13)*1000</f>
        <v>12.671111111111113</v>
      </c>
      <c r="G13" s="720">
        <f>('C-63'!G13/'C-62'!G13)*1000</f>
        <v>12.565333333333333</v>
      </c>
      <c r="H13" s="720">
        <f>('C-63'!H13/'C-62'!H13)*1000</f>
        <v>12.591111111111113</v>
      </c>
      <c r="I13" s="720">
        <f>('C-63'!I13/'C-62'!I13)*1000</f>
        <v>12.583132530120482</v>
      </c>
      <c r="J13" s="720">
        <f>('C-63'!J13/'C-62'!J13)*1000</f>
        <v>12.570297029702971</v>
      </c>
      <c r="K13" s="720">
        <f>('C-63'!K13/'C-62'!K13)*1000</f>
        <v>12.444444444444443</v>
      </c>
      <c r="L13" s="720">
        <f>('C-63'!L13/'C-62'!L13)*1000</f>
        <v>12.850450450450451</v>
      </c>
      <c r="M13" s="720">
        <f>('C-63'!M13/'C-62'!M13)*1000</f>
        <v>12.046376811594202</v>
      </c>
      <c r="N13" s="720">
        <f>('C-63'!N13/'C-62'!N13)*1000</f>
        <v>12.722580645161292</v>
      </c>
      <c r="P13" s="358"/>
      <c r="Q13" s="358"/>
      <c r="R13" s="356"/>
      <c r="S13" s="482"/>
      <c r="T13" s="482"/>
      <c r="U13" s="483"/>
      <c r="V13" s="482"/>
      <c r="W13" s="482"/>
      <c r="X13" s="402"/>
      <c r="Y13" s="483"/>
      <c r="Z13" s="358"/>
      <c r="AA13" s="484"/>
    </row>
    <row r="14" spans="1:27" ht="12" customHeight="1">
      <c r="A14" s="469" t="s">
        <v>594</v>
      </c>
      <c r="B14" s="720">
        <f>('C-63'!B14/'C-62'!B14)*1000</f>
        <v>9.981567552235985</v>
      </c>
      <c r="C14" s="720">
        <f>('C-63'!C14/'C-62'!C14)*1000</f>
        <v>12.885898876404493</v>
      </c>
      <c r="D14" s="720">
        <f>('C-63'!D14/'C-62'!D14)*1000</f>
        <v>9.7645029239766092</v>
      </c>
      <c r="E14" s="720">
        <f>('C-63'!E14/'C-62'!E14)*1000</f>
        <v>9.8145222929936295</v>
      </c>
      <c r="F14" s="720">
        <f>('C-63'!F14/'C-62'!F14)*1000</f>
        <v>9.7914847942754921</v>
      </c>
      <c r="G14" s="720">
        <f>('C-63'!G14/'C-62'!G14)*1000</f>
        <v>9.7818862042088863</v>
      </c>
      <c r="H14" s="720">
        <f>('C-63'!H14/'C-62'!H14)*1000</f>
        <v>9.8039940828402372</v>
      </c>
      <c r="I14" s="720">
        <f>('C-63'!I14/'C-62'!I14)*1000</f>
        <v>9.8018394950405767</v>
      </c>
      <c r="J14" s="720">
        <f>('C-63'!J14/'C-62'!J14)*1000</f>
        <v>9.7972474377745247</v>
      </c>
      <c r="K14" s="720">
        <f>('C-63'!K14/'C-62'!K14)*1000</f>
        <v>9.8133333333333344</v>
      </c>
      <c r="L14" s="720">
        <f>('C-63'!L14/'C-62'!L14)*1000</f>
        <v>9.7945034013605436</v>
      </c>
      <c r="M14" s="720">
        <f>('C-63'!M14/'C-62'!M14)*1000</f>
        <v>9.4815321477428185</v>
      </c>
      <c r="N14" s="720">
        <f>('C-63'!N14/'C-62'!N14)*1000</f>
        <v>9.7907615480649195</v>
      </c>
      <c r="P14" s="358"/>
      <c r="Q14" s="358"/>
      <c r="R14" s="356"/>
      <c r="S14" s="482"/>
      <c r="T14" s="482"/>
      <c r="U14" s="483"/>
      <c r="V14" s="482"/>
      <c r="W14" s="482"/>
      <c r="X14" s="402"/>
      <c r="Y14" s="483"/>
      <c r="Z14" s="358"/>
      <c r="AA14" s="484"/>
    </row>
    <row r="15" spans="1:27" ht="12" customHeight="1">
      <c r="A15" s="468" t="s">
        <v>595</v>
      </c>
      <c r="B15" s="720">
        <f>('C-63'!B15/'C-62'!B15)*1000</f>
        <v>12.615753272686932</v>
      </c>
      <c r="C15" s="720">
        <f>('C-63'!C15/'C-62'!C15)*1000</f>
        <v>12.512849162011172</v>
      </c>
      <c r="D15" s="720">
        <f>('C-63'!D15/'C-62'!D15)*1000</f>
        <v>12.642815249266866</v>
      </c>
      <c r="E15" s="720">
        <f>('C-63'!E15/'C-62'!E15)*1000</f>
        <v>12.627246376811597</v>
      </c>
      <c r="F15" s="720">
        <f>('C-63'!F15/'C-62'!F15)*1000</f>
        <v>12.626086956521739</v>
      </c>
      <c r="G15" s="720">
        <f>('C-63'!G15/'C-62'!G15)*1000</f>
        <v>12.620289855072466</v>
      </c>
      <c r="H15" s="720">
        <f>('C-63'!H15/'C-62'!H15)*1000</f>
        <v>12.654341736694681</v>
      </c>
      <c r="I15" s="720">
        <f>('C-63'!I15/'C-62'!I15)*1000</f>
        <v>12.621377672209025</v>
      </c>
      <c r="J15" s="720">
        <f>('C-63'!J15/'C-62'!J15)*1000</f>
        <v>12.628855721393036</v>
      </c>
      <c r="K15" s="720">
        <f>('C-63'!K15/'C-62'!K15)*1000</f>
        <v>12.626395939086292</v>
      </c>
      <c r="L15" s="720">
        <f>('C-63'!L15/'C-62'!L15)*1000</f>
        <v>12.681842818428184</v>
      </c>
      <c r="M15" s="720">
        <f>('C-63'!M15/'C-62'!M15)*1000</f>
        <v>12.573404255319151</v>
      </c>
      <c r="N15" s="720">
        <f>('C-63'!N15/'C-62'!N15)*1000</f>
        <v>12.58364779874214</v>
      </c>
      <c r="P15" s="358"/>
      <c r="Q15" s="358"/>
      <c r="R15" s="356"/>
      <c r="S15" s="482"/>
      <c r="T15" s="482"/>
      <c r="U15" s="483"/>
      <c r="V15" s="482"/>
      <c r="W15" s="482"/>
      <c r="X15" s="402"/>
      <c r="Y15" s="483"/>
      <c r="Z15" s="358"/>
      <c r="AA15" s="484"/>
    </row>
    <row r="16" spans="1:27" ht="12" customHeight="1">
      <c r="A16" s="358" t="s">
        <v>596</v>
      </c>
      <c r="B16" s="720">
        <f>('C-63'!B16/'C-62'!B16)*1000</f>
        <v>10.451096319498827</v>
      </c>
      <c r="C16" s="720">
        <f>('C-63'!C16/'C-62'!C16)*1000</f>
        <v>10.077591973244147</v>
      </c>
      <c r="D16" s="720">
        <f>('C-63'!D16/'C-62'!D16)*1000</f>
        <v>10.539473684210526</v>
      </c>
      <c r="E16" s="720">
        <f>('C-63'!E16/'C-62'!E16)*1000</f>
        <v>10.125786163522013</v>
      </c>
      <c r="F16" s="720">
        <f>('C-63'!F16/'C-62'!F16)*1000</f>
        <v>9.8626716604244695</v>
      </c>
      <c r="G16" s="720">
        <f>('C-63'!G16/'C-62'!G16)*1000</f>
        <v>9.9200000000000017</v>
      </c>
      <c r="H16" s="720">
        <f>('C-63'!H16/'C-62'!H16)*1000</f>
        <v>9.9705535924617212</v>
      </c>
      <c r="I16" s="720">
        <f>('C-63'!I16/'C-62'!I16)*1000</f>
        <v>10.346562325321409</v>
      </c>
      <c r="J16" s="720">
        <f>('C-63'!J16/'C-62'!J16)*1000</f>
        <v>11.259754738015607</v>
      </c>
      <c r="K16" s="720">
        <f>('C-63'!K16/'C-62'!K16)*1000</f>
        <v>11.116046640755135</v>
      </c>
      <c r="L16" s="720">
        <f>('C-63'!L16/'C-62'!L16)*1000</f>
        <v>10.349417637271214</v>
      </c>
      <c r="M16" s="720">
        <f>('C-63'!M16/'C-62'!M16)*1000</f>
        <v>11.303861219921655</v>
      </c>
      <c r="N16" s="720">
        <f>('C-63'!N16/'C-62'!N16)*1000</f>
        <v>10.353006067291782</v>
      </c>
      <c r="P16" s="358"/>
      <c r="Q16" s="358"/>
      <c r="R16" s="356"/>
      <c r="S16" s="482"/>
      <c r="T16" s="482"/>
      <c r="U16" s="483"/>
      <c r="V16" s="482"/>
      <c r="W16" s="482"/>
      <c r="X16" s="402"/>
      <c r="Y16" s="483"/>
      <c r="Z16" s="358"/>
      <c r="AA16" s="484"/>
    </row>
    <row r="17" spans="1:27" ht="12" customHeight="1">
      <c r="A17" s="358" t="s">
        <v>597</v>
      </c>
      <c r="B17" s="720">
        <f>('C-63'!B17/'C-62'!B17)*1000</f>
        <v>12.456536596457141</v>
      </c>
      <c r="C17" s="720">
        <f>('C-63'!C17/'C-62'!C17)*1000</f>
        <v>12.571658366533866</v>
      </c>
      <c r="D17" s="720">
        <f>('C-63'!D17/'C-62'!D17)*1000</f>
        <v>11.882413920379648</v>
      </c>
      <c r="E17" s="720">
        <f>('C-63'!E17/'C-62'!E17)*1000</f>
        <v>12.627845297029705</v>
      </c>
      <c r="F17" s="720">
        <f>('C-63'!F17/'C-62'!F17)*1000</f>
        <v>12.236723276723279</v>
      </c>
      <c r="G17" s="720">
        <f>('C-63'!G17/'C-62'!G17)*1000</f>
        <v>12.275880770954728</v>
      </c>
      <c r="H17" s="720">
        <f>('C-63'!H17/'C-62'!H17)*1000</f>
        <v>12.382579537324112</v>
      </c>
      <c r="I17" s="720">
        <f>('C-63'!I17/'C-62'!I17)*1000</f>
        <v>13.080285204991089</v>
      </c>
      <c r="J17" s="720">
        <f>('C-63'!J17/'C-62'!J17)*1000</f>
        <v>12.310251046025106</v>
      </c>
      <c r="K17" s="720">
        <f>('C-63'!K17/'C-62'!K17)*1000</f>
        <v>12.865491082642553</v>
      </c>
      <c r="L17" s="720">
        <f>('C-63'!L17/'C-62'!L17)*1000</f>
        <v>12.615128437917223</v>
      </c>
      <c r="M17" s="720">
        <f>('C-63'!M17/'C-62'!M17)*1000</f>
        <v>12.371608216432868</v>
      </c>
      <c r="N17" s="720">
        <f>('C-63'!N17/'C-62'!N17)*1000</f>
        <v>12.341339814032121</v>
      </c>
      <c r="P17" s="358"/>
      <c r="Q17" s="358"/>
      <c r="R17" s="356"/>
      <c r="S17" s="482"/>
      <c r="T17" s="482"/>
      <c r="U17" s="483"/>
      <c r="V17" s="482"/>
      <c r="W17" s="482"/>
      <c r="X17" s="402"/>
      <c r="Y17" s="483"/>
      <c r="Z17" s="358"/>
      <c r="AA17" s="484"/>
    </row>
    <row r="18" spans="1:27" ht="12" customHeight="1">
      <c r="A18" s="468" t="s">
        <v>598</v>
      </c>
      <c r="B18" s="720">
        <f>('C-63'!B18/'C-62'!B18)*1000</f>
        <v>14.169085495876082</v>
      </c>
      <c r="C18" s="720">
        <f>('C-63'!C18/'C-62'!C18)*1000</f>
        <v>17.544486956521745</v>
      </c>
      <c r="D18" s="720">
        <f>('C-63'!D18/'C-62'!D18)*1000</f>
        <v>14.001710398445095</v>
      </c>
      <c r="E18" s="720">
        <f>('C-63'!E18/'C-62'!E18)*1000</f>
        <v>14.003531746031744</v>
      </c>
      <c r="F18" s="720">
        <f>('C-63'!F18/'C-62'!F18)*1000</f>
        <v>14.152477962781591</v>
      </c>
      <c r="G18" s="720">
        <f>('C-63'!G18/'C-62'!G18)*1000</f>
        <v>14.263517441860465</v>
      </c>
      <c r="H18" s="720">
        <f>('C-63'!H18/'C-62'!H18)*1000</f>
        <v>14.066614906832296</v>
      </c>
      <c r="I18" s="720">
        <f>('C-63'!I18/'C-62'!I18)*1000</f>
        <v>14.181835616438358</v>
      </c>
      <c r="J18" s="720">
        <f>('C-63'!J18/'C-62'!J18)*1000</f>
        <v>13.982030237580998</v>
      </c>
      <c r="K18" s="720">
        <f>('C-63'!K18/'C-62'!K18)*1000</f>
        <v>14.006633914421553</v>
      </c>
      <c r="L18" s="720">
        <f>('C-63'!L18/'C-62'!L18)*1000</f>
        <v>14.153143712574852</v>
      </c>
      <c r="M18" s="720">
        <f>('C-63'!M18/'C-62'!M18)*1000</f>
        <v>13.994290976058936</v>
      </c>
      <c r="N18" s="720">
        <f>('C-63'!N18/'C-62'!N18)*1000</f>
        <v>12.268381962864721</v>
      </c>
      <c r="P18" s="358"/>
      <c r="Q18" s="358"/>
      <c r="R18" s="356"/>
      <c r="S18" s="482"/>
      <c r="T18" s="482"/>
      <c r="U18" s="483"/>
      <c r="V18" s="482"/>
      <c r="W18" s="482"/>
      <c r="X18" s="402"/>
      <c r="Y18" s="483"/>
      <c r="Z18" s="358"/>
      <c r="AA18" s="484"/>
    </row>
    <row r="19" spans="1:27" ht="12" customHeight="1">
      <c r="A19" s="468" t="s">
        <v>599</v>
      </c>
      <c r="B19" s="720">
        <f>('C-63'!B19/'C-62'!B19)*1000</f>
        <v>9.1170462606595724</v>
      </c>
      <c r="C19" s="720">
        <f>('C-63'!C19/'C-62'!C19)*1000</f>
        <v>8.7781253236664938</v>
      </c>
      <c r="D19" s="720">
        <f>('C-63'!D19/'C-62'!D19)*1000</f>
        <v>8.861884368308349</v>
      </c>
      <c r="E19" s="720">
        <f>('C-63'!E19/'C-62'!E19)*1000</f>
        <v>8.9699944227551587</v>
      </c>
      <c r="F19" s="720">
        <f>('C-63'!F19/'C-62'!F19)*1000</f>
        <v>9.0922181048173645</v>
      </c>
      <c r="G19" s="720">
        <f>('C-63'!G19/'C-62'!G19)*1000</f>
        <v>9.033333333333335</v>
      </c>
      <c r="H19" s="720">
        <f>('C-63'!H19/'C-62'!H19)*1000</f>
        <v>9.1968238213399509</v>
      </c>
      <c r="I19" s="720">
        <f>('C-63'!I19/'C-62'!I19)*1000</f>
        <v>9.1020379479971876</v>
      </c>
      <c r="J19" s="720">
        <f>('C-63'!J19/'C-62'!J19)*1000</f>
        <v>9.2191131498470966</v>
      </c>
      <c r="K19" s="720">
        <f>('C-63'!K19/'C-62'!K19)*1000</f>
        <v>9.0875426621160411</v>
      </c>
      <c r="L19" s="720">
        <f>('C-63'!L19/'C-62'!L19)*1000</f>
        <v>8.6176369863013704</v>
      </c>
      <c r="M19" s="720">
        <f>('C-63'!M19/'C-62'!M19)*1000</f>
        <v>8.8630673674151925</v>
      </c>
      <c r="N19" s="720">
        <f>('C-63'!N19/'C-62'!N19)*1000</f>
        <v>10.267866717732669</v>
      </c>
      <c r="P19" s="358"/>
      <c r="Q19" s="358"/>
      <c r="R19" s="356"/>
      <c r="S19" s="482"/>
      <c r="T19" s="482"/>
      <c r="U19" s="483"/>
      <c r="V19" s="482"/>
      <c r="W19" s="482"/>
      <c r="X19" s="402"/>
      <c r="Y19" s="483"/>
      <c r="Z19" s="358"/>
      <c r="AA19" s="484"/>
    </row>
    <row r="20" spans="1:27" ht="12" customHeight="1">
      <c r="A20" s="468" t="s">
        <v>600</v>
      </c>
      <c r="B20" s="720">
        <f>('C-63'!B20/'C-62'!B20)*1000</f>
        <v>11.393298570227083</v>
      </c>
      <c r="C20" s="720">
        <f>('C-63'!C20/'C-62'!C20)*1000</f>
        <v>11.323228070175441</v>
      </c>
      <c r="D20" s="720">
        <f>('C-63'!D20/'C-62'!D20)*1000</f>
        <v>11.643456790123459</v>
      </c>
      <c r="E20" s="720">
        <f>('C-63'!E20/'C-62'!E20)*1000</f>
        <v>11.820722891566266</v>
      </c>
      <c r="F20" s="720">
        <f>('C-63'!F20/'C-62'!F20)*1000</f>
        <v>10.53856</v>
      </c>
      <c r="G20" s="720">
        <f>('C-63'!G20/'C-62'!G20)*1000</f>
        <v>11.89055172413793</v>
      </c>
      <c r="H20" s="720">
        <f>('C-63'!H20/'C-62'!H20)*1000</f>
        <v>11.994285714285715</v>
      </c>
      <c r="I20" s="720">
        <f>('C-63'!I20/'C-62'!I20)*1000</f>
        <v>11.914886956521741</v>
      </c>
      <c r="J20" s="720">
        <f>('C-63'!J20/'C-62'!J20)*1000</f>
        <v>11.819761904761904</v>
      </c>
      <c r="K20" s="720">
        <f>('C-63'!K20/'C-62'!K20)*1000</f>
        <v>11.900931506849316</v>
      </c>
      <c r="L20" s="720">
        <f>('C-63'!L20/'C-62'!L20)*1000</f>
        <v>11.737222222222222</v>
      </c>
      <c r="M20" s="720">
        <f>('C-63'!M20/'C-62'!M20)*1000</f>
        <v>11.794024096385542</v>
      </c>
      <c r="N20" s="720">
        <f>('C-63'!N20/'C-62'!N20)*1000</f>
        <v>10.077538461538461</v>
      </c>
      <c r="P20" s="358"/>
      <c r="Q20" s="358"/>
      <c r="R20" s="356"/>
      <c r="S20" s="358"/>
      <c r="T20" s="482"/>
      <c r="U20" s="483"/>
      <c r="V20" s="482"/>
      <c r="W20" s="482"/>
      <c r="X20" s="402"/>
      <c r="Y20" s="483"/>
      <c r="Z20" s="358"/>
      <c r="AA20" s="484"/>
    </row>
    <row r="21" spans="1:27" ht="12" customHeight="1">
      <c r="A21" s="468" t="s">
        <v>601</v>
      </c>
      <c r="B21" s="720">
        <f>('C-63'!B21/'C-62'!B21)*1000</f>
        <v>10.246576518566217</v>
      </c>
      <c r="C21" s="720">
        <f>('C-63'!C21/'C-62'!C21)*1000</f>
        <v>10.333137829912026</v>
      </c>
      <c r="D21" s="720">
        <f>('C-63'!D21/'C-62'!D21)*1000</f>
        <v>10.398853868194843</v>
      </c>
      <c r="E21" s="720">
        <f>('C-63'!E21/'C-62'!E21)*1000</f>
        <v>10.77777777777778</v>
      </c>
      <c r="F21" s="720">
        <f>('C-63'!F21/'C-62'!F21)*1000</f>
        <v>10.403324099722994</v>
      </c>
      <c r="G21" s="720">
        <f>('C-63'!G21/'C-62'!G21)*1000</f>
        <v>10.459948320413437</v>
      </c>
      <c r="H21" s="720">
        <f>('C-63'!H21/'C-62'!H21)*1000</f>
        <v>10.517223650385606</v>
      </c>
      <c r="I21" s="720">
        <f>('C-63'!I21/'C-62'!I21)*1000</f>
        <v>10.367245657568239</v>
      </c>
      <c r="J21" s="720">
        <f>('C-63'!J21/'C-62'!J21)*1000</f>
        <v>10.00595533498759</v>
      </c>
      <c r="K21" s="720">
        <f>('C-63'!K21/'C-62'!K21)*1000</f>
        <v>10.3</v>
      </c>
      <c r="L21" s="720">
        <f>('C-63'!L21/'C-62'!L21)*1000</f>
        <v>10.317108433734941</v>
      </c>
      <c r="M21" s="720">
        <f>('C-63'!M21/'C-62'!M21)*1000</f>
        <v>8.8397163120567388</v>
      </c>
      <c r="N21" s="720">
        <f>('C-63'!N21/'C-62'!N21)*1000</f>
        <v>10.420560747663551</v>
      </c>
      <c r="P21" s="358"/>
      <c r="Q21" s="358"/>
      <c r="R21" s="356"/>
      <c r="S21" s="358"/>
      <c r="T21" s="482"/>
      <c r="U21" s="483"/>
      <c r="V21" s="482"/>
      <c r="W21" s="482"/>
      <c r="X21" s="402"/>
      <c r="Y21" s="483"/>
      <c r="Z21" s="358"/>
      <c r="AA21" s="484"/>
    </row>
    <row r="22" spans="1:27" ht="12" customHeight="1">
      <c r="A22" s="468" t="s">
        <v>243</v>
      </c>
      <c r="B22" s="720">
        <f>('C-63'!B22/'C-62'!B22)*1000</f>
        <v>12.865910307338488</v>
      </c>
      <c r="C22" s="720">
        <f>('C-63'!C22/'C-62'!C22)*1000</f>
        <v>12.625093104791581</v>
      </c>
      <c r="D22" s="720">
        <f>('C-63'!D22/'C-62'!D22)*1000</f>
        <v>12.694173410404625</v>
      </c>
      <c r="E22" s="720">
        <f>('C-63'!E22/'C-62'!E22)*1000</f>
        <v>12.71502926829268</v>
      </c>
      <c r="F22" s="720">
        <f>('C-63'!F22/'C-62'!F22)*1000</f>
        <v>12.808741641337381</v>
      </c>
      <c r="G22" s="720">
        <f>('C-63'!G22/'C-62'!G22)*1000</f>
        <v>12.899320549927644</v>
      </c>
      <c r="H22" s="720">
        <f>('C-63'!H22/'C-62'!H22)*1000</f>
        <v>12.881100361961165</v>
      </c>
      <c r="I22" s="720">
        <f>('C-63'!I22/'C-62'!I22)*1000</f>
        <v>12.904453053184502</v>
      </c>
      <c r="J22" s="720">
        <f>('C-63'!J22/'C-62'!J22)*1000</f>
        <v>12.946717872968986</v>
      </c>
      <c r="K22" s="720">
        <f>('C-63'!K22/'C-62'!K22)*1000</f>
        <v>12.813343396226422</v>
      </c>
      <c r="L22" s="720">
        <f>('C-63'!L22/'C-62'!L22)*1000</f>
        <v>12.763879796578825</v>
      </c>
      <c r="M22" s="720">
        <f>('C-63'!M22/'C-62'!M22)*1000</f>
        <v>12.794772442588725</v>
      </c>
      <c r="N22" s="720">
        <f>('C-63'!N22/'C-62'!N22)*1000</f>
        <v>13.766795856185256</v>
      </c>
      <c r="P22" s="358"/>
      <c r="Q22" s="358"/>
      <c r="R22" s="356"/>
      <c r="S22" s="358"/>
      <c r="T22" s="482"/>
      <c r="U22" s="483"/>
      <c r="V22" s="482"/>
      <c r="W22" s="482"/>
      <c r="X22" s="402"/>
      <c r="Y22" s="483"/>
      <c r="Z22" s="358"/>
      <c r="AA22" s="484"/>
    </row>
    <row r="23" spans="1:27" ht="12" customHeight="1">
      <c r="A23" s="358" t="s">
        <v>244</v>
      </c>
      <c r="B23" s="720">
        <f>('C-63'!B23/'C-62'!B23)*1000</f>
        <v>11.40323488045007</v>
      </c>
      <c r="C23" s="720">
        <f>('C-63'!C23/'C-62'!C23)*1000</f>
        <v>11.842585551330796</v>
      </c>
      <c r="D23" s="720">
        <f>('C-63'!D23/'C-62'!D23)*1000</f>
        <v>11.647697368421053</v>
      </c>
      <c r="E23" s="720">
        <f>('C-63'!E23/'C-62'!E23)*1000</f>
        <v>11.811310592459604</v>
      </c>
      <c r="F23" s="720">
        <f>('C-63'!F23/'C-62'!F23)*1000</f>
        <v>12.180654475457169</v>
      </c>
      <c r="G23" s="720">
        <f>('C-63'!G23/'C-62'!G23)*1000</f>
        <v>12.182613636363637</v>
      </c>
      <c r="H23" s="720">
        <f>('C-63'!H23/'C-62'!H23)*1000</f>
        <v>11.706412639405203</v>
      </c>
      <c r="I23" s="720">
        <f>('C-63'!I23/'C-62'!I23)*1000</f>
        <v>11.572529313232831</v>
      </c>
      <c r="J23" s="720">
        <f>('C-63'!J23/'C-62'!J23)*1000</f>
        <v>11.334343434343435</v>
      </c>
      <c r="K23" s="720">
        <f>('C-63'!K23/'C-62'!K23)*1000</f>
        <v>11.796132208157525</v>
      </c>
      <c r="L23" s="720">
        <f>('C-63'!L23/'C-62'!L23)*1000</f>
        <v>10.512678571428571</v>
      </c>
      <c r="M23" s="720">
        <f>('C-63'!M23/'C-62'!M23)*1000</f>
        <v>10.912043139604553</v>
      </c>
      <c r="N23" s="720">
        <f>('C-63'!N23/'C-62'!N23)*1000</f>
        <v>10.542857142857143</v>
      </c>
      <c r="P23" s="358"/>
      <c r="Q23" s="358"/>
      <c r="R23" s="356"/>
      <c r="S23" s="358"/>
      <c r="T23" s="482"/>
      <c r="U23" s="483"/>
      <c r="V23" s="482"/>
      <c r="W23" s="482"/>
      <c r="X23" s="402"/>
      <c r="Y23" s="483"/>
      <c r="Z23" s="358"/>
      <c r="AA23" s="484"/>
    </row>
    <row r="24" spans="1:27" ht="12" customHeight="1">
      <c r="A24" s="468" t="s">
        <v>245</v>
      </c>
      <c r="B24" s="720">
        <f>('C-63'!B24/'C-62'!B24)*1000</f>
        <v>15.545644599303136</v>
      </c>
      <c r="C24" s="720">
        <f>('C-63'!C24/'C-62'!C24)*1000</f>
        <v>19.045454545454547</v>
      </c>
      <c r="D24" s="720">
        <f>('C-63'!D24/'C-62'!D24)*1000</f>
        <v>18.544999999999998</v>
      </c>
      <c r="E24" s="720">
        <f>('C-63'!E24/'C-62'!E24)*1000</f>
        <v>15.803389830508475</v>
      </c>
      <c r="F24" s="720">
        <f>('C-63'!F24/'C-62'!F24)*1000</f>
        <v>14.88</v>
      </c>
      <c r="G24" s="720">
        <f>('C-63'!G24/'C-62'!G24)*1000</f>
        <v>15.289552238805969</v>
      </c>
      <c r="H24" s="720">
        <f>('C-63'!H24/'C-62'!H24)*1000</f>
        <v>16.065573770491806</v>
      </c>
      <c r="I24" s="720">
        <f>('C-63'!I24/'C-62'!I24)*1000</f>
        <v>16.108571428571427</v>
      </c>
      <c r="J24" s="720">
        <f>('C-63'!J24/'C-62'!J24)*1000</f>
        <v>14.180821917808222</v>
      </c>
      <c r="K24" s="720">
        <f>('C-63'!K24/'C-62'!K24)*1000</f>
        <v>14.467605633802819</v>
      </c>
      <c r="L24" s="720">
        <f>('C-63'!L24/'C-62'!L24)*1000</f>
        <v>14.52156862745098</v>
      </c>
      <c r="M24" s="720">
        <f>('C-63'!M24/'C-62'!M24)*1000</f>
        <v>13.781250000000002</v>
      </c>
      <c r="N24" s="720">
        <f>('C-63'!N24/'C-62'!N24)*1000</f>
        <v>15.338947368421053</v>
      </c>
      <c r="P24" s="358"/>
      <c r="Q24" s="358"/>
      <c r="R24" s="356"/>
      <c r="S24" s="358"/>
      <c r="T24" s="482"/>
      <c r="U24" s="483"/>
      <c r="V24" s="482"/>
      <c r="W24" s="482"/>
      <c r="X24" s="402"/>
      <c r="Y24" s="483"/>
      <c r="Z24" s="358"/>
      <c r="AA24" s="484"/>
    </row>
    <row r="25" spans="1:27" ht="12" customHeight="1">
      <c r="A25" s="468" t="s">
        <v>246</v>
      </c>
      <c r="B25" s="720">
        <f>('C-63'!B25/'C-62'!B25)*1000</f>
        <v>14.316129032258065</v>
      </c>
      <c r="C25" s="720">
        <f>('C-63'!C25/'C-62'!C25)*1000</f>
        <v>14.090797546012269</v>
      </c>
      <c r="D25" s="720">
        <f>('C-63'!D25/'C-62'!D25)*1000</f>
        <v>14.226139817629178</v>
      </c>
      <c r="E25" s="720">
        <f>('C-63'!E25/'C-62'!E25)*1000</f>
        <v>14.048192771084336</v>
      </c>
      <c r="F25" s="720">
        <f>('C-63'!F25/'C-62'!F25)*1000</f>
        <v>14.253608247422681</v>
      </c>
      <c r="G25" s="720">
        <f>('C-63'!G25/'C-62'!G25)*1000</f>
        <v>14.257547169811321</v>
      </c>
      <c r="H25" s="720">
        <f>('C-63'!H25/'C-62'!H25)*1000</f>
        <v>14.212334801762115</v>
      </c>
      <c r="I25" s="720">
        <f>('C-63'!I25/'C-62'!I25)*1000</f>
        <v>14.417391304347825</v>
      </c>
      <c r="J25" s="720">
        <f>('C-63'!J25/'C-62'!J25)*1000</f>
        <v>14.679569892473118</v>
      </c>
      <c r="K25" s="720">
        <f>('C-63'!K25/'C-62'!K25)*1000</f>
        <v>14.368763557483732</v>
      </c>
      <c r="L25" s="720">
        <f>('C-63'!L25/'C-62'!L25)*1000</f>
        <v>14.301801801801801</v>
      </c>
      <c r="M25" s="720">
        <f>('C-63'!M25/'C-62'!M25)*1000</f>
        <v>14.360270880361174</v>
      </c>
      <c r="N25" s="720">
        <f>('C-63'!N25/'C-62'!N25)*1000</f>
        <v>14.387096774193548</v>
      </c>
      <c r="P25" s="358"/>
      <c r="Q25" s="358"/>
      <c r="R25" s="356"/>
      <c r="S25" s="358"/>
      <c r="T25" s="482"/>
      <c r="U25" s="483"/>
      <c r="V25" s="482"/>
      <c r="W25" s="482"/>
      <c r="X25" s="402"/>
      <c r="Y25" s="483"/>
      <c r="Z25" s="358"/>
      <c r="AA25" s="484"/>
    </row>
    <row r="26" spans="1:27" ht="12" customHeight="1">
      <c r="A26" s="468" t="s">
        <v>258</v>
      </c>
      <c r="B26" s="720">
        <f>('C-63'!B26/'C-62'!B26)*1000</f>
        <v>11.861477665655213</v>
      </c>
      <c r="C26" s="720">
        <f>('C-63'!C26/'C-62'!C26)*1000</f>
        <v>10.656170780520346</v>
      </c>
      <c r="D26" s="720">
        <f>('C-63'!D26/'C-62'!D26)*1000</f>
        <v>10.956442417331814</v>
      </c>
      <c r="E26" s="720">
        <f>('C-63'!E26/'C-62'!E26)*1000</f>
        <v>11.098336886993605</v>
      </c>
      <c r="F26" s="720">
        <f>('C-63'!F26/'C-62'!F26)*1000</f>
        <v>11.640067911714771</v>
      </c>
      <c r="G26" s="720">
        <f>('C-63'!G26/'C-62'!G26)*1000</f>
        <v>12.635820895522388</v>
      </c>
      <c r="H26" s="720">
        <f>('C-63'!H26/'C-62'!H26)*1000</f>
        <v>12.349516129032258</v>
      </c>
      <c r="I26" s="720">
        <f>('C-63'!I26/'C-62'!I26)*1000</f>
        <v>12.724446007738305</v>
      </c>
      <c r="J26" s="720">
        <f>('C-63'!J26/'C-62'!J26)*1000</f>
        <v>12.510818363273454</v>
      </c>
      <c r="K26" s="720">
        <f>('C-63'!K26/'C-62'!K26)*1000</f>
        <v>11.78186314921682</v>
      </c>
      <c r="L26" s="720">
        <f>('C-63'!L26/'C-62'!L26)*1000</f>
        <v>11.573851590106006</v>
      </c>
      <c r="M26" s="720">
        <f>('C-63'!M26/'C-62'!M26)*1000</f>
        <v>11.442011354420115</v>
      </c>
      <c r="N26" s="720">
        <f>('C-63'!N26/'C-62'!N26)*1000</f>
        <v>11.941703377386199</v>
      </c>
      <c r="P26" s="358"/>
      <c r="Q26" s="358"/>
      <c r="R26" s="356"/>
      <c r="S26" s="358"/>
      <c r="T26" s="482"/>
      <c r="U26" s="483"/>
      <c r="V26" s="482"/>
      <c r="W26" s="482"/>
      <c r="X26" s="402"/>
      <c r="Y26" s="483"/>
      <c r="Z26" s="358"/>
      <c r="AA26" s="484"/>
    </row>
    <row r="27" spans="1:27" ht="12" customHeight="1">
      <c r="A27" s="468" t="s">
        <v>577</v>
      </c>
      <c r="B27" s="720">
        <f>('C-63'!B27/'C-62'!B27)*1000</f>
        <v>10.778695338912595</v>
      </c>
      <c r="C27" s="720">
        <f>('C-63'!C27/'C-62'!C27)*1000</f>
        <v>11.122699386503069</v>
      </c>
      <c r="D27" s="720">
        <f>('C-63'!D27/'C-62'!D27)*1000</f>
        <v>10.430051813471504</v>
      </c>
      <c r="E27" s="720">
        <f>('C-63'!E27/'C-62'!E27)*1000</f>
        <v>10.595050026329648</v>
      </c>
      <c r="F27" s="720">
        <f>('C-63'!F27/'C-62'!F27)*1000</f>
        <v>10.7903981264637</v>
      </c>
      <c r="G27" s="720">
        <f>('C-63'!G27/'C-62'!G27)*1000</f>
        <v>9.9480519480519494</v>
      </c>
      <c r="H27" s="720">
        <f>('C-63'!H27/'C-62'!H27)*1000</f>
        <v>10.153333333333334</v>
      </c>
      <c r="I27" s="720">
        <f>('C-63'!I27/'C-62'!I27)*1000</f>
        <v>11.511450381679388</v>
      </c>
      <c r="J27" s="720">
        <f>('C-63'!J27/'C-62'!J27)*1000</f>
        <v>11.724409448818896</v>
      </c>
      <c r="K27" s="720">
        <f>('C-63'!K27/'C-62'!K27)*1000</f>
        <v>11.857740585774057</v>
      </c>
      <c r="L27" s="720">
        <f>('C-63'!L27/'C-62'!L27)*1000</f>
        <v>10.607407407407408</v>
      </c>
      <c r="M27" s="720">
        <f>('C-63'!M27/'C-62'!M27)*1000</f>
        <v>10.48529411764706</v>
      </c>
      <c r="N27" s="720">
        <f>('C-63'!N27/'C-62'!N27)*1000</f>
        <v>10.658771280532939</v>
      </c>
      <c r="P27" s="358"/>
      <c r="Q27" s="358"/>
      <c r="R27" s="356"/>
      <c r="S27" s="358"/>
      <c r="T27" s="482"/>
      <c r="U27" s="483"/>
      <c r="V27" s="482"/>
      <c r="W27" s="482"/>
      <c r="X27" s="402"/>
      <c r="Y27" s="483"/>
      <c r="Z27" s="358"/>
      <c r="AA27" s="484"/>
    </row>
    <row r="28" spans="1:27" ht="12" customHeight="1">
      <c r="A28" s="469" t="s">
        <v>578</v>
      </c>
      <c r="B28" s="720">
        <f>('C-63'!B28/'C-62'!B28)*1000</f>
        <v>11.440618019359643</v>
      </c>
      <c r="C28" s="720">
        <f>('C-63'!C28/'C-62'!C28)*1000</f>
        <v>12.146341463414634</v>
      </c>
      <c r="D28" s="720">
        <f>('C-63'!D28/'C-62'!D28)*1000</f>
        <v>11.104166666666666</v>
      </c>
      <c r="E28" s="720">
        <f>('C-63'!E28/'C-62'!E28)*1000</f>
        <v>11.145194274028631</v>
      </c>
      <c r="F28" s="720">
        <f>('C-63'!F28/'C-62'!F28)*1000</f>
        <v>10.883534136546185</v>
      </c>
      <c r="G28" s="720">
        <f>('C-63'!G28/'C-62'!G28)*1000</f>
        <v>11.020408163265307</v>
      </c>
      <c r="H28" s="720">
        <f>('C-63'!H28/'C-62'!H28)*1000</f>
        <v>11.227083333333333</v>
      </c>
      <c r="I28" s="720">
        <f>('C-63'!I28/'C-62'!I28)*1000</f>
        <v>11.738095238095237</v>
      </c>
      <c r="J28" s="720">
        <f>('C-63'!J28/'C-62'!J28)*1000</f>
        <v>11.829268292682926</v>
      </c>
      <c r="K28" s="720">
        <f>('C-63'!K28/'C-62'!K28)*1000</f>
        <v>12.259740259740258</v>
      </c>
      <c r="L28" s="720">
        <f>('C-63'!L28/'C-62'!L28)*1000</f>
        <v>11.69047619047619</v>
      </c>
      <c r="M28" s="720">
        <f>('C-63'!M28/'C-62'!M28)*1000</f>
        <v>11.272727272727273</v>
      </c>
      <c r="N28" s="720">
        <f>('C-63'!N28/'C-62'!N28)*1000</f>
        <v>11.377777777777778</v>
      </c>
      <c r="P28" s="358"/>
      <c r="Q28" s="358"/>
      <c r="R28" s="356"/>
      <c r="S28" s="358"/>
      <c r="T28" s="482"/>
      <c r="U28" s="483"/>
      <c r="V28" s="482"/>
      <c r="W28" s="482"/>
      <c r="X28" s="402"/>
      <c r="Y28" s="483"/>
      <c r="Z28" s="358"/>
      <c r="AA28" s="484"/>
    </row>
    <row r="29" spans="1:27" ht="12" customHeight="1">
      <c r="A29" s="469" t="s">
        <v>579</v>
      </c>
      <c r="B29" s="720">
        <f>('C-63'!B29/'C-62'!B29)*1000</f>
        <v>10.498066450950988</v>
      </c>
      <c r="C29" s="720">
        <f>('C-63'!C29/'C-62'!C29)*1000</f>
        <v>10.778688524590164</v>
      </c>
      <c r="D29" s="720">
        <f>('C-63'!D29/'C-62'!D29)*1000</f>
        <v>10.206896551724139</v>
      </c>
      <c r="E29" s="720">
        <f>('C-63'!E29/'C-62'!E29)*1000</f>
        <v>10.404255319148936</v>
      </c>
      <c r="F29" s="720">
        <f>('C-63'!F29/'C-62'!F29)*1000</f>
        <v>10.75206611570248</v>
      </c>
      <c r="G29" s="720">
        <f>('C-63'!G29/'C-62'!G29)*1000</f>
        <v>9.447619047619046</v>
      </c>
      <c r="H29" s="720">
        <f>('C-63'!H29/'C-62'!H29)*1000</f>
        <v>9.6480392156862731</v>
      </c>
      <c r="I29" s="720">
        <f>('C-63'!I29/'C-62'!I29)*1000</f>
        <v>11.404494382022472</v>
      </c>
      <c r="J29" s="720">
        <f>('C-63'!J29/'C-62'!J29)*1000</f>
        <v>11.674418604651162</v>
      </c>
      <c r="K29" s="720">
        <f>('C-63'!K29/'C-62'!K29)*1000</f>
        <v>11.666666666666666</v>
      </c>
      <c r="L29" s="720">
        <f>('C-63'!L29/'C-62'!L29)*1000</f>
        <v>10.118279569892472</v>
      </c>
      <c r="M29" s="720">
        <f>('C-63'!M29/'C-62'!M29)*1000</f>
        <v>10.108695652173912</v>
      </c>
      <c r="N29" s="720">
        <f>('C-63'!N29/'C-62'!N29)*1000</f>
        <v>10.299667036625969</v>
      </c>
      <c r="P29" s="358"/>
      <c r="Q29" s="358"/>
      <c r="R29" s="356"/>
      <c r="S29" s="358"/>
      <c r="T29" s="482"/>
      <c r="U29" s="483"/>
      <c r="V29" s="482"/>
      <c r="W29" s="482"/>
      <c r="X29" s="402"/>
      <c r="Y29" s="483"/>
      <c r="Z29" s="358"/>
      <c r="AA29" s="484"/>
    </row>
    <row r="30" spans="1:27" ht="12" customHeight="1">
      <c r="A30" s="468" t="s">
        <v>590</v>
      </c>
      <c r="B30" s="720">
        <f>('C-63'!B30/'C-62'!B30)*1000</f>
        <v>12.289629027890603</v>
      </c>
      <c r="C30" s="720">
        <f>('C-63'!C30/'C-62'!C30)*1000</f>
        <v>12.267657992565058</v>
      </c>
      <c r="D30" s="720">
        <f>('C-63'!D30/'C-62'!D30)*1000</f>
        <v>12.28131868131868</v>
      </c>
      <c r="E30" s="720">
        <f>('C-63'!E30/'C-62'!E30)*1000</f>
        <v>12.30747330960854</v>
      </c>
      <c r="F30" s="720">
        <f>('C-63'!F30/'C-62'!F30)*1000</f>
        <v>12.188552188552187</v>
      </c>
      <c r="G30" s="720">
        <f>('C-63'!G30/'C-62'!G30)*1000</f>
        <v>12.040133779264213</v>
      </c>
      <c r="H30" s="720">
        <f>('C-63'!H30/'C-62'!H30)*1000</f>
        <v>12.299109792284863</v>
      </c>
      <c r="I30" s="720">
        <f>('C-63'!I30/'C-62'!I30)*1000</f>
        <v>12.315083798882679</v>
      </c>
      <c r="J30" s="720">
        <f>('C-63'!J30/'C-62'!J30)*1000</f>
        <v>12.332947976878607</v>
      </c>
      <c r="K30" s="720">
        <f>('C-63'!K30/'C-62'!K30)*1000</f>
        <v>12.392405063291138</v>
      </c>
      <c r="L30" s="720">
        <f>('C-63'!L30/'C-62'!L30)*1000</f>
        <v>12.357827476038338</v>
      </c>
      <c r="M30" s="720">
        <f>('C-63'!M30/'C-62'!M30)*1000</f>
        <v>12.337123745819397</v>
      </c>
      <c r="N30" s="720">
        <f>('C-63'!N30/'C-62'!N30)*1000</f>
        <v>12.330491803278687</v>
      </c>
      <c r="P30" s="358"/>
      <c r="Q30" s="358"/>
      <c r="R30" s="356"/>
      <c r="S30" s="358"/>
      <c r="T30" s="482"/>
      <c r="U30" s="483"/>
      <c r="V30" s="482"/>
      <c r="W30" s="482"/>
      <c r="X30" s="402"/>
      <c r="Y30" s="483"/>
      <c r="Z30" s="358"/>
      <c r="AA30" s="484"/>
    </row>
    <row r="31" spans="1:27" ht="12" customHeight="1">
      <c r="A31" s="468" t="s">
        <v>591</v>
      </c>
      <c r="B31" s="720">
        <v>0</v>
      </c>
      <c r="C31" s="720">
        <v>0</v>
      </c>
      <c r="D31" s="720">
        <v>0</v>
      </c>
      <c r="E31" s="720">
        <v>0</v>
      </c>
      <c r="F31" s="720">
        <v>0</v>
      </c>
      <c r="G31" s="720">
        <v>0</v>
      </c>
      <c r="H31" s="720">
        <v>0</v>
      </c>
      <c r="I31" s="720">
        <v>0</v>
      </c>
      <c r="J31" s="720">
        <v>0</v>
      </c>
      <c r="K31" s="720">
        <v>0</v>
      </c>
      <c r="L31" s="720">
        <v>0</v>
      </c>
      <c r="M31" s="720">
        <v>0</v>
      </c>
      <c r="N31" s="720">
        <v>0</v>
      </c>
      <c r="P31" s="358"/>
      <c r="Q31" s="358"/>
      <c r="R31" s="356"/>
      <c r="S31" s="358"/>
      <c r="T31" s="482"/>
      <c r="U31" s="483"/>
      <c r="V31" s="482"/>
      <c r="W31" s="482"/>
      <c r="X31" s="402"/>
      <c r="Y31" s="483"/>
      <c r="Z31" s="358"/>
      <c r="AA31" s="484"/>
    </row>
    <row r="32" spans="1:27" ht="12" customHeight="1">
      <c r="A32" s="358" t="s">
        <v>686</v>
      </c>
      <c r="B32" s="720">
        <v>0</v>
      </c>
      <c r="C32" s="720">
        <v>0</v>
      </c>
      <c r="D32" s="720">
        <v>0</v>
      </c>
      <c r="E32" s="720">
        <v>0</v>
      </c>
      <c r="F32" s="720">
        <v>0</v>
      </c>
      <c r="G32" s="720">
        <v>0</v>
      </c>
      <c r="H32" s="720">
        <v>0</v>
      </c>
      <c r="I32" s="720">
        <v>0</v>
      </c>
      <c r="J32" s="720">
        <v>0</v>
      </c>
      <c r="K32" s="720">
        <v>0</v>
      </c>
      <c r="L32" s="720">
        <v>0</v>
      </c>
      <c r="M32" s="720">
        <v>0</v>
      </c>
      <c r="N32" s="720">
        <v>0</v>
      </c>
      <c r="P32" s="358"/>
      <c r="Q32" s="358"/>
      <c r="R32" s="356"/>
      <c r="S32" s="358"/>
      <c r="T32" s="482"/>
      <c r="U32" s="483"/>
      <c r="V32" s="482"/>
      <c r="W32" s="482"/>
      <c r="X32" s="402"/>
      <c r="Y32" s="483"/>
      <c r="Z32" s="358"/>
      <c r="AA32" s="484"/>
    </row>
    <row r="33" spans="1:27" ht="12" customHeight="1">
      <c r="A33" s="358" t="s">
        <v>534</v>
      </c>
      <c r="B33" s="720">
        <v>0</v>
      </c>
      <c r="C33" s="720">
        <v>0</v>
      </c>
      <c r="D33" s="720">
        <v>0</v>
      </c>
      <c r="E33" s="720">
        <v>0</v>
      </c>
      <c r="F33" s="720">
        <v>0</v>
      </c>
      <c r="G33" s="720">
        <v>0</v>
      </c>
      <c r="H33" s="720">
        <v>0</v>
      </c>
      <c r="I33" s="720">
        <v>0</v>
      </c>
      <c r="J33" s="720">
        <v>0</v>
      </c>
      <c r="K33" s="720">
        <v>0</v>
      </c>
      <c r="L33" s="720">
        <v>0</v>
      </c>
      <c r="M33" s="720">
        <v>0</v>
      </c>
      <c r="N33" s="720">
        <v>0</v>
      </c>
      <c r="Q33" s="358"/>
      <c r="R33" s="356"/>
      <c r="S33" s="358"/>
      <c r="T33" s="482"/>
      <c r="U33" s="483"/>
      <c r="V33" s="482"/>
      <c r="W33" s="482"/>
      <c r="X33" s="402"/>
      <c r="Y33" s="483"/>
      <c r="Z33" s="358"/>
      <c r="AA33" s="484"/>
    </row>
    <row r="34" spans="1:27" ht="12" customHeight="1">
      <c r="A34" s="358" t="s">
        <v>535</v>
      </c>
      <c r="B34" s="720">
        <v>0</v>
      </c>
      <c r="C34" s="720">
        <v>0</v>
      </c>
      <c r="D34" s="720">
        <v>0</v>
      </c>
      <c r="E34" s="720">
        <v>0</v>
      </c>
      <c r="F34" s="720">
        <v>0</v>
      </c>
      <c r="G34" s="720">
        <v>0</v>
      </c>
      <c r="H34" s="720">
        <v>0</v>
      </c>
      <c r="I34" s="720">
        <v>0</v>
      </c>
      <c r="J34" s="720">
        <v>0</v>
      </c>
      <c r="K34" s="720">
        <v>0</v>
      </c>
      <c r="L34" s="720">
        <v>0</v>
      </c>
      <c r="M34" s="720">
        <v>0</v>
      </c>
      <c r="N34" s="720">
        <v>0</v>
      </c>
      <c r="Q34" s="358"/>
      <c r="R34" s="356"/>
      <c r="S34" s="358"/>
      <c r="T34" s="482"/>
      <c r="U34" s="483"/>
      <c r="V34" s="482"/>
      <c r="W34" s="482"/>
      <c r="X34" s="402"/>
      <c r="Y34" s="483"/>
      <c r="Z34" s="358"/>
      <c r="AA34" s="484"/>
    </row>
    <row r="35" spans="1:27" ht="12" customHeight="1">
      <c r="A35" s="475" t="s">
        <v>536</v>
      </c>
      <c r="B35" s="721">
        <v>0</v>
      </c>
      <c r="C35" s="721">
        <v>0</v>
      </c>
      <c r="D35" s="721">
        <v>0</v>
      </c>
      <c r="E35" s="721">
        <v>0</v>
      </c>
      <c r="F35" s="721">
        <v>0</v>
      </c>
      <c r="G35" s="721">
        <v>0</v>
      </c>
      <c r="H35" s="721">
        <v>0</v>
      </c>
      <c r="I35" s="721">
        <v>0</v>
      </c>
      <c r="J35" s="721">
        <v>0</v>
      </c>
      <c r="K35" s="721">
        <v>0</v>
      </c>
      <c r="L35" s="721">
        <v>0</v>
      </c>
      <c r="M35" s="721">
        <v>0</v>
      </c>
      <c r="N35" s="721">
        <v>0</v>
      </c>
      <c r="P35" s="358"/>
      <c r="Q35" s="358"/>
      <c r="R35" s="356"/>
      <c r="S35" s="358"/>
      <c r="T35" s="482"/>
      <c r="U35" s="483"/>
      <c r="V35" s="482"/>
      <c r="W35" s="482"/>
      <c r="X35" s="402"/>
      <c r="Y35" s="483"/>
      <c r="Z35" s="358"/>
      <c r="AA35" s="484"/>
    </row>
    <row r="36" spans="1:27" ht="9" customHeight="1">
      <c r="A36" s="76" t="s">
        <v>745</v>
      </c>
      <c r="B36" s="516"/>
      <c r="C36" s="516"/>
      <c r="D36" s="516"/>
      <c r="E36" s="516"/>
      <c r="F36" s="516"/>
      <c r="G36" s="516"/>
      <c r="H36" s="516"/>
      <c r="I36" s="516"/>
      <c r="J36" s="516"/>
      <c r="K36" s="516"/>
      <c r="L36" s="516"/>
      <c r="M36" s="516"/>
    </row>
    <row r="37" spans="1:27" ht="9" customHeight="1">
      <c r="A37" s="76" t="s">
        <v>151</v>
      </c>
      <c r="B37" s="516"/>
      <c r="C37" s="516"/>
      <c r="D37" s="516"/>
      <c r="E37" s="516"/>
      <c r="F37" s="516"/>
      <c r="G37" s="516"/>
      <c r="H37" s="516"/>
      <c r="I37" s="516"/>
      <c r="J37" s="516"/>
      <c r="K37" s="516"/>
      <c r="L37" s="516"/>
      <c r="M37" s="516"/>
    </row>
    <row r="38" spans="1:27" ht="9" customHeight="1">
      <c r="A38" s="77" t="s">
        <v>318</v>
      </c>
      <c r="B38" s="516"/>
      <c r="C38" s="516"/>
      <c r="D38" s="516"/>
      <c r="E38" s="516"/>
      <c r="F38" s="516"/>
      <c r="G38" s="516"/>
      <c r="H38" s="516"/>
      <c r="I38" s="516"/>
      <c r="J38" s="516"/>
      <c r="K38" s="516"/>
      <c r="L38" s="516"/>
      <c r="M38" s="516"/>
    </row>
    <row r="39" spans="1:27" ht="12" customHeight="1">
      <c r="A39" s="14"/>
    </row>
    <row r="40" spans="1:27" ht="12" customHeight="1">
      <c r="A40" s="217"/>
    </row>
    <row r="41" spans="1:27" ht="12" customHeight="1">
      <c r="A41" s="276"/>
    </row>
    <row r="42" spans="1:27" ht="12" customHeight="1">
      <c r="A42" s="277"/>
    </row>
    <row r="43" spans="1:27" ht="12" customHeight="1">
      <c r="A43" s="278"/>
    </row>
    <row r="44" spans="1:27" ht="12" customHeight="1">
      <c r="A44" s="277"/>
    </row>
    <row r="45" spans="1:27" ht="12" customHeight="1">
      <c r="A45" s="217"/>
    </row>
    <row r="46" spans="1:27" ht="12" customHeight="1">
      <c r="A46" s="217"/>
    </row>
    <row r="47" spans="1:27" ht="12" customHeight="1">
      <c r="A47" s="217"/>
    </row>
    <row r="48" spans="1:27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phoneticPr fontId="54" type="noConversion"/>
  <printOptions horizontalCentered="1" verticalCentered="1"/>
  <pageMargins left="0" right="0" top="0" bottom="0" header="0" footer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44"/>
  <sheetViews>
    <sheetView showGridLines="0" zoomScale="150" workbookViewId="0">
      <selection activeCell="J22" sqref="J22"/>
    </sheetView>
  </sheetViews>
  <sheetFormatPr baseColWidth="10" defaultColWidth="12.83203125" defaultRowHeight="12" customHeight="1"/>
  <cols>
    <col min="1" max="1" width="8.33203125" style="217" customWidth="1"/>
    <col min="2" max="14" width="5.5" style="217" customWidth="1"/>
    <col min="15" max="15" width="6.6640625" style="217" customWidth="1"/>
    <col min="16" max="16384" width="12.83203125" style="217"/>
  </cols>
  <sheetData>
    <row r="2" spans="1:15" ht="12" customHeight="1">
      <c r="A2" s="215" t="s">
        <v>199</v>
      </c>
      <c r="B2" s="271"/>
      <c r="C2" s="271"/>
      <c r="D2" s="271"/>
      <c r="E2" s="271"/>
      <c r="F2" s="271"/>
    </row>
    <row r="3" spans="1:15" ht="11">
      <c r="A3" s="99" t="s">
        <v>270</v>
      </c>
    </row>
    <row r="4" spans="1:15" ht="4" customHeight="1"/>
    <row r="5" spans="1:15" ht="17" customHeight="1">
      <c r="A5" s="674" t="s">
        <v>198</v>
      </c>
      <c r="B5" s="675" t="s">
        <v>501</v>
      </c>
      <c r="C5" s="676" t="s">
        <v>327</v>
      </c>
      <c r="D5" s="676" t="s">
        <v>432</v>
      </c>
      <c r="E5" s="676" t="s">
        <v>434</v>
      </c>
      <c r="F5" s="676" t="s">
        <v>386</v>
      </c>
      <c r="G5" s="676" t="s">
        <v>389</v>
      </c>
      <c r="H5" s="676" t="s">
        <v>292</v>
      </c>
      <c r="I5" s="676" t="s">
        <v>295</v>
      </c>
      <c r="J5" s="676" t="s">
        <v>102</v>
      </c>
      <c r="K5" s="676" t="s">
        <v>104</v>
      </c>
      <c r="L5" s="676" t="s">
        <v>17</v>
      </c>
      <c r="M5" s="676" t="s">
        <v>107</v>
      </c>
      <c r="N5" s="677" t="s">
        <v>109</v>
      </c>
      <c r="O5" s="478"/>
    </row>
    <row r="6" spans="1:15" ht="17" customHeight="1">
      <c r="A6" s="693" t="s">
        <v>325</v>
      </c>
      <c r="B6" s="683">
        <f t="shared" ref="B6:B35" si="0">SUM(C6:N6)</f>
        <v>479063</v>
      </c>
      <c r="C6" s="683">
        <f t="shared" ref="C6:N6" si="1">(C7+C8+C9+C10+C11+C15+C16+C17+C18+C19+C20+C21+C22+C23+C24+C25+C26+C27+C30+C31+C32+C33+C34+C35)</f>
        <v>34327</v>
      </c>
      <c r="D6" s="683">
        <f t="shared" si="1"/>
        <v>37327</v>
      </c>
      <c r="E6" s="683">
        <f t="shared" si="1"/>
        <v>40917</v>
      </c>
      <c r="F6" s="683">
        <f t="shared" si="1"/>
        <v>49129</v>
      </c>
      <c r="G6" s="683">
        <f t="shared" si="1"/>
        <v>46726</v>
      </c>
      <c r="H6" s="683">
        <f t="shared" si="1"/>
        <v>46896</v>
      </c>
      <c r="I6" s="683">
        <f t="shared" si="1"/>
        <v>46273</v>
      </c>
      <c r="J6" s="683">
        <f t="shared" si="1"/>
        <v>41934</v>
      </c>
      <c r="K6" s="683">
        <f t="shared" si="1"/>
        <v>36717</v>
      </c>
      <c r="L6" s="683">
        <f t="shared" si="1"/>
        <v>34904</v>
      </c>
      <c r="M6" s="683">
        <f t="shared" si="1"/>
        <v>32844</v>
      </c>
      <c r="N6" s="683">
        <f t="shared" si="1"/>
        <v>31069</v>
      </c>
    </row>
    <row r="7" spans="1:15" ht="12" customHeight="1">
      <c r="A7" s="476" t="s">
        <v>488</v>
      </c>
      <c r="B7" s="665">
        <f t="shared" si="0"/>
        <v>0</v>
      </c>
      <c r="C7" s="665">
        <f>+'[4]ALP 04-99'!E1376</f>
        <v>0</v>
      </c>
      <c r="D7" s="665">
        <f>+'[4]ALP 04-99'!F1376</f>
        <v>0</v>
      </c>
      <c r="E7" s="665">
        <f>+'[4]ALP 04-99'!G1376</f>
        <v>0</v>
      </c>
      <c r="F7" s="665">
        <f>+'[4]ALP 04-99'!H1376</f>
        <v>0</v>
      </c>
      <c r="G7" s="665">
        <f>+'[4]ALP 04-99'!I1376</f>
        <v>0</v>
      </c>
      <c r="H7" s="665">
        <f>+'[4]ALP 04-99'!J1376</f>
        <v>0</v>
      </c>
      <c r="I7" s="665">
        <f>+'[4]ALP 04-99'!K1376</f>
        <v>0</v>
      </c>
      <c r="J7" s="665">
        <f>+'[4]ALP 04-99'!L1376</f>
        <v>0</v>
      </c>
      <c r="K7" s="665">
        <f>+'[4]ALP 04-99'!M1376</f>
        <v>0</v>
      </c>
      <c r="L7" s="665">
        <f>+'[4]ALP 04-99'!N1376</f>
        <v>0</v>
      </c>
      <c r="M7" s="665">
        <f>+'[4]ALP 04-99'!O1376</f>
        <v>0</v>
      </c>
      <c r="N7" s="665">
        <f>+'[4]ALP 04-99'!P1376</f>
        <v>0</v>
      </c>
    </row>
    <row r="8" spans="1:15" ht="12" customHeight="1">
      <c r="A8" s="476" t="s">
        <v>603</v>
      </c>
      <c r="B8" s="665">
        <f t="shared" si="0"/>
        <v>0</v>
      </c>
      <c r="C8" s="665">
        <f>+'[4]ALP 04-99'!E1379</f>
        <v>0</v>
      </c>
      <c r="D8" s="665">
        <f>+'[4]ALP 04-99'!F1379</f>
        <v>0</v>
      </c>
      <c r="E8" s="665">
        <f>+'[4]ALP 04-99'!G1379</f>
        <v>0</v>
      </c>
      <c r="F8" s="665">
        <f>+'[4]ALP 04-99'!H1379</f>
        <v>0</v>
      </c>
      <c r="G8" s="665">
        <f>+'[4]ALP 04-99'!I1379</f>
        <v>0</v>
      </c>
      <c r="H8" s="665">
        <f>+'[4]ALP 04-99'!J1379</f>
        <v>0</v>
      </c>
      <c r="I8" s="665">
        <f>+'[4]ALP 04-99'!K1379</f>
        <v>0</v>
      </c>
      <c r="J8" s="665">
        <f>+'[4]ALP 04-99'!L1379</f>
        <v>0</v>
      </c>
      <c r="K8" s="665">
        <f>+'[4]ALP 04-99'!M1379</f>
        <v>0</v>
      </c>
      <c r="L8" s="665">
        <f>+'[4]ALP 04-99'!N1379</f>
        <v>0</v>
      </c>
      <c r="M8" s="665">
        <f>+'[4]ALP 04-99'!O1379</f>
        <v>0</v>
      </c>
      <c r="N8" s="665">
        <f>+'[4]ALP 04-99'!P1379</f>
        <v>0</v>
      </c>
    </row>
    <row r="9" spans="1:15" ht="12" customHeight="1">
      <c r="A9" s="476" t="s">
        <v>604</v>
      </c>
      <c r="B9" s="665">
        <f t="shared" si="0"/>
        <v>0</v>
      </c>
      <c r="C9" s="665">
        <f>+'[4]ALP 04-99'!E1382</f>
        <v>0</v>
      </c>
      <c r="D9" s="665">
        <f>+'[4]ALP 04-99'!F1382</f>
        <v>0</v>
      </c>
      <c r="E9" s="665">
        <f>+'[4]ALP 04-99'!G1382</f>
        <v>0</v>
      </c>
      <c r="F9" s="665">
        <f>+'[4]ALP 04-99'!H1382</f>
        <v>0</v>
      </c>
      <c r="G9" s="665">
        <f>+'[4]ALP 04-99'!I1382</f>
        <v>0</v>
      </c>
      <c r="H9" s="665">
        <f>+'[4]ALP 04-99'!J1382</f>
        <v>0</v>
      </c>
      <c r="I9" s="665">
        <f>+'[4]ALP 04-99'!K1382</f>
        <v>0</v>
      </c>
      <c r="J9" s="665">
        <f>+'[4]ALP 04-99'!L1382</f>
        <v>0</v>
      </c>
      <c r="K9" s="665">
        <f>+'[4]ALP 04-99'!M1382</f>
        <v>0</v>
      </c>
      <c r="L9" s="665">
        <f>+'[4]ALP 04-99'!N1382</f>
        <v>0</v>
      </c>
      <c r="M9" s="665">
        <f>+'[4]ALP 04-99'!O1382</f>
        <v>0</v>
      </c>
      <c r="N9" s="665">
        <f>+'[4]ALP 04-99'!P1382</f>
        <v>0</v>
      </c>
    </row>
    <row r="10" spans="1:15" ht="12" customHeight="1">
      <c r="A10" s="276" t="s">
        <v>605</v>
      </c>
      <c r="B10" s="665">
        <f t="shared" si="0"/>
        <v>1174</v>
      </c>
      <c r="C10" s="665">
        <f>+'[4]ALP 04-99'!E1385</f>
        <v>23</v>
      </c>
      <c r="D10" s="665">
        <f>+'[4]ALP 04-99'!F1385</f>
        <v>0</v>
      </c>
      <c r="E10" s="665">
        <f>+'[4]ALP 04-99'!G1385</f>
        <v>0</v>
      </c>
      <c r="F10" s="665">
        <f>+'[4]ALP 04-99'!H1385</f>
        <v>70</v>
      </c>
      <c r="G10" s="665">
        <f>+'[4]ALP 04-99'!I1385</f>
        <v>245</v>
      </c>
      <c r="H10" s="665">
        <f>+'[4]ALP 04-99'!J1385</f>
        <v>153</v>
      </c>
      <c r="I10" s="665">
        <f>+'[4]ALP 04-99'!K1385</f>
        <v>249</v>
      </c>
      <c r="J10" s="665">
        <f>+'[4]ALP 04-99'!L1385</f>
        <v>176</v>
      </c>
      <c r="K10" s="665">
        <f>+'[4]ALP 04-99'!M1385</f>
        <v>84</v>
      </c>
      <c r="L10" s="665">
        <f>+'[4]ALP 04-99'!N1385</f>
        <v>31</v>
      </c>
      <c r="M10" s="665">
        <f>+'[4]ALP 04-99'!O1385</f>
        <v>64</v>
      </c>
      <c r="N10" s="665">
        <f>+'[4]ALP 04-99'!P1385</f>
        <v>79</v>
      </c>
    </row>
    <row r="11" spans="1:15" ht="12" customHeight="1">
      <c r="A11" s="276" t="s">
        <v>606</v>
      </c>
      <c r="B11" s="665">
        <f t="shared" si="0"/>
        <v>0</v>
      </c>
      <c r="C11" s="665">
        <f>+'[4]ALP 04-99'!E1388</f>
        <v>0</v>
      </c>
      <c r="D11" s="665">
        <f>+'[4]ALP 04-99'!F1388</f>
        <v>0</v>
      </c>
      <c r="E11" s="665">
        <f>+'[4]ALP 04-99'!G1388</f>
        <v>0</v>
      </c>
      <c r="F11" s="665">
        <f>+'[4]ALP 04-99'!H1388</f>
        <v>0</v>
      </c>
      <c r="G11" s="665">
        <f>+'[4]ALP 04-99'!I1388</f>
        <v>0</v>
      </c>
      <c r="H11" s="665">
        <f>+'[4]ALP 04-99'!J1388</f>
        <v>0</v>
      </c>
      <c r="I11" s="665">
        <f>+'[4]ALP 04-99'!K1388</f>
        <v>0</v>
      </c>
      <c r="J11" s="665">
        <f>+'[4]ALP 04-99'!L1388</f>
        <v>0</v>
      </c>
      <c r="K11" s="665">
        <f>+'[4]ALP 04-99'!M1388</f>
        <v>0</v>
      </c>
      <c r="L11" s="665">
        <f>+'[4]ALP 04-99'!N1388</f>
        <v>0</v>
      </c>
      <c r="M11" s="665">
        <f>+'[4]ALP 04-99'!O1388</f>
        <v>0</v>
      </c>
      <c r="N11" s="665">
        <f>+'[4]ALP 04-99'!P1388</f>
        <v>0</v>
      </c>
    </row>
    <row r="12" spans="1:15" ht="12" customHeight="1">
      <c r="A12" s="477" t="s">
        <v>592</v>
      </c>
      <c r="B12" s="665">
        <f t="shared" si="0"/>
        <v>0</v>
      </c>
      <c r="C12" s="665">
        <f>+'[4]ALP 04-99'!E1391</f>
        <v>0</v>
      </c>
      <c r="D12" s="665">
        <f>+'[4]ALP 04-99'!F1391</f>
        <v>0</v>
      </c>
      <c r="E12" s="665">
        <f>+'[4]ALP 04-99'!G1391</f>
        <v>0</v>
      </c>
      <c r="F12" s="665">
        <f>+'[4]ALP 04-99'!H1391</f>
        <v>0</v>
      </c>
      <c r="G12" s="665">
        <f>+'[4]ALP 04-99'!I1391</f>
        <v>0</v>
      </c>
      <c r="H12" s="665">
        <f>+'[4]ALP 04-99'!J1391</f>
        <v>0</v>
      </c>
      <c r="I12" s="665">
        <f>+'[4]ALP 04-99'!K1391</f>
        <v>0</v>
      </c>
      <c r="J12" s="665">
        <f>+'[4]ALP 04-99'!L1391</f>
        <v>0</v>
      </c>
      <c r="K12" s="665">
        <f>+'[4]ALP 04-99'!M1391</f>
        <v>0</v>
      </c>
      <c r="L12" s="665">
        <f>+'[4]ALP 04-99'!N1391</f>
        <v>0</v>
      </c>
      <c r="M12" s="665">
        <f>+'[4]ALP 04-99'!O1391</f>
        <v>0</v>
      </c>
      <c r="N12" s="665">
        <f>+'[4]ALP 04-99'!P1391</f>
        <v>0</v>
      </c>
    </row>
    <row r="13" spans="1:15" ht="12" customHeight="1">
      <c r="A13" s="477" t="s">
        <v>593</v>
      </c>
      <c r="B13" s="665">
        <f t="shared" si="0"/>
        <v>0</v>
      </c>
      <c r="C13" s="665">
        <f>+'[4]ALP 04-99'!E1394</f>
        <v>0</v>
      </c>
      <c r="D13" s="665">
        <f>+'[4]ALP 04-99'!F1394</f>
        <v>0</v>
      </c>
      <c r="E13" s="665">
        <f>+'[4]ALP 04-99'!G1394</f>
        <v>0</v>
      </c>
      <c r="F13" s="665">
        <f>+'[4]ALP 04-99'!H1394</f>
        <v>0</v>
      </c>
      <c r="G13" s="665">
        <f>+'[4]ALP 04-99'!I1394</f>
        <v>0</v>
      </c>
      <c r="H13" s="665">
        <f>+'[4]ALP 04-99'!J1394</f>
        <v>0</v>
      </c>
      <c r="I13" s="665">
        <f>+'[4]ALP 04-99'!K1394</f>
        <v>0</v>
      </c>
      <c r="J13" s="665">
        <f>+'[4]ALP 04-99'!L1394</f>
        <v>0</v>
      </c>
      <c r="K13" s="665">
        <f>+'[4]ALP 04-99'!M1394</f>
        <v>0</v>
      </c>
      <c r="L13" s="665">
        <f>+'[4]ALP 04-99'!N1394</f>
        <v>0</v>
      </c>
      <c r="M13" s="665">
        <f>+'[4]ALP 04-99'!O1394</f>
        <v>0</v>
      </c>
      <c r="N13" s="665">
        <f>+'[4]ALP 04-99'!P1394</f>
        <v>0</v>
      </c>
    </row>
    <row r="14" spans="1:15" ht="12" customHeight="1">
      <c r="A14" s="477" t="s">
        <v>594</v>
      </c>
      <c r="B14" s="665">
        <f t="shared" si="0"/>
        <v>0</v>
      </c>
      <c r="C14" s="665">
        <f>+'[4]ALP 04-99'!E1397</f>
        <v>0</v>
      </c>
      <c r="D14" s="665">
        <f>+'[4]ALP 04-99'!F1397</f>
        <v>0</v>
      </c>
      <c r="E14" s="665">
        <f>+'[4]ALP 04-99'!G1397</f>
        <v>0</v>
      </c>
      <c r="F14" s="665">
        <f>+'[4]ALP 04-99'!H1397</f>
        <v>0</v>
      </c>
      <c r="G14" s="665">
        <f>+'[4]ALP 04-99'!I1397</f>
        <v>0</v>
      </c>
      <c r="H14" s="665">
        <f>+'[4]ALP 04-99'!J1397</f>
        <v>0</v>
      </c>
      <c r="I14" s="665">
        <f>+'[4]ALP 04-99'!K1397</f>
        <v>0</v>
      </c>
      <c r="J14" s="665">
        <f>+'[4]ALP 04-99'!L1397</f>
        <v>0</v>
      </c>
      <c r="K14" s="665">
        <f>+'[4]ALP 04-99'!M1397</f>
        <v>0</v>
      </c>
      <c r="L14" s="665">
        <f>+'[4]ALP 04-99'!N1397</f>
        <v>0</v>
      </c>
      <c r="M14" s="665">
        <f>+'[4]ALP 04-99'!O1397</f>
        <v>0</v>
      </c>
      <c r="N14" s="665">
        <f>+'[4]ALP 04-99'!P1397</f>
        <v>0</v>
      </c>
    </row>
    <row r="15" spans="1:15" ht="12" customHeight="1">
      <c r="A15" s="476" t="s">
        <v>595</v>
      </c>
      <c r="B15" s="665">
        <f t="shared" si="0"/>
        <v>0</v>
      </c>
      <c r="C15" s="665">
        <f>+'[4]ALP 04-99'!E1400</f>
        <v>0</v>
      </c>
      <c r="D15" s="665">
        <f>+'[4]ALP 04-99'!F1400</f>
        <v>0</v>
      </c>
      <c r="E15" s="665">
        <f>+'[4]ALP 04-99'!G1400</f>
        <v>0</v>
      </c>
      <c r="F15" s="665">
        <f>+'[4]ALP 04-99'!H1400</f>
        <v>0</v>
      </c>
      <c r="G15" s="665">
        <f>+'[4]ALP 04-99'!I1400</f>
        <v>0</v>
      </c>
      <c r="H15" s="665">
        <f>+'[4]ALP 04-99'!J1400</f>
        <v>0</v>
      </c>
      <c r="I15" s="665">
        <f>+'[4]ALP 04-99'!K1400</f>
        <v>0</v>
      </c>
      <c r="J15" s="665">
        <f>+'[4]ALP 04-99'!L1400</f>
        <v>0</v>
      </c>
      <c r="K15" s="665">
        <f>+'[4]ALP 04-99'!M1400</f>
        <v>0</v>
      </c>
      <c r="L15" s="665">
        <f>+'[4]ALP 04-99'!N1400</f>
        <v>0</v>
      </c>
      <c r="M15" s="665">
        <f>+'[4]ALP 04-99'!O1400</f>
        <v>0</v>
      </c>
      <c r="N15" s="665">
        <f>+'[4]ALP 04-99'!P1400</f>
        <v>0</v>
      </c>
    </row>
    <row r="16" spans="1:15" ht="12" customHeight="1">
      <c r="A16" s="276" t="s">
        <v>596</v>
      </c>
      <c r="B16" s="665">
        <f t="shared" si="0"/>
        <v>348</v>
      </c>
      <c r="C16" s="665">
        <f>+'[4]ALP 04-99'!E1403</f>
        <v>32</v>
      </c>
      <c r="D16" s="665">
        <f>+'[4]ALP 04-99'!F1403</f>
        <v>35</v>
      </c>
      <c r="E16" s="665">
        <f>+'[4]ALP 04-99'!G1403</f>
        <v>25</v>
      </c>
      <c r="F16" s="665">
        <f>+'[4]ALP 04-99'!H1403</f>
        <v>38</v>
      </c>
      <c r="G16" s="665">
        <f>+'[4]ALP 04-99'!I1403</f>
        <v>22</v>
      </c>
      <c r="H16" s="665">
        <f>+'[4]ALP 04-99'!J1403</f>
        <v>28</v>
      </c>
      <c r="I16" s="665">
        <f>+'[4]ALP 04-99'!K1403</f>
        <v>23</v>
      </c>
      <c r="J16" s="665">
        <f>+'[4]ALP 04-99'!L1403</f>
        <v>28</v>
      </c>
      <c r="K16" s="665">
        <f>+'[4]ALP 04-99'!M1403</f>
        <v>32</v>
      </c>
      <c r="L16" s="665">
        <f>+'[4]ALP 04-99'!N1403</f>
        <v>22</v>
      </c>
      <c r="M16" s="665">
        <f>+'[4]ALP 04-99'!O1403</f>
        <v>29</v>
      </c>
      <c r="N16" s="665">
        <f>+'[4]ALP 04-99'!P1403</f>
        <v>34</v>
      </c>
    </row>
    <row r="17" spans="1:14" ht="12" customHeight="1">
      <c r="A17" s="276" t="s">
        <v>597</v>
      </c>
      <c r="B17" s="665">
        <f t="shared" si="0"/>
        <v>2939</v>
      </c>
      <c r="C17" s="665">
        <f>+'[4]ALP 04-99'!E1406</f>
        <v>247</v>
      </c>
      <c r="D17" s="665">
        <f>+'[4]ALP 04-99'!F1406</f>
        <v>212</v>
      </c>
      <c r="E17" s="665">
        <f>+'[4]ALP 04-99'!G1406</f>
        <v>317</v>
      </c>
      <c r="F17" s="665">
        <f>+'[4]ALP 04-99'!H1406</f>
        <v>205</v>
      </c>
      <c r="G17" s="665">
        <f>+'[4]ALP 04-99'!I1406</f>
        <v>225</v>
      </c>
      <c r="H17" s="665">
        <f>+'[4]ALP 04-99'!J1406</f>
        <v>284</v>
      </c>
      <c r="I17" s="665">
        <f>+'[4]ALP 04-99'!K1406</f>
        <v>303</v>
      </c>
      <c r="J17" s="665">
        <f>+'[4]ALP 04-99'!L1406</f>
        <v>268</v>
      </c>
      <c r="K17" s="665">
        <f>+'[4]ALP 04-99'!M1406</f>
        <v>266</v>
      </c>
      <c r="L17" s="665">
        <f>+'[4]ALP 04-99'!N1406</f>
        <v>193</v>
      </c>
      <c r="M17" s="665">
        <f>+'[4]ALP 04-99'!O1406</f>
        <v>185</v>
      </c>
      <c r="N17" s="665">
        <f>+'[4]ALP 04-99'!P1406</f>
        <v>234</v>
      </c>
    </row>
    <row r="18" spans="1:14" ht="12" customHeight="1">
      <c r="A18" s="476" t="s">
        <v>598</v>
      </c>
      <c r="B18" s="665">
        <f t="shared" si="0"/>
        <v>0</v>
      </c>
      <c r="C18" s="665">
        <f>+'[4]ALP 04-99'!E1409</f>
        <v>0</v>
      </c>
      <c r="D18" s="665">
        <f>+'[4]ALP 04-99'!F1409</f>
        <v>0</v>
      </c>
      <c r="E18" s="665">
        <f>+'[4]ALP 04-99'!G1409</f>
        <v>0</v>
      </c>
      <c r="F18" s="665">
        <f>+'[4]ALP 04-99'!H1409</f>
        <v>0</v>
      </c>
      <c r="G18" s="665">
        <f>+'[4]ALP 04-99'!I1409</f>
        <v>0</v>
      </c>
      <c r="H18" s="665">
        <f>+'[4]ALP 04-99'!J1409</f>
        <v>0</v>
      </c>
      <c r="I18" s="665">
        <f>+'[4]ALP 04-99'!K1409</f>
        <v>0</v>
      </c>
      <c r="J18" s="665">
        <f>+'[4]ALP 04-99'!L1409</f>
        <v>0</v>
      </c>
      <c r="K18" s="665">
        <f>+'[4]ALP 04-99'!M1409</f>
        <v>0</v>
      </c>
      <c r="L18" s="665">
        <f>+'[4]ALP 04-99'!N1409</f>
        <v>0</v>
      </c>
      <c r="M18" s="665">
        <f>+'[4]ALP 04-99'!O1409</f>
        <v>0</v>
      </c>
      <c r="N18" s="665">
        <f>+'[4]ALP 04-99'!P1409</f>
        <v>0</v>
      </c>
    </row>
    <row r="19" spans="1:14" ht="12" customHeight="1">
      <c r="A19" s="476" t="s">
        <v>599</v>
      </c>
      <c r="B19" s="665">
        <f t="shared" si="0"/>
        <v>978</v>
      </c>
      <c r="C19" s="665">
        <f>+'[4]ALP 04-99'!E1412</f>
        <v>58</v>
      </c>
      <c r="D19" s="665">
        <f>+'[4]ALP 04-99'!F1412</f>
        <v>61</v>
      </c>
      <c r="E19" s="665">
        <f>+'[4]ALP 04-99'!G1412</f>
        <v>60</v>
      </c>
      <c r="F19" s="665">
        <f>+'[4]ALP 04-99'!H1412</f>
        <v>77</v>
      </c>
      <c r="G19" s="665">
        <f>+'[4]ALP 04-99'!I1412</f>
        <v>110</v>
      </c>
      <c r="H19" s="665">
        <f>+'[4]ALP 04-99'!J1412</f>
        <v>92</v>
      </c>
      <c r="I19" s="665">
        <f>+'[4]ALP 04-99'!K1412</f>
        <v>108</v>
      </c>
      <c r="J19" s="665">
        <f>+'[4]ALP 04-99'!L1412</f>
        <v>89</v>
      </c>
      <c r="K19" s="665">
        <f>+'[4]ALP 04-99'!M1412</f>
        <v>78</v>
      </c>
      <c r="L19" s="665">
        <f>+'[4]ALP 04-99'!N1412</f>
        <v>75</v>
      </c>
      <c r="M19" s="665">
        <f>+'[4]ALP 04-99'!O1412</f>
        <v>76</v>
      </c>
      <c r="N19" s="665">
        <f>+'[4]ALP 04-99'!P1412</f>
        <v>94</v>
      </c>
    </row>
    <row r="20" spans="1:14" ht="12" customHeight="1">
      <c r="A20" s="476" t="s">
        <v>600</v>
      </c>
      <c r="B20" s="665">
        <f t="shared" si="0"/>
        <v>13273</v>
      </c>
      <c r="C20" s="665">
        <f>+'[4]ALP 04-99'!E1415</f>
        <v>740</v>
      </c>
      <c r="D20" s="665">
        <f>+'[4]ALP 04-99'!F1415</f>
        <v>784</v>
      </c>
      <c r="E20" s="665">
        <f>+'[4]ALP 04-99'!G1415</f>
        <v>1030</v>
      </c>
      <c r="F20" s="665">
        <f>+'[4]ALP 04-99'!H1415</f>
        <v>1227</v>
      </c>
      <c r="G20" s="665">
        <f>+'[4]ALP 04-99'!I1415</f>
        <v>1439</v>
      </c>
      <c r="H20" s="665">
        <f>+'[4]ALP 04-99'!J1415</f>
        <v>1452</v>
      </c>
      <c r="I20" s="665">
        <f>+'[4]ALP 04-99'!K1415</f>
        <v>1619</v>
      </c>
      <c r="J20" s="665">
        <f>+'[4]ALP 04-99'!L1415</f>
        <v>1267</v>
      </c>
      <c r="K20" s="665">
        <f>+'[4]ALP 04-99'!M1415</f>
        <v>759</v>
      </c>
      <c r="L20" s="665">
        <f>+'[4]ALP 04-99'!N1415</f>
        <v>693</v>
      </c>
      <c r="M20" s="665">
        <f>+'[4]ALP 04-99'!O1415</f>
        <v>926</v>
      </c>
      <c r="N20" s="665">
        <f>+'[4]ALP 04-99'!P1415</f>
        <v>1337</v>
      </c>
    </row>
    <row r="21" spans="1:14" ht="12" customHeight="1">
      <c r="A21" s="476" t="s">
        <v>601</v>
      </c>
      <c r="B21" s="665">
        <f t="shared" si="0"/>
        <v>14982</v>
      </c>
      <c r="C21" s="665">
        <f>+'[4]ALP 04-99'!E1418</f>
        <v>1148</v>
      </c>
      <c r="D21" s="665">
        <f>+'[4]ALP 04-99'!F1418</f>
        <v>1185</v>
      </c>
      <c r="E21" s="665">
        <f>+'[4]ALP 04-99'!G1418</f>
        <v>1171</v>
      </c>
      <c r="F21" s="665">
        <f>+'[4]ALP 04-99'!H1418</f>
        <v>1154</v>
      </c>
      <c r="G21" s="665">
        <f>+'[4]ALP 04-99'!I1418</f>
        <v>1208</v>
      </c>
      <c r="H21" s="665">
        <f>+'[4]ALP 04-99'!J1418</f>
        <v>1253</v>
      </c>
      <c r="I21" s="665">
        <f>+'[4]ALP 04-99'!K1418</f>
        <v>1291</v>
      </c>
      <c r="J21" s="665">
        <f>+'[4]ALP 04-99'!L1418</f>
        <v>1297</v>
      </c>
      <c r="K21" s="665">
        <f>+'[4]ALP 04-99'!M1418</f>
        <v>1293</v>
      </c>
      <c r="L21" s="665">
        <f>+'[4]ALP 04-99'!N1418</f>
        <v>1258</v>
      </c>
      <c r="M21" s="665">
        <f>+'[4]ALP 04-99'!O1418</f>
        <v>1339</v>
      </c>
      <c r="N21" s="665">
        <f>+'[4]ALP 04-99'!P1418</f>
        <v>1385</v>
      </c>
    </row>
    <row r="22" spans="1:14" ht="12" customHeight="1">
      <c r="A22" s="476" t="s">
        <v>243</v>
      </c>
      <c r="B22" s="665">
        <f t="shared" si="0"/>
        <v>30246</v>
      </c>
      <c r="C22" s="665">
        <f>+'[4]ALP 04-99'!E1421</f>
        <v>2126</v>
      </c>
      <c r="D22" s="665">
        <f>+'[4]ALP 04-99'!F1421</f>
        <v>2313</v>
      </c>
      <c r="E22" s="665">
        <f>+'[4]ALP 04-99'!G1421</f>
        <v>1983</v>
      </c>
      <c r="F22" s="665">
        <f>+'[4]ALP 04-99'!H1421</f>
        <v>2648</v>
      </c>
      <c r="G22" s="665">
        <f>+'[4]ALP 04-99'!I1421</f>
        <v>3217</v>
      </c>
      <c r="H22" s="665">
        <f>+'[4]ALP 04-99'!J1421</f>
        <v>3341</v>
      </c>
      <c r="I22" s="665">
        <f>+'[4]ALP 04-99'!K1421</f>
        <v>2937</v>
      </c>
      <c r="J22" s="665">
        <f>+'[4]ALP 04-99'!L1421</f>
        <v>2718</v>
      </c>
      <c r="K22" s="665">
        <f>+'[4]ALP 04-99'!M1421</f>
        <v>2497</v>
      </c>
      <c r="L22" s="665">
        <f>+'[4]ALP 04-99'!N1421</f>
        <v>2650</v>
      </c>
      <c r="M22" s="665">
        <f>+'[4]ALP 04-99'!O1421</f>
        <v>1833</v>
      </c>
      <c r="N22" s="665">
        <f>+'[4]ALP 04-99'!P1421</f>
        <v>1983</v>
      </c>
    </row>
    <row r="23" spans="1:14" ht="12" customHeight="1">
      <c r="A23" s="276" t="s">
        <v>244</v>
      </c>
      <c r="B23" s="665">
        <f t="shared" si="0"/>
        <v>47101</v>
      </c>
      <c r="C23" s="665">
        <f>+'[4]ALP 04-99'!E1424</f>
        <v>4920</v>
      </c>
      <c r="D23" s="665">
        <f>+'[4]ALP 04-99'!F1424</f>
        <v>4152</v>
      </c>
      <c r="E23" s="665">
        <f>+'[4]ALP 04-99'!G1424</f>
        <v>4320</v>
      </c>
      <c r="F23" s="665">
        <f>+'[4]ALP 04-99'!H1424</f>
        <v>4420</v>
      </c>
      <c r="G23" s="665">
        <f>+'[4]ALP 04-99'!I1424</f>
        <v>3019</v>
      </c>
      <c r="H23" s="665">
        <f>+'[4]ALP 04-99'!J1424</f>
        <v>3222</v>
      </c>
      <c r="I23" s="665">
        <f>+'[4]ALP 04-99'!K1424</f>
        <v>3260</v>
      </c>
      <c r="J23" s="665">
        <f>+'[4]ALP 04-99'!L1424</f>
        <v>3710</v>
      </c>
      <c r="K23" s="665">
        <f>+'[4]ALP 04-99'!M1424</f>
        <v>3883</v>
      </c>
      <c r="L23" s="665">
        <f>+'[4]ALP 04-99'!N1424</f>
        <v>3955</v>
      </c>
      <c r="M23" s="665">
        <f>+'[4]ALP 04-99'!O1424</f>
        <v>4230</v>
      </c>
      <c r="N23" s="665">
        <f>+'[4]ALP 04-99'!P1424</f>
        <v>4010</v>
      </c>
    </row>
    <row r="24" spans="1:14" ht="12" customHeight="1">
      <c r="A24" s="476" t="s">
        <v>245</v>
      </c>
      <c r="B24" s="665">
        <f t="shared" si="0"/>
        <v>4653</v>
      </c>
      <c r="C24" s="665">
        <f>+'[4]ALP 04-99'!E1427</f>
        <v>345</v>
      </c>
      <c r="D24" s="665">
        <f>+'[4]ALP 04-99'!F1427</f>
        <v>271</v>
      </c>
      <c r="E24" s="665">
        <f>+'[4]ALP 04-99'!G1427</f>
        <v>303</v>
      </c>
      <c r="F24" s="665">
        <f>+'[4]ALP 04-99'!H1427</f>
        <v>345</v>
      </c>
      <c r="G24" s="665">
        <f>+'[4]ALP 04-99'!I1427</f>
        <v>337</v>
      </c>
      <c r="H24" s="665">
        <f>+'[4]ALP 04-99'!J1427</f>
        <v>457</v>
      </c>
      <c r="I24" s="665">
        <f>+'[4]ALP 04-99'!K1427</f>
        <v>640</v>
      </c>
      <c r="J24" s="665">
        <f>+'[4]ALP 04-99'!L1427</f>
        <v>463</v>
      </c>
      <c r="K24" s="665">
        <f>+'[4]ALP 04-99'!M1427</f>
        <v>418</v>
      </c>
      <c r="L24" s="665">
        <f>+'[4]ALP 04-99'!N1427</f>
        <v>382</v>
      </c>
      <c r="M24" s="665">
        <f>+'[4]ALP 04-99'!O1427</f>
        <v>351</v>
      </c>
      <c r="N24" s="665">
        <f>+'[4]ALP 04-99'!P1427</f>
        <v>341</v>
      </c>
    </row>
    <row r="25" spans="1:14" ht="12" customHeight="1">
      <c r="A25" s="476" t="s">
        <v>246</v>
      </c>
      <c r="B25" s="665">
        <f t="shared" si="0"/>
        <v>6322</v>
      </c>
      <c r="C25" s="665">
        <f>+'[4]ALP 04-99'!E1430</f>
        <v>446</v>
      </c>
      <c r="D25" s="665">
        <f>+'[4]ALP 04-99'!F1430</f>
        <v>434</v>
      </c>
      <c r="E25" s="665">
        <f>+'[4]ALP 04-99'!G1430</f>
        <v>488</v>
      </c>
      <c r="F25" s="665">
        <f>+'[4]ALP 04-99'!H1430</f>
        <v>490</v>
      </c>
      <c r="G25" s="665">
        <f>+'[4]ALP 04-99'!I1430</f>
        <v>509</v>
      </c>
      <c r="H25" s="665">
        <f>+'[4]ALP 04-99'!J1430</f>
        <v>565</v>
      </c>
      <c r="I25" s="665">
        <f>+'[4]ALP 04-99'!K1430</f>
        <v>547</v>
      </c>
      <c r="J25" s="665">
        <f>+'[4]ALP 04-99'!L1430</f>
        <v>580</v>
      </c>
      <c r="K25" s="665">
        <f>+'[4]ALP 04-99'!M1430</f>
        <v>534</v>
      </c>
      <c r="L25" s="665">
        <f>+'[4]ALP 04-99'!N1430</f>
        <v>523</v>
      </c>
      <c r="M25" s="665">
        <f>+'[4]ALP 04-99'!O1430</f>
        <v>567</v>
      </c>
      <c r="N25" s="665">
        <f>+'[4]ALP 04-99'!P1430</f>
        <v>639</v>
      </c>
    </row>
    <row r="26" spans="1:14" ht="12" customHeight="1">
      <c r="A26" s="476" t="s">
        <v>258</v>
      </c>
      <c r="B26" s="665">
        <f t="shared" si="0"/>
        <v>42540</v>
      </c>
      <c r="C26" s="665">
        <f>+'[4]ALP 04-99'!E1433</f>
        <v>3077</v>
      </c>
      <c r="D26" s="665">
        <f>+'[4]ALP 04-99'!F1433</f>
        <v>2131</v>
      </c>
      <c r="E26" s="665">
        <f>+'[4]ALP 04-99'!G1433</f>
        <v>4072</v>
      </c>
      <c r="F26" s="665">
        <f>+'[4]ALP 04-99'!H1433</f>
        <v>4897</v>
      </c>
      <c r="G26" s="665">
        <f>+'[4]ALP 04-99'!I1433</f>
        <v>4690</v>
      </c>
      <c r="H26" s="665">
        <f>+'[4]ALP 04-99'!J1433</f>
        <v>4072</v>
      </c>
      <c r="I26" s="665">
        <f>+'[4]ALP 04-99'!K1433</f>
        <v>3768</v>
      </c>
      <c r="J26" s="665">
        <f>+'[4]ALP 04-99'!L1433</f>
        <v>3364</v>
      </c>
      <c r="K26" s="665">
        <f>+'[4]ALP 04-99'!M1433</f>
        <v>2961</v>
      </c>
      <c r="L26" s="665">
        <f>+'[4]ALP 04-99'!N1433</f>
        <v>3052</v>
      </c>
      <c r="M26" s="665">
        <f>+'[4]ALP 04-99'!O1433</f>
        <v>2600</v>
      </c>
      <c r="N26" s="665">
        <f>+'[4]ALP 04-99'!P1433</f>
        <v>3856</v>
      </c>
    </row>
    <row r="27" spans="1:14" ht="12" customHeight="1">
      <c r="A27" s="276" t="s">
        <v>577</v>
      </c>
      <c r="B27" s="665">
        <f t="shared" si="0"/>
        <v>22936</v>
      </c>
      <c r="C27" s="665">
        <f>+'[4]ALP 04-99'!E1436</f>
        <v>2050</v>
      </c>
      <c r="D27" s="665">
        <f>+'[4]ALP 04-99'!F1436</f>
        <v>2179</v>
      </c>
      <c r="E27" s="665">
        <f>+'[4]ALP 04-99'!G1436</f>
        <v>2110</v>
      </c>
      <c r="F27" s="665">
        <f>+'[4]ALP 04-99'!H1436</f>
        <v>1940</v>
      </c>
      <c r="G27" s="665">
        <f>+'[4]ALP 04-99'!I1436</f>
        <v>1841</v>
      </c>
      <c r="H27" s="665">
        <f>+'[4]ALP 04-99'!J1436</f>
        <v>1885</v>
      </c>
      <c r="I27" s="665">
        <f>+'[4]ALP 04-99'!K1436</f>
        <v>1800</v>
      </c>
      <c r="J27" s="665">
        <f>+'[4]ALP 04-99'!L1436</f>
        <v>1842</v>
      </c>
      <c r="K27" s="665">
        <f>+'[4]ALP 04-99'!M1436</f>
        <v>1615</v>
      </c>
      <c r="L27" s="665">
        <f>+'[4]ALP 04-99'!N1436</f>
        <v>1845</v>
      </c>
      <c r="M27" s="665">
        <f>+'[4]ALP 04-99'!O1436</f>
        <v>1889</v>
      </c>
      <c r="N27" s="665">
        <f>+'[4]ALP 04-99'!P1436</f>
        <v>1940</v>
      </c>
    </row>
    <row r="28" spans="1:14" ht="12" customHeight="1">
      <c r="A28" s="477" t="s">
        <v>578</v>
      </c>
      <c r="B28" s="665">
        <f t="shared" si="0"/>
        <v>18101</v>
      </c>
      <c r="C28" s="665">
        <f>+'[4]ALP 04-99'!E1439</f>
        <v>1410</v>
      </c>
      <c r="D28" s="665">
        <f>+'[4]ALP 04-99'!F1439</f>
        <v>1490</v>
      </c>
      <c r="E28" s="665">
        <f>+'[4]ALP 04-99'!G1439</f>
        <v>1520</v>
      </c>
      <c r="F28" s="665">
        <f>+'[4]ALP 04-99'!H1439</f>
        <v>1490</v>
      </c>
      <c r="G28" s="665">
        <f>+'[4]ALP 04-99'!I1439</f>
        <v>1501</v>
      </c>
      <c r="H28" s="665">
        <f>+'[4]ALP 04-99'!J1439</f>
        <v>1530</v>
      </c>
      <c r="I28" s="665">
        <f>+'[4]ALP 04-99'!K1439</f>
        <v>1450</v>
      </c>
      <c r="J28" s="665">
        <f>+'[4]ALP 04-99'!L1439</f>
        <v>1480</v>
      </c>
      <c r="K28" s="665">
        <f>+'[4]ALP 04-99'!M1439</f>
        <v>1410</v>
      </c>
      <c r="L28" s="665">
        <f>+'[4]ALP 04-99'!N1439</f>
        <v>1580</v>
      </c>
      <c r="M28" s="665">
        <f>+'[4]ALP 04-99'!O1439</f>
        <v>1610</v>
      </c>
      <c r="N28" s="665">
        <f>+'[4]ALP 04-99'!P1439</f>
        <v>1630</v>
      </c>
    </row>
    <row r="29" spans="1:14" ht="12" customHeight="1">
      <c r="A29" s="477" t="s">
        <v>579</v>
      </c>
      <c r="B29" s="665">
        <f t="shared" si="0"/>
        <v>4835</v>
      </c>
      <c r="C29" s="665">
        <f>+'[4]ALP 04-99'!E1442</f>
        <v>640</v>
      </c>
      <c r="D29" s="665">
        <f>+'[4]ALP 04-99'!F1442</f>
        <v>689</v>
      </c>
      <c r="E29" s="665">
        <f>+'[4]ALP 04-99'!G1442</f>
        <v>590</v>
      </c>
      <c r="F29" s="665">
        <f>+'[4]ALP 04-99'!H1442</f>
        <v>450</v>
      </c>
      <c r="G29" s="665">
        <f>+'[4]ALP 04-99'!I1442</f>
        <v>340</v>
      </c>
      <c r="H29" s="665">
        <f>+'[4]ALP 04-99'!J1442</f>
        <v>355</v>
      </c>
      <c r="I29" s="665">
        <f>+'[4]ALP 04-99'!K1442</f>
        <v>350</v>
      </c>
      <c r="J29" s="665">
        <f>+'[4]ALP 04-99'!L1442</f>
        <v>362</v>
      </c>
      <c r="K29" s="665">
        <f>+'[4]ALP 04-99'!M1442</f>
        <v>205</v>
      </c>
      <c r="L29" s="665">
        <f>+'[4]ALP 04-99'!N1442</f>
        <v>265</v>
      </c>
      <c r="M29" s="665">
        <f>+'[4]ALP 04-99'!O1442</f>
        <v>279</v>
      </c>
      <c r="N29" s="665">
        <f>+'[4]ALP 04-99'!P1442</f>
        <v>310</v>
      </c>
    </row>
    <row r="30" spans="1:14" ht="12" customHeight="1">
      <c r="A30" s="476" t="s">
        <v>590</v>
      </c>
      <c r="B30" s="665">
        <f t="shared" si="0"/>
        <v>83906</v>
      </c>
      <c r="C30" s="665">
        <f>+'[4]ALP 04-99'!E1445</f>
        <v>6577</v>
      </c>
      <c r="D30" s="665">
        <f>+'[4]ALP 04-99'!F1445</f>
        <v>6875</v>
      </c>
      <c r="E30" s="665">
        <f>+'[4]ALP 04-99'!G1445</f>
        <v>7136</v>
      </c>
      <c r="F30" s="665">
        <f>+'[4]ALP 04-99'!H1445</f>
        <v>7207</v>
      </c>
      <c r="G30" s="665">
        <f>+'[4]ALP 04-99'!I1445</f>
        <v>7354</v>
      </c>
      <c r="H30" s="665">
        <f>+'[4]ALP 04-99'!J1445</f>
        <v>7832</v>
      </c>
      <c r="I30" s="665">
        <f>+'[4]ALP 04-99'!K1445</f>
        <v>7873</v>
      </c>
      <c r="J30" s="665">
        <f>+'[4]ALP 04-99'!L1445</f>
        <v>7447</v>
      </c>
      <c r="K30" s="665">
        <f>+'[4]ALP 04-99'!M1445</f>
        <v>6867</v>
      </c>
      <c r="L30" s="665">
        <f>+'[4]ALP 04-99'!N1445</f>
        <v>6325</v>
      </c>
      <c r="M30" s="665">
        <f>+'[4]ALP 04-99'!O1445</f>
        <v>6060</v>
      </c>
      <c r="N30" s="665">
        <f>+'[4]ALP 04-99'!P1445</f>
        <v>6353</v>
      </c>
    </row>
    <row r="31" spans="1:14" ht="12" customHeight="1">
      <c r="A31" s="476" t="s">
        <v>591</v>
      </c>
      <c r="B31" s="665">
        <f t="shared" si="0"/>
        <v>207665</v>
      </c>
      <c r="C31" s="665">
        <f>+'[4]ALP 04-99'!E1448</f>
        <v>12538</v>
      </c>
      <c r="D31" s="665">
        <f>+'[4]ALP 04-99'!F1448</f>
        <v>16695</v>
      </c>
      <c r="E31" s="665">
        <f>+'[4]ALP 04-99'!G1448</f>
        <v>17902</v>
      </c>
      <c r="F31" s="665">
        <f>+'[4]ALP 04-99'!H1448</f>
        <v>24411</v>
      </c>
      <c r="G31" s="665">
        <f>+'[4]ALP 04-99'!I1448</f>
        <v>22510</v>
      </c>
      <c r="H31" s="665">
        <f>+'[4]ALP 04-99'!J1448</f>
        <v>22260</v>
      </c>
      <c r="I31" s="665">
        <f>+'[4]ALP 04-99'!K1448</f>
        <v>21855</v>
      </c>
      <c r="J31" s="665">
        <f>+'[4]ALP 04-99'!L1448</f>
        <v>18685</v>
      </c>
      <c r="K31" s="665">
        <f>+'[4]ALP 04-99'!M1448</f>
        <v>15430</v>
      </c>
      <c r="L31" s="665">
        <f>+'[4]ALP 04-99'!N1448</f>
        <v>13900</v>
      </c>
      <c r="M31" s="665">
        <f>+'[4]ALP 04-99'!O1448</f>
        <v>12695</v>
      </c>
      <c r="N31" s="665">
        <f>+'[4]ALP 04-99'!P1448</f>
        <v>8784</v>
      </c>
    </row>
    <row r="32" spans="1:14" ht="12" customHeight="1">
      <c r="A32" s="276" t="s">
        <v>686</v>
      </c>
      <c r="B32" s="665">
        <f t="shared" si="0"/>
        <v>0</v>
      </c>
      <c r="C32" s="665">
        <f>+'[4]ALP 04-99'!E1451</f>
        <v>0</v>
      </c>
      <c r="D32" s="665">
        <f>+'[4]ALP 04-99'!F1451</f>
        <v>0</v>
      </c>
      <c r="E32" s="665">
        <f>+'[4]ALP 04-99'!G1451</f>
        <v>0</v>
      </c>
      <c r="F32" s="665">
        <f>+'[4]ALP 04-99'!H1451</f>
        <v>0</v>
      </c>
      <c r="G32" s="665">
        <f>+'[4]ALP 04-99'!I1451</f>
        <v>0</v>
      </c>
      <c r="H32" s="665">
        <f>+'[4]ALP 04-99'!J1451</f>
        <v>0</v>
      </c>
      <c r="I32" s="665">
        <f>+'[4]ALP 04-99'!K1451</f>
        <v>0</v>
      </c>
      <c r="J32" s="665">
        <f>+'[4]ALP 04-99'!L1451</f>
        <v>0</v>
      </c>
      <c r="K32" s="665">
        <f>+'[4]ALP 04-99'!M1451</f>
        <v>0</v>
      </c>
      <c r="L32" s="665">
        <f>+'[4]ALP 04-99'!N1451</f>
        <v>0</v>
      </c>
      <c r="M32" s="665">
        <f>+'[4]ALP 04-99'!O1451</f>
        <v>0</v>
      </c>
      <c r="N32" s="665">
        <f>+'[4]ALP 04-99'!P1451</f>
        <v>0</v>
      </c>
    </row>
    <row r="33" spans="1:14" ht="12" customHeight="1">
      <c r="A33" s="276" t="s">
        <v>534</v>
      </c>
      <c r="B33" s="665">
        <f t="shared" si="0"/>
        <v>0</v>
      </c>
      <c r="C33" s="665">
        <f>+'[4]ALP 04-99'!E1454</f>
        <v>0</v>
      </c>
      <c r="D33" s="665">
        <f>+'[4]ALP 04-99'!F1454</f>
        <v>0</v>
      </c>
      <c r="E33" s="665">
        <f>+'[4]ALP 04-99'!G1454</f>
        <v>0</v>
      </c>
      <c r="F33" s="665">
        <f>+'[4]ALP 04-99'!H1454</f>
        <v>0</v>
      </c>
      <c r="G33" s="665">
        <f>+'[4]ALP 04-99'!I1454</f>
        <v>0</v>
      </c>
      <c r="H33" s="665">
        <f>+'[4]ALP 04-99'!J1454</f>
        <v>0</v>
      </c>
      <c r="I33" s="665">
        <f>+'[4]ALP 04-99'!K1454</f>
        <v>0</v>
      </c>
      <c r="J33" s="665">
        <f>+'[4]ALP 04-99'!L1454</f>
        <v>0</v>
      </c>
      <c r="K33" s="665">
        <f>+'[4]ALP 04-99'!M1454</f>
        <v>0</v>
      </c>
      <c r="L33" s="665">
        <f>+'[4]ALP 04-99'!N1454</f>
        <v>0</v>
      </c>
      <c r="M33" s="665">
        <f>+'[4]ALP 04-99'!O1454</f>
        <v>0</v>
      </c>
      <c r="N33" s="665">
        <f>+'[4]ALP 04-99'!P1454</f>
        <v>0</v>
      </c>
    </row>
    <row r="34" spans="1:14" ht="12" customHeight="1">
      <c r="A34" s="276" t="s">
        <v>535</v>
      </c>
      <c r="B34" s="665">
        <f t="shared" si="0"/>
        <v>0</v>
      </c>
      <c r="C34" s="665">
        <f>+'[4]ALP 04-99'!E1457</f>
        <v>0</v>
      </c>
      <c r="D34" s="665">
        <f>+'[4]ALP 04-99'!F1457</f>
        <v>0</v>
      </c>
      <c r="E34" s="665">
        <f>+'[4]ALP 04-99'!G1457</f>
        <v>0</v>
      </c>
      <c r="F34" s="665">
        <f>+'[4]ALP 04-99'!H1457</f>
        <v>0</v>
      </c>
      <c r="G34" s="665">
        <f>+'[4]ALP 04-99'!I1457</f>
        <v>0</v>
      </c>
      <c r="H34" s="665">
        <f>+'[4]ALP 04-99'!J1457</f>
        <v>0</v>
      </c>
      <c r="I34" s="665">
        <f>+'[4]ALP 04-99'!K1457</f>
        <v>0</v>
      </c>
      <c r="J34" s="665">
        <f>+'[4]ALP 04-99'!L1457</f>
        <v>0</v>
      </c>
      <c r="K34" s="665">
        <f>+'[4]ALP 04-99'!M1457</f>
        <v>0</v>
      </c>
      <c r="L34" s="665">
        <f>+'[4]ALP 04-99'!N1457</f>
        <v>0</v>
      </c>
      <c r="M34" s="665">
        <f>+'[4]ALP 04-99'!O1457</f>
        <v>0</v>
      </c>
      <c r="N34" s="665">
        <f>+'[4]ALP 04-99'!P1457</f>
        <v>0</v>
      </c>
    </row>
    <row r="35" spans="1:14" ht="12" customHeight="1">
      <c r="A35" s="475" t="s">
        <v>536</v>
      </c>
      <c r="B35" s="686">
        <f t="shared" si="0"/>
        <v>0</v>
      </c>
      <c r="C35" s="686">
        <f>+'[4]ALP 04-99'!E1460</f>
        <v>0</v>
      </c>
      <c r="D35" s="686">
        <f>+'[4]ALP 04-99'!F1460</f>
        <v>0</v>
      </c>
      <c r="E35" s="686">
        <f>+'[4]ALP 04-99'!G1460</f>
        <v>0</v>
      </c>
      <c r="F35" s="686">
        <f>+'[4]ALP 04-99'!H1460</f>
        <v>0</v>
      </c>
      <c r="G35" s="686">
        <f>+'[4]ALP 04-99'!I1460</f>
        <v>0</v>
      </c>
      <c r="H35" s="686">
        <f>+'[4]ALP 04-99'!J1460</f>
        <v>0</v>
      </c>
      <c r="I35" s="686">
        <f>+'[4]ALP 04-99'!K1460</f>
        <v>0</v>
      </c>
      <c r="J35" s="686">
        <f>+'[4]ALP 04-99'!L1460</f>
        <v>0</v>
      </c>
      <c r="K35" s="686">
        <f>+'[4]ALP 04-99'!M1460</f>
        <v>0</v>
      </c>
      <c r="L35" s="686">
        <f>+'[4]ALP 04-99'!N1460</f>
        <v>0</v>
      </c>
      <c r="M35" s="686">
        <f>+'[4]ALP 04-99'!O1460</f>
        <v>0</v>
      </c>
      <c r="N35" s="686">
        <f>+'[4]ALP 04-99'!P1460</f>
        <v>0</v>
      </c>
    </row>
    <row r="36" spans="1:14" ht="9" customHeight="1">
      <c r="A36" s="76" t="s">
        <v>745</v>
      </c>
      <c r="B36" s="688"/>
      <c r="C36" s="688"/>
      <c r="D36" s="688"/>
      <c r="E36" s="688"/>
      <c r="F36" s="688"/>
      <c r="G36" s="688"/>
      <c r="H36" s="688"/>
      <c r="I36" s="688"/>
      <c r="J36" s="688"/>
      <c r="K36" s="688"/>
      <c r="L36" s="688"/>
      <c r="M36" s="688"/>
      <c r="N36" s="479"/>
    </row>
    <row r="37" spans="1:14" ht="9" customHeight="1">
      <c r="A37" s="76" t="s">
        <v>151</v>
      </c>
      <c r="B37" s="688"/>
      <c r="C37" s="688"/>
      <c r="D37" s="688"/>
      <c r="E37" s="688"/>
      <c r="F37" s="688"/>
      <c r="G37" s="688"/>
      <c r="H37" s="688"/>
      <c r="I37" s="688"/>
      <c r="J37" s="688"/>
      <c r="K37" s="688"/>
      <c r="L37" s="688"/>
      <c r="M37" s="688"/>
      <c r="N37" s="479"/>
    </row>
    <row r="38" spans="1:14" ht="9" customHeight="1">
      <c r="A38" s="77" t="s">
        <v>318</v>
      </c>
      <c r="B38" s="688"/>
      <c r="C38" s="688"/>
      <c r="D38" s="688"/>
      <c r="E38" s="688"/>
      <c r="F38" s="688"/>
      <c r="G38" s="688"/>
      <c r="H38" s="688"/>
      <c r="I38" s="688"/>
      <c r="J38" s="688"/>
      <c r="K38" s="688"/>
      <c r="L38" s="688"/>
      <c r="M38" s="688"/>
      <c r="N38" s="479"/>
    </row>
    <row r="39" spans="1:14" ht="12" customHeight="1">
      <c r="A39" s="14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</sheetData>
  <phoneticPr fontId="54" type="noConversion"/>
  <printOptions horizontalCentered="1" verticalCentered="1"/>
  <pageMargins left="0" right="0" top="0" bottom="0" header="0" footer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44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10.33203125" style="217" customWidth="1"/>
    <col min="2" max="2" width="5.5" style="217" customWidth="1"/>
    <col min="3" max="14" width="5.1640625" style="217" customWidth="1"/>
    <col min="15" max="15" width="6.6640625" style="217" customWidth="1"/>
    <col min="16" max="16384" width="12.83203125" style="217"/>
  </cols>
  <sheetData>
    <row r="2" spans="1:15" ht="12" customHeight="1">
      <c r="A2" s="215" t="s">
        <v>561</v>
      </c>
      <c r="B2" s="271"/>
      <c r="C2" s="271"/>
      <c r="D2" s="271"/>
      <c r="E2" s="271"/>
      <c r="F2" s="271"/>
    </row>
    <row r="3" spans="1:15" ht="11">
      <c r="A3" s="99" t="s">
        <v>268</v>
      </c>
    </row>
    <row r="4" spans="1:15" ht="4" customHeight="1"/>
    <row r="5" spans="1:15" ht="17" customHeight="1">
      <c r="A5" s="674" t="s">
        <v>198</v>
      </c>
      <c r="B5" s="675" t="s">
        <v>501</v>
      </c>
      <c r="C5" s="676" t="s">
        <v>327</v>
      </c>
      <c r="D5" s="676" t="s">
        <v>432</v>
      </c>
      <c r="E5" s="676" t="s">
        <v>434</v>
      </c>
      <c r="F5" s="676" t="s">
        <v>386</v>
      </c>
      <c r="G5" s="676" t="s">
        <v>389</v>
      </c>
      <c r="H5" s="676" t="s">
        <v>291</v>
      </c>
      <c r="I5" s="676" t="s">
        <v>296</v>
      </c>
      <c r="J5" s="676" t="s">
        <v>102</v>
      </c>
      <c r="K5" s="676" t="s">
        <v>104</v>
      </c>
      <c r="L5" s="676" t="s">
        <v>106</v>
      </c>
      <c r="M5" s="676" t="s">
        <v>18</v>
      </c>
      <c r="N5" s="677" t="s">
        <v>109</v>
      </c>
      <c r="O5" s="478"/>
    </row>
    <row r="6" spans="1:15" ht="17" customHeight="1">
      <c r="A6" s="692" t="s">
        <v>326</v>
      </c>
      <c r="B6" s="722">
        <f t="shared" ref="B6:B35" si="0">SUM(C6:N6)</f>
        <v>12748.883827644446</v>
      </c>
      <c r="C6" s="725">
        <f t="shared" ref="C6:N6" si="1">(C7+C8+C9+C10+C11+C15+C16+C17+C18+C19+C20+C21+C22+C23+C24+C25+C26+C27+C30+C31+C32+C33+C34+C35)</f>
        <v>880.07213300000001</v>
      </c>
      <c r="D6" s="725">
        <f t="shared" si="1"/>
        <v>989.16847100000007</v>
      </c>
      <c r="E6" s="725">
        <f t="shared" si="1"/>
        <v>1092.3799490000001</v>
      </c>
      <c r="F6" s="725">
        <f t="shared" si="1"/>
        <v>1326.5953819444444</v>
      </c>
      <c r="G6" s="725">
        <f t="shared" si="1"/>
        <v>1261.7389104999997</v>
      </c>
      <c r="H6" s="725">
        <f t="shared" si="1"/>
        <v>1264.4701924999999</v>
      </c>
      <c r="I6" s="725">
        <f t="shared" si="1"/>
        <v>1240.8573210000002</v>
      </c>
      <c r="J6" s="725">
        <f t="shared" si="1"/>
        <v>1120.4726019999998</v>
      </c>
      <c r="K6" s="725">
        <f t="shared" si="1"/>
        <v>973.41241450000018</v>
      </c>
      <c r="L6" s="725">
        <f t="shared" si="1"/>
        <v>922.10936449999986</v>
      </c>
      <c r="M6" s="725">
        <f t="shared" si="1"/>
        <v>862.60913800000014</v>
      </c>
      <c r="N6" s="725">
        <f t="shared" si="1"/>
        <v>814.99794970000016</v>
      </c>
    </row>
    <row r="7" spans="1:15" ht="12" customHeight="1">
      <c r="A7" s="476" t="s">
        <v>488</v>
      </c>
      <c r="B7" s="723">
        <f t="shared" si="0"/>
        <v>0</v>
      </c>
      <c r="C7" s="726">
        <f>+'[4]ALP 04-99'!E1377</f>
        <v>0</v>
      </c>
      <c r="D7" s="726">
        <f>+'[4]ALP 04-99'!F1377</f>
        <v>0</v>
      </c>
      <c r="E7" s="726">
        <f>+'[4]ALP 04-99'!G1377</f>
        <v>0</v>
      </c>
      <c r="F7" s="726">
        <f>+'[4]ALP 04-99'!H1377</f>
        <v>0</v>
      </c>
      <c r="G7" s="726">
        <f>+'[4]ALP 04-99'!I1377</f>
        <v>0</v>
      </c>
      <c r="H7" s="726">
        <f>+'[4]ALP 04-99'!J1377</f>
        <v>0</v>
      </c>
      <c r="I7" s="726">
        <f>+'[4]ALP 04-99'!K1377</f>
        <v>0</v>
      </c>
      <c r="J7" s="726">
        <f>+'[4]ALP 04-99'!L1377</f>
        <v>0</v>
      </c>
      <c r="K7" s="726">
        <f>+'[4]ALP 04-99'!M1377</f>
        <v>0</v>
      </c>
      <c r="L7" s="726">
        <f>+'[4]ALP 04-99'!N1377</f>
        <v>0</v>
      </c>
      <c r="M7" s="726">
        <f>+'[4]ALP 04-99'!O1377</f>
        <v>0</v>
      </c>
      <c r="N7" s="726">
        <f>+'[4]ALP 04-99'!P1377</f>
        <v>0</v>
      </c>
    </row>
    <row r="8" spans="1:15" ht="12" customHeight="1">
      <c r="A8" s="476" t="s">
        <v>603</v>
      </c>
      <c r="B8" s="723">
        <f t="shared" si="0"/>
        <v>0</v>
      </c>
      <c r="C8" s="726">
        <f>+'[4]ALP 04-99'!E1380</f>
        <v>0</v>
      </c>
      <c r="D8" s="726">
        <f>+'[4]ALP 04-99'!F1380</f>
        <v>0</v>
      </c>
      <c r="E8" s="726">
        <f>+'[4]ALP 04-99'!G1380</f>
        <v>0</v>
      </c>
      <c r="F8" s="726">
        <f>+'[4]ALP 04-99'!H1380</f>
        <v>0</v>
      </c>
      <c r="G8" s="726">
        <f>+'[4]ALP 04-99'!I1380</f>
        <v>0</v>
      </c>
      <c r="H8" s="726">
        <f>+'[4]ALP 04-99'!J1380</f>
        <v>0</v>
      </c>
      <c r="I8" s="726">
        <f>+'[4]ALP 04-99'!K1380</f>
        <v>0</v>
      </c>
      <c r="J8" s="726">
        <f>+'[4]ALP 04-99'!L1380</f>
        <v>0</v>
      </c>
      <c r="K8" s="726">
        <f>+'[4]ALP 04-99'!M1380</f>
        <v>0</v>
      </c>
      <c r="L8" s="726">
        <f>+'[4]ALP 04-99'!N1380</f>
        <v>0</v>
      </c>
      <c r="M8" s="726">
        <f>+'[4]ALP 04-99'!O1380</f>
        <v>0</v>
      </c>
      <c r="N8" s="726">
        <f>+'[4]ALP 04-99'!P1380</f>
        <v>0</v>
      </c>
    </row>
    <row r="9" spans="1:15" ht="12" customHeight="1">
      <c r="A9" s="476" t="s">
        <v>604</v>
      </c>
      <c r="B9" s="723">
        <f t="shared" si="0"/>
        <v>0</v>
      </c>
      <c r="C9" s="726">
        <f>+'[4]ALP 04-99'!E1383</f>
        <v>0</v>
      </c>
      <c r="D9" s="726">
        <f>+'[4]ALP 04-99'!F1383</f>
        <v>0</v>
      </c>
      <c r="E9" s="726">
        <f>+'[4]ALP 04-99'!G1383</f>
        <v>0</v>
      </c>
      <c r="F9" s="726">
        <f>+'[4]ALP 04-99'!H1383</f>
        <v>0</v>
      </c>
      <c r="G9" s="726">
        <f>+'[4]ALP 04-99'!I1383</f>
        <v>0</v>
      </c>
      <c r="H9" s="726">
        <f>+'[4]ALP 04-99'!J1383</f>
        <v>0</v>
      </c>
      <c r="I9" s="726">
        <f>+'[4]ALP 04-99'!K1383</f>
        <v>0</v>
      </c>
      <c r="J9" s="726">
        <f>+'[4]ALP 04-99'!L1383</f>
        <v>0</v>
      </c>
      <c r="K9" s="726">
        <f>+'[4]ALP 04-99'!M1383</f>
        <v>0</v>
      </c>
      <c r="L9" s="726">
        <f>+'[4]ALP 04-99'!N1383</f>
        <v>0</v>
      </c>
      <c r="M9" s="726">
        <f>+'[4]ALP 04-99'!O1383</f>
        <v>0</v>
      </c>
      <c r="N9" s="726">
        <f>+'[4]ALP 04-99'!P1383</f>
        <v>0</v>
      </c>
    </row>
    <row r="10" spans="1:15" ht="12" customHeight="1">
      <c r="A10" s="276" t="s">
        <v>605</v>
      </c>
      <c r="B10" s="723">
        <f t="shared" si="0"/>
        <v>36.813844999999993</v>
      </c>
      <c r="C10" s="726">
        <f>+'[4]ALP 04-99'!E1386</f>
        <v>0.66809249999999998</v>
      </c>
      <c r="D10" s="726">
        <f>+'[4]ALP 04-99'!F1386</f>
        <v>0</v>
      </c>
      <c r="E10" s="726">
        <f>+'[4]ALP 04-99'!G1386</f>
        <v>0</v>
      </c>
      <c r="F10" s="726">
        <f>+'[4]ALP 04-99'!H1386</f>
        <v>2.0106989999999998</v>
      </c>
      <c r="G10" s="726">
        <f>+'[4]ALP 04-99'!I1386</f>
        <v>6.9989625000000002</v>
      </c>
      <c r="H10" s="726">
        <f>+'[4]ALP 04-99'!J1386</f>
        <v>4.6633364999999998</v>
      </c>
      <c r="I10" s="726">
        <f>+'[4]ALP 04-99'!K1386</f>
        <v>7.8975495000000002</v>
      </c>
      <c r="J10" s="726">
        <f>+'[4]ALP 04-99'!L1386</f>
        <v>5.6996820000000001</v>
      </c>
      <c r="K10" s="726">
        <f>+'[4]ALP 04-99'!M1386</f>
        <v>2.7419715</v>
      </c>
      <c r="L10" s="726">
        <f>+'[4]ALP 04-99'!N1386</f>
        <v>1.0416015000000001</v>
      </c>
      <c r="M10" s="726">
        <f>+'[4]ALP 04-99'!O1386</f>
        <v>2.43364</v>
      </c>
      <c r="N10" s="726">
        <f>+'[4]ALP 04-99'!P1386</f>
        <v>2.6583100000000002</v>
      </c>
    </row>
    <row r="11" spans="1:15" ht="12" customHeight="1">
      <c r="A11" s="276" t="s">
        <v>606</v>
      </c>
      <c r="B11" s="723">
        <f t="shared" si="0"/>
        <v>0</v>
      </c>
      <c r="C11" s="726">
        <f>+'[4]ALP 04-99'!E1389</f>
        <v>0</v>
      </c>
      <c r="D11" s="726">
        <f>+'[4]ALP 04-99'!F1389</f>
        <v>0</v>
      </c>
      <c r="E11" s="726">
        <f>+'[4]ALP 04-99'!G1389</f>
        <v>0</v>
      </c>
      <c r="F11" s="726">
        <f>+'[4]ALP 04-99'!H1389</f>
        <v>0</v>
      </c>
      <c r="G11" s="726">
        <f>+'[4]ALP 04-99'!I1389</f>
        <v>0</v>
      </c>
      <c r="H11" s="726">
        <f>+'[4]ALP 04-99'!J1389</f>
        <v>0</v>
      </c>
      <c r="I11" s="726">
        <f>+'[4]ALP 04-99'!K1389</f>
        <v>0</v>
      </c>
      <c r="J11" s="726">
        <f>+'[4]ALP 04-99'!L1389</f>
        <v>0</v>
      </c>
      <c r="K11" s="726">
        <f>+'[4]ALP 04-99'!M1389</f>
        <v>0</v>
      </c>
      <c r="L11" s="726">
        <f>+'[4]ALP 04-99'!N1389</f>
        <v>0</v>
      </c>
      <c r="M11" s="726">
        <f>+'[4]ALP 04-99'!O1389</f>
        <v>0</v>
      </c>
      <c r="N11" s="726">
        <f>+'[4]ALP 04-99'!P1389</f>
        <v>0</v>
      </c>
    </row>
    <row r="12" spans="1:15" ht="12" customHeight="1">
      <c r="A12" s="477" t="s">
        <v>592</v>
      </c>
      <c r="B12" s="723">
        <f t="shared" si="0"/>
        <v>0</v>
      </c>
      <c r="C12" s="726">
        <f>+'[4]ALP 04-99'!E1392</f>
        <v>0</v>
      </c>
      <c r="D12" s="726">
        <f>+'[4]ALP 04-99'!F1392</f>
        <v>0</v>
      </c>
      <c r="E12" s="726">
        <f>+'[4]ALP 04-99'!G1392</f>
        <v>0</v>
      </c>
      <c r="F12" s="726">
        <f>+'[4]ALP 04-99'!H1392</f>
        <v>0</v>
      </c>
      <c r="G12" s="726">
        <f>+'[4]ALP 04-99'!I1392</f>
        <v>0</v>
      </c>
      <c r="H12" s="726">
        <f>+'[4]ALP 04-99'!J1392</f>
        <v>0</v>
      </c>
      <c r="I12" s="726">
        <f>+'[4]ALP 04-99'!K1392</f>
        <v>0</v>
      </c>
      <c r="J12" s="726">
        <f>+'[4]ALP 04-99'!L1392</f>
        <v>0</v>
      </c>
      <c r="K12" s="726">
        <f>+'[4]ALP 04-99'!M1392</f>
        <v>0</v>
      </c>
      <c r="L12" s="726">
        <f>+'[4]ALP 04-99'!N1392</f>
        <v>0</v>
      </c>
      <c r="M12" s="726">
        <f>+'[4]ALP 04-99'!O1392</f>
        <v>0</v>
      </c>
      <c r="N12" s="726">
        <f>+'[4]ALP 04-99'!P1392</f>
        <v>0</v>
      </c>
    </row>
    <row r="13" spans="1:15" ht="12" customHeight="1">
      <c r="A13" s="477" t="s">
        <v>593</v>
      </c>
      <c r="B13" s="723">
        <f t="shared" si="0"/>
        <v>0</v>
      </c>
      <c r="C13" s="726">
        <f>+'[4]ALP 04-99'!E1395</f>
        <v>0</v>
      </c>
      <c r="D13" s="726">
        <f>+'[4]ALP 04-99'!F1395</f>
        <v>0</v>
      </c>
      <c r="E13" s="726">
        <f>+'[4]ALP 04-99'!G1395</f>
        <v>0</v>
      </c>
      <c r="F13" s="726">
        <f>+'[4]ALP 04-99'!H1395</f>
        <v>0</v>
      </c>
      <c r="G13" s="726">
        <f>+'[4]ALP 04-99'!I1395</f>
        <v>0</v>
      </c>
      <c r="H13" s="726">
        <f>+'[4]ALP 04-99'!J1395</f>
        <v>0</v>
      </c>
      <c r="I13" s="726">
        <f>+'[4]ALP 04-99'!K1395</f>
        <v>0</v>
      </c>
      <c r="J13" s="726">
        <f>+'[4]ALP 04-99'!L1395</f>
        <v>0</v>
      </c>
      <c r="K13" s="726">
        <f>+'[4]ALP 04-99'!M1395</f>
        <v>0</v>
      </c>
      <c r="L13" s="726">
        <f>+'[4]ALP 04-99'!N1395</f>
        <v>0</v>
      </c>
      <c r="M13" s="726">
        <f>+'[4]ALP 04-99'!O1395</f>
        <v>0</v>
      </c>
      <c r="N13" s="726">
        <f>+'[4]ALP 04-99'!P1395</f>
        <v>0</v>
      </c>
    </row>
    <row r="14" spans="1:15" ht="12" customHeight="1">
      <c r="A14" s="477" t="s">
        <v>594</v>
      </c>
      <c r="B14" s="723">
        <f t="shared" si="0"/>
        <v>0</v>
      </c>
      <c r="C14" s="726">
        <f>+'[4]ALP 04-99'!E1398</f>
        <v>0</v>
      </c>
      <c r="D14" s="726">
        <f>+'[4]ALP 04-99'!F1398</f>
        <v>0</v>
      </c>
      <c r="E14" s="726">
        <f>+'[4]ALP 04-99'!G1398</f>
        <v>0</v>
      </c>
      <c r="F14" s="726">
        <f>+'[4]ALP 04-99'!H1398</f>
        <v>0</v>
      </c>
      <c r="G14" s="726">
        <f>+'[4]ALP 04-99'!I1398</f>
        <v>0</v>
      </c>
      <c r="H14" s="726">
        <f>+'[4]ALP 04-99'!J1398</f>
        <v>0</v>
      </c>
      <c r="I14" s="726">
        <f>+'[4]ALP 04-99'!K1398</f>
        <v>0</v>
      </c>
      <c r="J14" s="726">
        <f>+'[4]ALP 04-99'!L1398</f>
        <v>0</v>
      </c>
      <c r="K14" s="726">
        <f>+'[4]ALP 04-99'!M1398</f>
        <v>0</v>
      </c>
      <c r="L14" s="726">
        <f>+'[4]ALP 04-99'!N1398</f>
        <v>0</v>
      </c>
      <c r="M14" s="726">
        <f>+'[4]ALP 04-99'!O1398</f>
        <v>0</v>
      </c>
      <c r="N14" s="726">
        <f>+'[4]ALP 04-99'!P1398</f>
        <v>0</v>
      </c>
    </row>
    <row r="15" spans="1:15" ht="12" customHeight="1">
      <c r="A15" s="476" t="s">
        <v>595</v>
      </c>
      <c r="B15" s="723">
        <f t="shared" si="0"/>
        <v>0</v>
      </c>
      <c r="C15" s="726">
        <f>+'[4]ALP 04-99'!E1401</f>
        <v>0</v>
      </c>
      <c r="D15" s="726">
        <f>+'[4]ALP 04-99'!F1401</f>
        <v>0</v>
      </c>
      <c r="E15" s="726">
        <f>+'[4]ALP 04-99'!G1401</f>
        <v>0</v>
      </c>
      <c r="F15" s="726">
        <f>+'[4]ALP 04-99'!H1401</f>
        <v>0</v>
      </c>
      <c r="G15" s="726">
        <f>+'[4]ALP 04-99'!I1401</f>
        <v>0</v>
      </c>
      <c r="H15" s="726">
        <f>+'[4]ALP 04-99'!J1401</f>
        <v>0</v>
      </c>
      <c r="I15" s="726">
        <f>+'[4]ALP 04-99'!K1401</f>
        <v>0</v>
      </c>
      <c r="J15" s="726">
        <f>+'[4]ALP 04-99'!L1401</f>
        <v>0</v>
      </c>
      <c r="K15" s="726">
        <f>+'[4]ALP 04-99'!M1401</f>
        <v>0</v>
      </c>
      <c r="L15" s="726">
        <f>+'[4]ALP 04-99'!N1401</f>
        <v>0</v>
      </c>
      <c r="M15" s="726">
        <f>+'[4]ALP 04-99'!O1401</f>
        <v>0</v>
      </c>
      <c r="N15" s="726">
        <f>+'[4]ALP 04-99'!P1401</f>
        <v>0</v>
      </c>
    </row>
    <row r="16" spans="1:15" ht="12" customHeight="1">
      <c r="A16" s="276" t="s">
        <v>596</v>
      </c>
      <c r="B16" s="723">
        <f t="shared" si="0"/>
        <v>9.9782866444444416</v>
      </c>
      <c r="C16" s="726">
        <f>+'[4]ALP 04-99'!E1404</f>
        <v>0.83379199999999998</v>
      </c>
      <c r="D16" s="726">
        <f>+'[4]ALP 04-99'!F1404</f>
        <v>0.83199999999999996</v>
      </c>
      <c r="E16" s="726">
        <f>+'[4]ALP 04-99'!G1404</f>
        <v>0.7</v>
      </c>
      <c r="F16" s="726">
        <f>+'[4]ALP 04-99'!H1404</f>
        <v>0.99014444444444405</v>
      </c>
      <c r="G16" s="726">
        <f>+'[4]ALP 04-99'!I1404</f>
        <v>0.68706</v>
      </c>
      <c r="H16" s="726">
        <f>+'[4]ALP 04-99'!J1404</f>
        <v>0.8</v>
      </c>
      <c r="I16" s="726">
        <f>+'[4]ALP 04-99'!K1404</f>
        <v>0.7</v>
      </c>
      <c r="J16" s="726">
        <f>+'[4]ALP 04-99'!L1404</f>
        <v>0.89019999999999999</v>
      </c>
      <c r="K16" s="726">
        <f>+'[4]ALP 04-99'!M1404</f>
        <v>0.93500000000000005</v>
      </c>
      <c r="L16" s="726">
        <f>+'[4]ALP 04-99'!N1404</f>
        <v>0.7</v>
      </c>
      <c r="M16" s="726">
        <f>+'[4]ALP 04-99'!O1404</f>
        <v>0.91020000000000001</v>
      </c>
      <c r="N16" s="726">
        <f>+'[4]ALP 04-99'!P1404</f>
        <v>0.99989019999999995</v>
      </c>
    </row>
    <row r="17" spans="1:14" ht="12" customHeight="1">
      <c r="A17" s="276" t="s">
        <v>597</v>
      </c>
      <c r="B17" s="723">
        <f t="shared" si="0"/>
        <v>79.858572499999994</v>
      </c>
      <c r="C17" s="726">
        <f>+'[4]ALP 04-99'!E1407</f>
        <v>6.96312</v>
      </c>
      <c r="D17" s="726">
        <f>+'[4]ALP 04-99'!F1407</f>
        <v>5.9692699999999999</v>
      </c>
      <c r="E17" s="726">
        <f>+'[4]ALP 04-99'!G1407</f>
        <v>9.3235500000000009</v>
      </c>
      <c r="F17" s="726">
        <f>+'[4]ALP 04-99'!H1407</f>
        <v>5.2485974999999998</v>
      </c>
      <c r="G17" s="726">
        <f>+'[4]ALP 04-99'!I1407</f>
        <v>5.7139199999999999</v>
      </c>
      <c r="H17" s="726">
        <f>+'[4]ALP 04-99'!J1407</f>
        <v>7.1523900000000005</v>
      </c>
      <c r="I17" s="726">
        <f>+'[4]ALP 04-99'!K1407</f>
        <v>7.9240500000000011</v>
      </c>
      <c r="J17" s="726">
        <f>+'[4]ALP 04-99'!L1407</f>
        <v>6.7119299999999997</v>
      </c>
      <c r="K17" s="726">
        <f>+'[4]ALP 04-99'!M1407</f>
        <v>6.8854499999999996</v>
      </c>
      <c r="L17" s="726">
        <f>+'[4]ALP 04-99'!N1407</f>
        <v>5.830425</v>
      </c>
      <c r="M17" s="726">
        <f>+'[4]ALP 04-99'!O1407</f>
        <v>5.3714700000000004</v>
      </c>
      <c r="N17" s="726">
        <f>+'[4]ALP 04-99'!P1407</f>
        <v>6.7644000000000002</v>
      </c>
    </row>
    <row r="18" spans="1:14" ht="12" customHeight="1">
      <c r="A18" s="476" t="s">
        <v>598</v>
      </c>
      <c r="B18" s="723">
        <f t="shared" si="0"/>
        <v>0</v>
      </c>
      <c r="C18" s="726">
        <f>+'[4]ALP 04-99'!E1410</f>
        <v>0</v>
      </c>
      <c r="D18" s="726">
        <f>+'[4]ALP 04-99'!F1410</f>
        <v>0</v>
      </c>
      <c r="E18" s="726">
        <f>+'[4]ALP 04-99'!G1410</f>
        <v>0</v>
      </c>
      <c r="F18" s="726">
        <f>+'[4]ALP 04-99'!H1410</f>
        <v>0</v>
      </c>
      <c r="G18" s="726">
        <f>+'[4]ALP 04-99'!I1410</f>
        <v>0</v>
      </c>
      <c r="H18" s="726">
        <f>+'[4]ALP 04-99'!J1410</f>
        <v>0</v>
      </c>
      <c r="I18" s="726">
        <f>+'[4]ALP 04-99'!K1410</f>
        <v>0</v>
      </c>
      <c r="J18" s="726">
        <f>+'[4]ALP 04-99'!L1410</f>
        <v>0</v>
      </c>
      <c r="K18" s="726">
        <f>+'[4]ALP 04-99'!M1410</f>
        <v>0</v>
      </c>
      <c r="L18" s="726">
        <f>+'[4]ALP 04-99'!N1410</f>
        <v>0</v>
      </c>
      <c r="M18" s="726">
        <f>+'[4]ALP 04-99'!O1410</f>
        <v>0</v>
      </c>
      <c r="N18" s="726">
        <f>+'[4]ALP 04-99'!P1410</f>
        <v>0</v>
      </c>
    </row>
    <row r="19" spans="1:14" ht="12" customHeight="1">
      <c r="A19" s="476" t="s">
        <v>599</v>
      </c>
      <c r="B19" s="723">
        <f t="shared" si="0"/>
        <v>25.859249999999999</v>
      </c>
      <c r="C19" s="726">
        <f>+'[4]ALP 04-99'!E1413</f>
        <v>1.5682499999999999</v>
      </c>
      <c r="D19" s="726">
        <f>+'[4]ALP 04-99'!F1413</f>
        <v>1.575</v>
      </c>
      <c r="E19" s="726">
        <f>+'[4]ALP 04-99'!G1413</f>
        <v>1.593</v>
      </c>
      <c r="F19" s="726">
        <f>+'[4]ALP 04-99'!H1413</f>
        <v>2.0227500000000003</v>
      </c>
      <c r="G19" s="726">
        <f>+'[4]ALP 04-99'!I1413</f>
        <v>2.8462499999999999</v>
      </c>
      <c r="H19" s="726">
        <f>+'[4]ALP 04-99'!J1413</f>
        <v>2.4682500000000003</v>
      </c>
      <c r="I19" s="726">
        <f>+'[4]ALP 04-99'!K1413</f>
        <v>2.9227500000000002</v>
      </c>
      <c r="J19" s="726">
        <f>+'[4]ALP 04-99'!L1413</f>
        <v>2.41425</v>
      </c>
      <c r="K19" s="726">
        <f>+'[4]ALP 04-99'!M1413</f>
        <v>2.0790000000000002</v>
      </c>
      <c r="L19" s="726">
        <f>+'[4]ALP 04-99'!N1413</f>
        <v>1.9574999999999998</v>
      </c>
      <c r="M19" s="726">
        <f>+'[4]ALP 04-99'!O1413</f>
        <v>1.94625</v>
      </c>
      <c r="N19" s="726">
        <f>+'[4]ALP 04-99'!P1413</f>
        <v>2.4660000000000002</v>
      </c>
    </row>
    <row r="20" spans="1:14" ht="12" customHeight="1">
      <c r="A20" s="476" t="s">
        <v>600</v>
      </c>
      <c r="B20" s="723">
        <f t="shared" si="0"/>
        <v>321.30634249999997</v>
      </c>
      <c r="C20" s="726">
        <f>+'[4]ALP 04-99'!E1416</f>
        <v>18.101051999999999</v>
      </c>
      <c r="D20" s="726">
        <f>+'[4]ALP 04-99'!F1416</f>
        <v>19.245775500000001</v>
      </c>
      <c r="E20" s="726">
        <f>+'[4]ALP 04-99'!G1416</f>
        <v>25.281972000000003</v>
      </c>
      <c r="F20" s="726">
        <f>+'[4]ALP 04-99'!H1416</f>
        <v>29.994192000000002</v>
      </c>
      <c r="G20" s="726">
        <f>+'[4]ALP 04-99'!I1416</f>
        <v>34.042040999999998</v>
      </c>
      <c r="H20" s="726">
        <f>+'[4]ALP 04-99'!J1416</f>
        <v>35.196732000000004</v>
      </c>
      <c r="I20" s="726">
        <f>+'[4]ALP 04-99'!K1416</f>
        <v>38.947949999999999</v>
      </c>
      <c r="J20" s="726">
        <f>+'[4]ALP 04-99'!L1416</f>
        <v>30.032424000000002</v>
      </c>
      <c r="K20" s="726">
        <f>+'[4]ALP 04-99'!M1416</f>
        <v>17.714943000000002</v>
      </c>
      <c r="L20" s="726">
        <f>+'[4]ALP 04-99'!N1416</f>
        <v>16.4565585</v>
      </c>
      <c r="M20" s="726">
        <f>+'[4]ALP 04-99'!O1416</f>
        <v>22.090248000000003</v>
      </c>
      <c r="N20" s="726">
        <f>+'[4]ALP 04-99'!P1416</f>
        <v>34.202454500000002</v>
      </c>
    </row>
    <row r="21" spans="1:14" ht="12" customHeight="1">
      <c r="A21" s="476" t="s">
        <v>601</v>
      </c>
      <c r="B21" s="723">
        <f t="shared" si="0"/>
        <v>321.30630000000002</v>
      </c>
      <c r="C21" s="726">
        <f>+'[4]ALP 04-99'!E1419</f>
        <v>24.651899999999994</v>
      </c>
      <c r="D21" s="726">
        <f>+'[4]ALP 04-99'!F1419</f>
        <v>25.717050000000004</v>
      </c>
      <c r="E21" s="726">
        <f>+'[4]ALP 04-99'!G1419</f>
        <v>24.957000000000001</v>
      </c>
      <c r="F21" s="726">
        <f>+'[4]ALP 04-99'!H1419</f>
        <v>24.736499999999999</v>
      </c>
      <c r="G21" s="726">
        <f>+'[4]ALP 04-99'!I1419</f>
        <v>25.936650000000004</v>
      </c>
      <c r="H21" s="726">
        <f>+'[4]ALP 04-99'!J1419</f>
        <v>28.898549999999997</v>
      </c>
      <c r="I21" s="726">
        <f>+'[4]ALP 04-99'!K1419</f>
        <v>26.454150000000006</v>
      </c>
      <c r="J21" s="726">
        <f>+'[4]ALP 04-99'!L1419</f>
        <v>27.56924999999999</v>
      </c>
      <c r="K21" s="726">
        <f>+'[4]ALP 04-99'!M1419</f>
        <v>27.654750000000003</v>
      </c>
      <c r="L21" s="726">
        <f>+'[4]ALP 04-99'!N1419</f>
        <v>26.8857</v>
      </c>
      <c r="M21" s="726">
        <f>+'[4]ALP 04-99'!O1419</f>
        <v>28.104749999999999</v>
      </c>
      <c r="N21" s="726">
        <f>+'[4]ALP 04-99'!P1419</f>
        <v>29.740049999999986</v>
      </c>
    </row>
    <row r="22" spans="1:14" ht="12" customHeight="1">
      <c r="A22" s="476" t="s">
        <v>243</v>
      </c>
      <c r="B22" s="723">
        <f t="shared" si="0"/>
        <v>782.79038100000002</v>
      </c>
      <c r="C22" s="726">
        <f>+'[4]ALP 04-99'!E1422</f>
        <v>55.236226500000015</v>
      </c>
      <c r="D22" s="726">
        <f>+'[4]ALP 04-99'!F1422</f>
        <v>59.149975500000011</v>
      </c>
      <c r="E22" s="726">
        <f>+'[4]ALP 04-99'!G1422</f>
        <v>51.225776999999994</v>
      </c>
      <c r="F22" s="726">
        <f>+'[4]ALP 04-99'!H1422</f>
        <v>67.304169000000002</v>
      </c>
      <c r="G22" s="726">
        <f>+'[4]ALP 04-99'!I1422</f>
        <v>83.984426999999982</v>
      </c>
      <c r="H22" s="726">
        <f>+'[4]ALP 04-99'!J1422</f>
        <v>86.920433999999972</v>
      </c>
      <c r="I22" s="726">
        <f>+'[4]ALP 04-99'!K1422</f>
        <v>76.566451500000014</v>
      </c>
      <c r="J22" s="726">
        <f>+'[4]ALP 04-99'!L1422</f>
        <v>70.494965999999991</v>
      </c>
      <c r="K22" s="726">
        <f>+'[4]ALP 04-99'!M1422</f>
        <v>65.171700000000001</v>
      </c>
      <c r="L22" s="726">
        <f>+'[4]ALP 04-99'!N1422</f>
        <v>67.817929499999991</v>
      </c>
      <c r="M22" s="726">
        <f>+'[4]ALP 04-99'!O1422</f>
        <v>47.667780000000015</v>
      </c>
      <c r="N22" s="726">
        <f>+'[4]ALP 04-99'!P1422</f>
        <v>51.250545000000017</v>
      </c>
    </row>
    <row r="23" spans="1:14" ht="12" customHeight="1">
      <c r="A23" s="276" t="s">
        <v>244</v>
      </c>
      <c r="B23" s="723">
        <f t="shared" si="0"/>
        <v>1189.0726</v>
      </c>
      <c r="C23" s="726">
        <f>+'[4]ALP 04-99'!E1425</f>
        <v>105.18300000000001</v>
      </c>
      <c r="D23" s="726">
        <f>+'[4]ALP 04-99'!F1425</f>
        <v>101.7355</v>
      </c>
      <c r="E23" s="726">
        <f>+'[4]ALP 04-99'!G1425</f>
        <v>104.5</v>
      </c>
      <c r="F23" s="726">
        <f>+'[4]ALP 04-99'!H1425</f>
        <v>106.4</v>
      </c>
      <c r="G23" s="726">
        <f>+'[4]ALP 04-99'!I1425</f>
        <v>80.474999999999994</v>
      </c>
      <c r="H23" s="726">
        <f>+'[4]ALP 04-99'!J1425</f>
        <v>85.55</v>
      </c>
      <c r="I23" s="726">
        <f>+'[4]ALP 04-99'!K1425</f>
        <v>86.9</v>
      </c>
      <c r="J23" s="726">
        <f>+'[4]ALP 04-99'!L1425</f>
        <v>97.45</v>
      </c>
      <c r="K23" s="726">
        <f>+'[4]ALP 04-99'!M1425</f>
        <v>99.998199999999997</v>
      </c>
      <c r="L23" s="726">
        <f>+'[4]ALP 04-99'!N1425</f>
        <v>108.70780000000001</v>
      </c>
      <c r="M23" s="726">
        <f>+'[4]ALP 04-99'!O1425</f>
        <v>110.9331</v>
      </c>
      <c r="N23" s="726">
        <f>+'[4]ALP 04-99'!P1425</f>
        <v>101.24</v>
      </c>
    </row>
    <row r="24" spans="1:14" ht="12" customHeight="1">
      <c r="A24" s="476" t="s">
        <v>245</v>
      </c>
      <c r="B24" s="723">
        <f t="shared" si="0"/>
        <v>144.83970000000005</v>
      </c>
      <c r="C24" s="726">
        <f>+'[4]ALP 04-99'!E1428</f>
        <v>10.05255</v>
      </c>
      <c r="D24" s="726">
        <f>+'[4]ALP 04-99'!F1428</f>
        <v>8.2260000000000009</v>
      </c>
      <c r="E24" s="726">
        <f>+'[4]ALP 04-99'!G1428</f>
        <v>9.2083500000000011</v>
      </c>
      <c r="F24" s="726">
        <f>+'[4]ALP 04-99'!H1428</f>
        <v>10.538550000000001</v>
      </c>
      <c r="G24" s="726">
        <f>+'[4]ALP 04-99'!I1428</f>
        <v>10.789199999999999</v>
      </c>
      <c r="H24" s="726">
        <f>+'[4]ALP 04-99'!J1428</f>
        <v>14.34465</v>
      </c>
      <c r="I24" s="726">
        <f>+'[4]ALP 04-99'!K1428</f>
        <v>20.30715</v>
      </c>
      <c r="J24" s="726">
        <f>+'[4]ALP 04-99'!L1428</f>
        <v>14.278950000000002</v>
      </c>
      <c r="K24" s="726">
        <f>+'[4]ALP 04-99'!M1428</f>
        <v>12.834</v>
      </c>
      <c r="L24" s="726">
        <f>+'[4]ALP 04-99'!N1428</f>
        <v>12.255750000000001</v>
      </c>
      <c r="M24" s="726">
        <f>+'[4]ALP 04-99'!O1428</f>
        <v>11.133900000000001</v>
      </c>
      <c r="N24" s="726">
        <f>+'[4]ALP 04-99'!P1428</f>
        <v>10.870649999999999</v>
      </c>
    </row>
    <row r="25" spans="1:14" ht="12" customHeight="1">
      <c r="A25" s="476" t="s">
        <v>246</v>
      </c>
      <c r="B25" s="723">
        <f t="shared" si="0"/>
        <v>182.46544999999998</v>
      </c>
      <c r="C25" s="726">
        <f>+'[4]ALP 04-99'!E1431</f>
        <v>14.173999999999999</v>
      </c>
      <c r="D25" s="726">
        <f>+'[4]ALP 04-99'!F1431</f>
        <v>12.568949999999999</v>
      </c>
      <c r="E25" s="726">
        <f>+'[4]ALP 04-99'!G1431</f>
        <v>13.810499999999999</v>
      </c>
      <c r="F25" s="726">
        <f>+'[4]ALP 04-99'!H1431</f>
        <v>14.0535</v>
      </c>
      <c r="G25" s="726">
        <f>+'[4]ALP 04-99'!I1431</f>
        <v>14.647500000000001</v>
      </c>
      <c r="H25" s="726">
        <f>+'[4]ALP 04-99'!J1431</f>
        <v>16.276499999999999</v>
      </c>
      <c r="I25" s="726">
        <f>+'[4]ALP 04-99'!K1431</f>
        <v>15.525</v>
      </c>
      <c r="J25" s="726">
        <f>+'[4]ALP 04-99'!L1431</f>
        <v>16.465499999999999</v>
      </c>
      <c r="K25" s="726">
        <f>+'[4]ALP 04-99'!M1431</f>
        <v>15.291</v>
      </c>
      <c r="L25" s="726">
        <f>+'[4]ALP 04-99'!N1431</f>
        <v>15.016500000000001</v>
      </c>
      <c r="M25" s="726">
        <f>+'[4]ALP 04-99'!O1431</f>
        <v>16.276499999999999</v>
      </c>
      <c r="N25" s="726">
        <f>+'[4]ALP 04-99'!P1431</f>
        <v>18.36</v>
      </c>
    </row>
    <row r="26" spans="1:14" ht="12" customHeight="1">
      <c r="A26" s="476" t="s">
        <v>258</v>
      </c>
      <c r="B26" s="723">
        <f t="shared" si="0"/>
        <v>1131.6773700000001</v>
      </c>
      <c r="C26" s="726">
        <f>+'[4]ALP 04-99'!E1434</f>
        <v>81.50985</v>
      </c>
      <c r="D26" s="726">
        <f>+'[4]ALP 04-99'!F1434</f>
        <v>57.726450000000007</v>
      </c>
      <c r="E26" s="726">
        <f>+'[4]ALP 04-99'!G1434</f>
        <v>108.6138</v>
      </c>
      <c r="F26" s="726">
        <f>+'[4]ALP 04-99'!H1434</f>
        <v>129.66300000000001</v>
      </c>
      <c r="G26" s="726">
        <f>+'[4]ALP 04-99'!I1434</f>
        <v>125.30249999999999</v>
      </c>
      <c r="H26" s="726">
        <f>+'[4]ALP 04-99'!J1434</f>
        <v>106.90335</v>
      </c>
      <c r="I26" s="726">
        <f>+'[4]ALP 04-99'!K1434</f>
        <v>99.549270000000007</v>
      </c>
      <c r="J26" s="726">
        <f>+'[4]ALP 04-99'!L1434</f>
        <v>90.369450000000001</v>
      </c>
      <c r="K26" s="726">
        <f>+'[4]ALP 04-99'!M1434</f>
        <v>79.702649999999991</v>
      </c>
      <c r="L26" s="726">
        <f>+'[4]ALP 04-99'!N1434</f>
        <v>80.949600000000004</v>
      </c>
      <c r="M26" s="726">
        <f>+'[4]ALP 04-99'!O1434</f>
        <v>69.157799999999995</v>
      </c>
      <c r="N26" s="726">
        <f>+'[4]ALP 04-99'!P1434</f>
        <v>102.22964999999999</v>
      </c>
    </row>
    <row r="27" spans="1:14" ht="12" customHeight="1">
      <c r="A27" s="276" t="s">
        <v>577</v>
      </c>
      <c r="B27" s="723">
        <f t="shared" si="0"/>
        <v>569.10050000000001</v>
      </c>
      <c r="C27" s="726">
        <f>+'[4]ALP 04-99'!E1437</f>
        <v>48.444000000000003</v>
      </c>
      <c r="D27" s="726">
        <f>+'[4]ALP 04-99'!F1437</f>
        <v>54</v>
      </c>
      <c r="E27" s="726">
        <f>+'[4]ALP 04-99'!G1437</f>
        <v>54.341499999999996</v>
      </c>
      <c r="F27" s="726">
        <f>+'[4]ALP 04-99'!H1437</f>
        <v>45.699999999999996</v>
      </c>
      <c r="G27" s="726">
        <f>+'[4]ALP 04-99'!I1437</f>
        <v>43.893999999999998</v>
      </c>
      <c r="H27" s="726">
        <f>+'[4]ALP 04-99'!J1437</f>
        <v>44.15</v>
      </c>
      <c r="I27" s="726">
        <f>+'[4]ALP 04-99'!K1437</f>
        <v>46.42</v>
      </c>
      <c r="J27" s="726">
        <f>+'[4]ALP 04-99'!L1437</f>
        <v>46.701999999999998</v>
      </c>
      <c r="K27" s="726">
        <f>+'[4]ALP 04-99'!M1437</f>
        <v>43.909000000000006</v>
      </c>
      <c r="L27" s="726">
        <f>+'[4]ALP 04-99'!N1437</f>
        <v>46.239999999999995</v>
      </c>
      <c r="M27" s="726">
        <f>+'[4]ALP 04-99'!O1437</f>
        <v>47.2</v>
      </c>
      <c r="N27" s="726">
        <f>+'[4]ALP 04-99'!P1437</f>
        <v>48.1</v>
      </c>
    </row>
    <row r="28" spans="1:14" ht="12" customHeight="1">
      <c r="A28" s="477" t="s">
        <v>578</v>
      </c>
      <c r="B28" s="723">
        <f t="shared" si="0"/>
        <v>453.86399999999998</v>
      </c>
      <c r="C28" s="726">
        <f>+'[4]ALP 04-99'!E1440</f>
        <v>32.454000000000001</v>
      </c>
      <c r="D28" s="726">
        <f>+'[4]ALP 04-99'!F1440</f>
        <v>37.42</v>
      </c>
      <c r="E28" s="726">
        <f>+'[4]ALP 04-99'!G1440</f>
        <v>39.5</v>
      </c>
      <c r="F28" s="726">
        <f>+'[4]ALP 04-99'!H1440</f>
        <v>35.799999999999997</v>
      </c>
      <c r="G28" s="726">
        <f>+'[4]ALP 04-99'!I1440</f>
        <v>35.909999999999997</v>
      </c>
      <c r="H28" s="726">
        <f>+'[4]ALP 04-99'!J1440</f>
        <v>35.94</v>
      </c>
      <c r="I28" s="726">
        <f>+'[4]ALP 04-99'!K1440</f>
        <v>38.450000000000003</v>
      </c>
      <c r="J28" s="726">
        <f>+'[4]ALP 04-99'!L1440</f>
        <v>38.65</v>
      </c>
      <c r="K28" s="726">
        <f>+'[4]ALP 04-99'!M1440</f>
        <v>37.450000000000003</v>
      </c>
      <c r="L28" s="726">
        <f>+'[4]ALP 04-99'!N1440</f>
        <v>40.22</v>
      </c>
      <c r="M28" s="726">
        <f>+'[4]ALP 04-99'!O1440</f>
        <v>40.82</v>
      </c>
      <c r="N28" s="726">
        <f>+'[4]ALP 04-99'!P1440</f>
        <v>41.25</v>
      </c>
    </row>
    <row r="29" spans="1:14" ht="12" customHeight="1">
      <c r="A29" s="477" t="s">
        <v>579</v>
      </c>
      <c r="B29" s="723">
        <f t="shared" si="0"/>
        <v>115.23649999999999</v>
      </c>
      <c r="C29" s="726">
        <f>+'[4]ALP 04-99'!E1443</f>
        <v>15.99</v>
      </c>
      <c r="D29" s="726">
        <f>+'[4]ALP 04-99'!F1443</f>
        <v>16.579999999999998</v>
      </c>
      <c r="E29" s="726">
        <f>+'[4]ALP 04-99'!G1443</f>
        <v>14.8415</v>
      </c>
      <c r="F29" s="726">
        <f>+'[4]ALP 04-99'!H1443</f>
        <v>9.9</v>
      </c>
      <c r="G29" s="726">
        <f>+'[4]ALP 04-99'!I1443</f>
        <v>7.984</v>
      </c>
      <c r="H29" s="726">
        <f>+'[4]ALP 04-99'!J1443</f>
        <v>8.2100000000000009</v>
      </c>
      <c r="I29" s="726">
        <f>+'[4]ALP 04-99'!K1443</f>
        <v>7.97</v>
      </c>
      <c r="J29" s="726">
        <f>+'[4]ALP 04-99'!L1443</f>
        <v>8.0519999999999996</v>
      </c>
      <c r="K29" s="726">
        <f>+'[4]ALP 04-99'!M1443</f>
        <v>6.4589999999999996</v>
      </c>
      <c r="L29" s="726">
        <f>+'[4]ALP 04-99'!N1443</f>
        <v>6.02</v>
      </c>
      <c r="M29" s="726">
        <f>+'[4]ALP 04-99'!O1443</f>
        <v>6.38</v>
      </c>
      <c r="N29" s="726">
        <f>+'[4]ALP 04-99'!P1443</f>
        <v>6.85</v>
      </c>
    </row>
    <row r="30" spans="1:14" ht="12" customHeight="1">
      <c r="A30" s="476" t="s">
        <v>590</v>
      </c>
      <c r="B30" s="723">
        <f t="shared" si="0"/>
        <v>2267.3146500000007</v>
      </c>
      <c r="C30" s="726">
        <f>+'[4]ALP 04-99'!E1446</f>
        <v>177.57900000000004</v>
      </c>
      <c r="D30" s="726">
        <f>+'[4]ALP 04-99'!F1446</f>
        <v>185.62500000000006</v>
      </c>
      <c r="E30" s="726">
        <f>+'[4]ALP 04-99'!G1446</f>
        <v>192.67200000000003</v>
      </c>
      <c r="F30" s="726">
        <f>+'[4]ALP 04-99'!H1446</f>
        <v>194.85900000000004</v>
      </c>
      <c r="G30" s="726">
        <f>+'[4]ALP 04-99'!I1446</f>
        <v>199.21140000000003</v>
      </c>
      <c r="H30" s="726">
        <f>+'[4]ALP 04-99'!J1446</f>
        <v>211.35600000000005</v>
      </c>
      <c r="I30" s="726">
        <f>+'[4]ALP 04-99'!K1446</f>
        <v>212.57100000000005</v>
      </c>
      <c r="J30" s="726">
        <f>+'[4]ALP 04-99'!L1446</f>
        <v>201.56399999999999</v>
      </c>
      <c r="K30" s="726">
        <f>+'[4]ALP 04-99'!M1446</f>
        <v>185.89275000000009</v>
      </c>
      <c r="L30" s="726">
        <f>+'[4]ALP 04-99'!N1446</f>
        <v>170.77500000000001</v>
      </c>
      <c r="M30" s="726">
        <f>+'[4]ALP 04-99'!O1446</f>
        <v>163.67850000000004</v>
      </c>
      <c r="N30" s="726">
        <f>+'[4]ALP 04-99'!P1446</f>
        <v>171.53100000000006</v>
      </c>
    </row>
    <row r="31" spans="1:14" ht="12" customHeight="1">
      <c r="A31" s="476" t="s">
        <v>591</v>
      </c>
      <c r="B31" s="723">
        <f t="shared" si="0"/>
        <v>5686.5005799999999</v>
      </c>
      <c r="C31" s="726">
        <f>+'[4]ALP 04-99'!E1449</f>
        <v>335.1072999999999</v>
      </c>
      <c r="D31" s="726">
        <f>+'[4]ALP 04-99'!F1449</f>
        <v>456.79750000000001</v>
      </c>
      <c r="E31" s="726">
        <f>+'[4]ALP 04-99'!G1449</f>
        <v>496.15250000000003</v>
      </c>
      <c r="F31" s="726">
        <f>+'[4]ALP 04-99'!H1449</f>
        <v>693.07428000000004</v>
      </c>
      <c r="G31" s="726">
        <f>+'[4]ALP 04-99'!I1449</f>
        <v>627.20999999999992</v>
      </c>
      <c r="H31" s="726">
        <f>+'[4]ALP 04-99'!J1449</f>
        <v>619.79</v>
      </c>
      <c r="I31" s="726">
        <f>+'[4]ALP 04-99'!K1449</f>
        <v>598.17200000000003</v>
      </c>
      <c r="J31" s="726">
        <f>+'[4]ALP 04-99'!L1449</f>
        <v>509.82999999999993</v>
      </c>
      <c r="K31" s="726">
        <f>+'[4]ALP 04-99'!M1449</f>
        <v>412.60200000000009</v>
      </c>
      <c r="L31" s="726">
        <f>+'[4]ALP 04-99'!N1449</f>
        <v>367.47499999999997</v>
      </c>
      <c r="M31" s="726">
        <f>+'[4]ALP 04-99'!O1449</f>
        <v>335.70500000000004</v>
      </c>
      <c r="N31" s="726">
        <f>+'[4]ALP 04-99'!P1449</f>
        <v>234.58500000000004</v>
      </c>
    </row>
    <row r="32" spans="1:14" ht="12" customHeight="1">
      <c r="A32" s="276" t="s">
        <v>686</v>
      </c>
      <c r="B32" s="723">
        <f t="shared" si="0"/>
        <v>0</v>
      </c>
      <c r="C32" s="726">
        <f>+'[4]ALP 04-99'!E1452</f>
        <v>0</v>
      </c>
      <c r="D32" s="726">
        <f>+'[4]ALP 04-99'!F1452</f>
        <v>0</v>
      </c>
      <c r="E32" s="726">
        <f>+'[4]ALP 04-99'!G1452</f>
        <v>0</v>
      </c>
      <c r="F32" s="726">
        <f>+'[4]ALP 04-99'!H1452</f>
        <v>0</v>
      </c>
      <c r="G32" s="726">
        <f>+'[4]ALP 04-99'!I1452</f>
        <v>0</v>
      </c>
      <c r="H32" s="726">
        <f>+'[4]ALP 04-99'!J1452</f>
        <v>0</v>
      </c>
      <c r="I32" s="726">
        <f>+'[4]ALP 04-99'!K1452</f>
        <v>0</v>
      </c>
      <c r="J32" s="726">
        <f>+'[4]ALP 04-99'!L1452</f>
        <v>0</v>
      </c>
      <c r="K32" s="726">
        <f>+'[4]ALP 04-99'!M1452</f>
        <v>0</v>
      </c>
      <c r="L32" s="726">
        <f>+'[4]ALP 04-99'!N1452</f>
        <v>0</v>
      </c>
      <c r="M32" s="726">
        <f>+'[4]ALP 04-99'!O1452</f>
        <v>0</v>
      </c>
      <c r="N32" s="726">
        <f>+'[4]ALP 04-99'!P1452</f>
        <v>0</v>
      </c>
    </row>
    <row r="33" spans="1:14" ht="12" customHeight="1">
      <c r="A33" s="276" t="s">
        <v>534</v>
      </c>
      <c r="B33" s="723">
        <f t="shared" si="0"/>
        <v>0</v>
      </c>
      <c r="C33" s="726">
        <f>+'[4]ALP 04-99'!E1455</f>
        <v>0</v>
      </c>
      <c r="D33" s="726">
        <f>+'[4]ALP 04-99'!F1455</f>
        <v>0</v>
      </c>
      <c r="E33" s="726">
        <f>+'[4]ALP 04-99'!G1455</f>
        <v>0</v>
      </c>
      <c r="F33" s="726">
        <f>+'[4]ALP 04-99'!H1455</f>
        <v>0</v>
      </c>
      <c r="G33" s="726">
        <f>+'[4]ALP 04-99'!I1455</f>
        <v>0</v>
      </c>
      <c r="H33" s="726">
        <f>+'[4]ALP 04-99'!J1455</f>
        <v>0</v>
      </c>
      <c r="I33" s="726">
        <f>+'[4]ALP 04-99'!K1455</f>
        <v>0</v>
      </c>
      <c r="J33" s="726">
        <f>+'[4]ALP 04-99'!L1455</f>
        <v>0</v>
      </c>
      <c r="K33" s="726">
        <f>+'[4]ALP 04-99'!M1455</f>
        <v>0</v>
      </c>
      <c r="L33" s="726">
        <f>+'[4]ALP 04-99'!N1455</f>
        <v>0</v>
      </c>
      <c r="M33" s="726">
        <f>+'[4]ALP 04-99'!O1455</f>
        <v>0</v>
      </c>
      <c r="N33" s="726">
        <f>+'[4]ALP 04-99'!P1455</f>
        <v>0</v>
      </c>
    </row>
    <row r="34" spans="1:14" ht="12" customHeight="1">
      <c r="A34" s="276" t="s">
        <v>535</v>
      </c>
      <c r="B34" s="723">
        <f t="shared" si="0"/>
        <v>0</v>
      </c>
      <c r="C34" s="726">
        <f>+'[4]ALP 04-99'!E1458</f>
        <v>0</v>
      </c>
      <c r="D34" s="726">
        <f>+'[4]ALP 04-99'!F1458</f>
        <v>0</v>
      </c>
      <c r="E34" s="726">
        <f>+'[4]ALP 04-99'!G1458</f>
        <v>0</v>
      </c>
      <c r="F34" s="726">
        <f>+'[4]ALP 04-99'!H1458</f>
        <v>0</v>
      </c>
      <c r="G34" s="726">
        <f>+'[4]ALP 04-99'!I1458</f>
        <v>0</v>
      </c>
      <c r="H34" s="726">
        <f>+'[4]ALP 04-99'!J1458</f>
        <v>0</v>
      </c>
      <c r="I34" s="726">
        <f>+'[4]ALP 04-99'!K1458</f>
        <v>0</v>
      </c>
      <c r="J34" s="726">
        <f>+'[4]ALP 04-99'!L1458</f>
        <v>0</v>
      </c>
      <c r="K34" s="726">
        <f>+'[4]ALP 04-99'!M1458</f>
        <v>0</v>
      </c>
      <c r="L34" s="726">
        <f>+'[4]ALP 04-99'!N1458</f>
        <v>0</v>
      </c>
      <c r="M34" s="726">
        <f>+'[4]ALP 04-99'!O1458</f>
        <v>0</v>
      </c>
      <c r="N34" s="726">
        <f>+'[4]ALP 04-99'!P1458</f>
        <v>0</v>
      </c>
    </row>
    <row r="35" spans="1:14" ht="12" customHeight="1">
      <c r="A35" s="475" t="s">
        <v>536</v>
      </c>
      <c r="B35" s="724">
        <f t="shared" si="0"/>
        <v>0</v>
      </c>
      <c r="C35" s="727">
        <f>+'[4]ALP 04-99'!E1461</f>
        <v>0</v>
      </c>
      <c r="D35" s="727">
        <f>+'[4]ALP 04-99'!F1461</f>
        <v>0</v>
      </c>
      <c r="E35" s="727">
        <f>+'[4]ALP 04-99'!G1461</f>
        <v>0</v>
      </c>
      <c r="F35" s="727">
        <f>+'[4]ALP 04-99'!H1461</f>
        <v>0</v>
      </c>
      <c r="G35" s="727">
        <f>+'[4]ALP 04-99'!I1461</f>
        <v>0</v>
      </c>
      <c r="H35" s="727">
        <f>+'[4]ALP 04-99'!J1461</f>
        <v>0</v>
      </c>
      <c r="I35" s="727">
        <f>+'[4]ALP 04-99'!K1461</f>
        <v>0</v>
      </c>
      <c r="J35" s="727">
        <f>+'[4]ALP 04-99'!L1461</f>
        <v>0</v>
      </c>
      <c r="K35" s="727">
        <f>+'[4]ALP 04-99'!M1461</f>
        <v>0</v>
      </c>
      <c r="L35" s="727">
        <f>+'[4]ALP 04-99'!N1461</f>
        <v>0</v>
      </c>
      <c r="M35" s="727">
        <f>+'[4]ALP 04-99'!O1461</f>
        <v>0</v>
      </c>
      <c r="N35" s="727">
        <f>+'[4]ALP 04-99'!P1461</f>
        <v>0</v>
      </c>
    </row>
    <row r="36" spans="1:14" ht="9" customHeight="1">
      <c r="A36" s="76" t="s">
        <v>745</v>
      </c>
      <c r="B36" s="688"/>
      <c r="C36" s="688"/>
      <c r="D36" s="688"/>
      <c r="E36" s="688"/>
      <c r="F36" s="688"/>
      <c r="G36" s="688"/>
      <c r="H36" s="688"/>
      <c r="I36" s="688"/>
      <c r="J36" s="688"/>
      <c r="K36" s="688"/>
      <c r="L36" s="688"/>
      <c r="M36" s="688"/>
      <c r="N36" s="479"/>
    </row>
    <row r="37" spans="1:14" ht="9" customHeight="1">
      <c r="A37" s="76" t="s">
        <v>151</v>
      </c>
      <c r="B37" s="688"/>
      <c r="C37" s="688"/>
      <c r="D37" s="688"/>
      <c r="E37" s="688"/>
      <c r="F37" s="688"/>
      <c r="G37" s="688"/>
      <c r="H37" s="688"/>
      <c r="I37" s="688"/>
      <c r="J37" s="688"/>
      <c r="K37" s="688"/>
      <c r="L37" s="688"/>
      <c r="M37" s="688"/>
      <c r="N37" s="479"/>
    </row>
    <row r="38" spans="1:14" ht="9" customHeight="1">
      <c r="A38" s="77" t="s">
        <v>318</v>
      </c>
      <c r="B38" s="688"/>
      <c r="C38" s="688"/>
      <c r="D38" s="688"/>
      <c r="E38" s="688"/>
      <c r="F38" s="688"/>
      <c r="G38" s="688"/>
      <c r="H38" s="688"/>
      <c r="I38" s="688"/>
      <c r="J38" s="688"/>
      <c r="K38" s="688"/>
      <c r="L38" s="688"/>
      <c r="M38" s="688"/>
      <c r="N38" s="479"/>
    </row>
    <row r="39" spans="1:14" ht="12" customHeight="1">
      <c r="A39" s="14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</sheetData>
  <phoneticPr fontId="54" type="noConversion"/>
  <printOptions horizontalCentered="1" verticalCentered="1"/>
  <pageMargins left="0" right="0" top="0" bottom="0" header="0" footer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44"/>
  <sheetViews>
    <sheetView showGridLines="0" zoomScale="150" workbookViewId="0">
      <selection activeCell="P22" sqref="P22"/>
    </sheetView>
  </sheetViews>
  <sheetFormatPr baseColWidth="10" defaultColWidth="12.83203125" defaultRowHeight="12" customHeight="1"/>
  <cols>
    <col min="1" max="1" width="10" style="217" customWidth="1"/>
    <col min="2" max="2" width="6.1640625" style="217" customWidth="1"/>
    <col min="3" max="14" width="5.5" style="217" customWidth="1"/>
    <col min="15" max="15" width="6.6640625" style="217" customWidth="1"/>
    <col min="16" max="16384" width="12.83203125" style="217"/>
  </cols>
  <sheetData>
    <row r="2" spans="1:14" ht="12" customHeight="1">
      <c r="A2" s="215" t="s">
        <v>563</v>
      </c>
      <c r="B2" s="271"/>
      <c r="C2" s="271"/>
      <c r="D2" s="271"/>
      <c r="E2" s="271"/>
      <c r="F2" s="271"/>
    </row>
    <row r="3" spans="1:14" ht="11">
      <c r="A3" s="511" t="s">
        <v>189</v>
      </c>
      <c r="B3" s="354"/>
      <c r="C3" s="354"/>
      <c r="D3" s="354"/>
      <c r="E3" s="354"/>
      <c r="F3" s="354"/>
      <c r="G3" s="354"/>
      <c r="H3" s="354"/>
      <c r="I3" s="354"/>
      <c r="J3" s="354"/>
      <c r="K3" s="354"/>
      <c r="L3" s="354"/>
      <c r="M3" s="354"/>
      <c r="N3" s="354"/>
    </row>
    <row r="4" spans="1:14" ht="4" customHeight="1">
      <c r="A4" s="354"/>
      <c r="B4" s="354"/>
      <c r="C4" s="354"/>
      <c r="D4" s="354"/>
      <c r="E4" s="354"/>
      <c r="F4" s="354"/>
      <c r="G4" s="354"/>
      <c r="H4" s="354"/>
      <c r="I4" s="354"/>
      <c r="J4" s="354"/>
      <c r="K4" s="354"/>
      <c r="L4" s="354"/>
      <c r="M4" s="354"/>
      <c r="N4" s="354"/>
    </row>
    <row r="5" spans="1:14" ht="17" customHeight="1">
      <c r="A5" s="674" t="s">
        <v>198</v>
      </c>
      <c r="B5" s="675" t="s">
        <v>501</v>
      </c>
      <c r="C5" s="676" t="s">
        <v>332</v>
      </c>
      <c r="D5" s="676" t="s">
        <v>432</v>
      </c>
      <c r="E5" s="676" t="s">
        <v>434</v>
      </c>
      <c r="F5" s="676" t="s">
        <v>385</v>
      </c>
      <c r="G5" s="676" t="s">
        <v>389</v>
      </c>
      <c r="H5" s="676" t="s">
        <v>290</v>
      </c>
      <c r="I5" s="676" t="s">
        <v>296</v>
      </c>
      <c r="J5" s="676" t="s">
        <v>102</v>
      </c>
      <c r="K5" s="676" t="s">
        <v>104</v>
      </c>
      <c r="L5" s="676" t="s">
        <v>17</v>
      </c>
      <c r="M5" s="676" t="s">
        <v>107</v>
      </c>
      <c r="N5" s="677" t="s">
        <v>109</v>
      </c>
    </row>
    <row r="6" spans="1:14" ht="17" customHeight="1">
      <c r="A6" s="692" t="s">
        <v>326</v>
      </c>
      <c r="B6" s="728">
        <f>('C-66'!B6/'C-65'!B6)*1000</f>
        <v>26.612123724112372</v>
      </c>
      <c r="C6" s="728">
        <f>('C-66'!C6/'C-65'!C6)*1000</f>
        <v>25.637898243365282</v>
      </c>
      <c r="D6" s="728">
        <f>('C-66'!D6/'C-65'!D6)*1000</f>
        <v>26.500079593859677</v>
      </c>
      <c r="E6" s="728">
        <f>('C-66'!E6/'C-65'!E6)*1000</f>
        <v>26.697459466725324</v>
      </c>
      <c r="F6" s="728">
        <f>('C-66'!F6/'C-65'!F6)*1000</f>
        <v>27.002287486910877</v>
      </c>
      <c r="G6" s="728">
        <f>('C-66'!G6/'C-65'!G6)*1000</f>
        <v>27.002930071052514</v>
      </c>
      <c r="H6" s="728">
        <f>('C-66'!H6/'C-65'!H6)*1000</f>
        <v>26.963284555185943</v>
      </c>
      <c r="I6" s="728">
        <f>('C-66'!I6/'C-65'!I6)*1000</f>
        <v>26.816011950813653</v>
      </c>
      <c r="J6" s="728">
        <f>('C-66'!J6/'C-65'!J6)*1000</f>
        <v>26.71990752134306</v>
      </c>
      <c r="K6" s="728">
        <f>('C-66'!K6/'C-65'!K6)*1000</f>
        <v>26.511218631696494</v>
      </c>
      <c r="L6" s="728">
        <f>('C-66'!L6/'C-65'!L6)*1000</f>
        <v>26.418443860302542</v>
      </c>
      <c r="M6" s="728">
        <f>('C-66'!M6/'C-65'!M6)*1000</f>
        <v>26.263827122153213</v>
      </c>
      <c r="N6" s="728">
        <f>('C-66'!N6/'C-65'!N6)*1000</f>
        <v>26.231869377836432</v>
      </c>
    </row>
    <row r="7" spans="1:14" ht="12" customHeight="1">
      <c r="A7" s="476" t="s">
        <v>488</v>
      </c>
      <c r="B7" s="729">
        <v>0</v>
      </c>
      <c r="C7" s="729">
        <v>0</v>
      </c>
      <c r="D7" s="729">
        <v>0</v>
      </c>
      <c r="E7" s="729">
        <v>0</v>
      </c>
      <c r="F7" s="729">
        <v>0</v>
      </c>
      <c r="G7" s="729">
        <v>0</v>
      </c>
      <c r="H7" s="729">
        <v>0</v>
      </c>
      <c r="I7" s="729">
        <v>0</v>
      </c>
      <c r="J7" s="729">
        <v>0</v>
      </c>
      <c r="K7" s="729">
        <v>0</v>
      </c>
      <c r="L7" s="729">
        <v>0</v>
      </c>
      <c r="M7" s="729">
        <v>0</v>
      </c>
      <c r="N7" s="729">
        <v>0</v>
      </c>
    </row>
    <row r="8" spans="1:14" ht="12" customHeight="1">
      <c r="A8" s="476" t="s">
        <v>603</v>
      </c>
      <c r="B8" s="729">
        <v>0</v>
      </c>
      <c r="C8" s="729">
        <v>0</v>
      </c>
      <c r="D8" s="729">
        <v>0</v>
      </c>
      <c r="E8" s="729">
        <v>0</v>
      </c>
      <c r="F8" s="729">
        <v>0</v>
      </c>
      <c r="G8" s="729">
        <v>0</v>
      </c>
      <c r="H8" s="729">
        <v>0</v>
      </c>
      <c r="I8" s="729">
        <v>0</v>
      </c>
      <c r="J8" s="729">
        <v>0</v>
      </c>
      <c r="K8" s="729">
        <v>0</v>
      </c>
      <c r="L8" s="729">
        <v>0</v>
      </c>
      <c r="M8" s="729">
        <v>0</v>
      </c>
      <c r="N8" s="729">
        <v>0</v>
      </c>
    </row>
    <row r="9" spans="1:14" ht="12" customHeight="1">
      <c r="A9" s="476" t="s">
        <v>604</v>
      </c>
      <c r="B9" s="729">
        <v>0</v>
      </c>
      <c r="C9" s="729">
        <v>0</v>
      </c>
      <c r="D9" s="729">
        <v>0</v>
      </c>
      <c r="E9" s="729">
        <v>0</v>
      </c>
      <c r="F9" s="729">
        <v>0</v>
      </c>
      <c r="G9" s="729">
        <v>0</v>
      </c>
      <c r="H9" s="729">
        <v>0</v>
      </c>
      <c r="I9" s="729">
        <v>0</v>
      </c>
      <c r="J9" s="729">
        <v>0</v>
      </c>
      <c r="K9" s="729">
        <v>0</v>
      </c>
      <c r="L9" s="729">
        <v>0</v>
      </c>
      <c r="M9" s="729">
        <v>0</v>
      </c>
      <c r="N9" s="729">
        <v>0</v>
      </c>
    </row>
    <row r="10" spans="1:14" ht="12" customHeight="1">
      <c r="A10" s="276" t="s">
        <v>564</v>
      </c>
      <c r="B10" s="729">
        <f>('C-66'!B10/'C-65'!B10)*1000</f>
        <v>31.357619250425891</v>
      </c>
      <c r="C10" s="729">
        <f>('C-66'!C10/'C-65'!C10)*1000</f>
        <v>29.047499999999999</v>
      </c>
      <c r="D10" s="729">
        <v>0</v>
      </c>
      <c r="E10" s="729">
        <v>0</v>
      </c>
      <c r="F10" s="729">
        <f>('C-66'!F10/'C-65'!F10)*1000</f>
        <v>28.724271428571424</v>
      </c>
      <c r="G10" s="729">
        <f>('C-66'!G10/'C-65'!G10)*1000</f>
        <v>28.567193877551023</v>
      </c>
      <c r="H10" s="729">
        <f>('C-66'!H10/'C-65'!H10)*1000</f>
        <v>30.479323529411765</v>
      </c>
      <c r="I10" s="729">
        <f>('C-66'!I10/'C-65'!I10)*1000</f>
        <v>31.71706626506024</v>
      </c>
      <c r="J10" s="729">
        <f>('C-66'!J10/'C-65'!J10)*1000</f>
        <v>32.384556818181814</v>
      </c>
      <c r="K10" s="729">
        <f>('C-66'!K10/'C-65'!K10)*1000</f>
        <v>32.642517857142856</v>
      </c>
      <c r="L10" s="729">
        <f>('C-66'!L10/'C-65'!L10)*1000</f>
        <v>33.600048387096777</v>
      </c>
      <c r="M10" s="729">
        <f>('C-66'!M10/'C-65'!M10)*1000</f>
        <v>38.025624999999998</v>
      </c>
      <c r="N10" s="729">
        <f>('C-66'!N10/'C-65'!N10)*1000</f>
        <v>33.649493670886081</v>
      </c>
    </row>
    <row r="11" spans="1:14" ht="12" customHeight="1">
      <c r="A11" s="276" t="s">
        <v>606</v>
      </c>
      <c r="B11" s="729">
        <v>0</v>
      </c>
      <c r="C11" s="729">
        <v>0</v>
      </c>
      <c r="D11" s="729">
        <v>0</v>
      </c>
      <c r="E11" s="729">
        <v>0</v>
      </c>
      <c r="F11" s="729">
        <v>0</v>
      </c>
      <c r="G11" s="729">
        <v>0</v>
      </c>
      <c r="H11" s="729">
        <v>0</v>
      </c>
      <c r="I11" s="729">
        <v>0</v>
      </c>
      <c r="J11" s="729">
        <v>0</v>
      </c>
      <c r="K11" s="729">
        <v>0</v>
      </c>
      <c r="L11" s="729">
        <v>0</v>
      </c>
      <c r="M11" s="729">
        <v>0</v>
      </c>
      <c r="N11" s="729">
        <v>0</v>
      </c>
    </row>
    <row r="12" spans="1:14" ht="12" customHeight="1">
      <c r="A12" s="477" t="s">
        <v>592</v>
      </c>
      <c r="B12" s="729">
        <v>0</v>
      </c>
      <c r="C12" s="729">
        <v>0</v>
      </c>
      <c r="D12" s="729">
        <v>0</v>
      </c>
      <c r="E12" s="729">
        <v>0</v>
      </c>
      <c r="F12" s="729">
        <v>0</v>
      </c>
      <c r="G12" s="729">
        <v>0</v>
      </c>
      <c r="H12" s="729">
        <v>0</v>
      </c>
      <c r="I12" s="729">
        <v>0</v>
      </c>
      <c r="J12" s="729">
        <v>0</v>
      </c>
      <c r="K12" s="729">
        <v>0</v>
      </c>
      <c r="L12" s="729">
        <v>0</v>
      </c>
      <c r="M12" s="729">
        <v>0</v>
      </c>
      <c r="N12" s="729">
        <v>0</v>
      </c>
    </row>
    <row r="13" spans="1:14" ht="12" customHeight="1">
      <c r="A13" s="477" t="s">
        <v>593</v>
      </c>
      <c r="B13" s="729">
        <v>0</v>
      </c>
      <c r="C13" s="729">
        <v>0</v>
      </c>
      <c r="D13" s="729">
        <v>0</v>
      </c>
      <c r="E13" s="729">
        <v>0</v>
      </c>
      <c r="F13" s="729">
        <v>0</v>
      </c>
      <c r="G13" s="729">
        <v>0</v>
      </c>
      <c r="H13" s="729">
        <v>0</v>
      </c>
      <c r="I13" s="729">
        <v>0</v>
      </c>
      <c r="J13" s="729">
        <v>0</v>
      </c>
      <c r="K13" s="729">
        <v>0</v>
      </c>
      <c r="L13" s="729">
        <v>0</v>
      </c>
      <c r="M13" s="729">
        <v>0</v>
      </c>
      <c r="N13" s="729">
        <v>0</v>
      </c>
    </row>
    <row r="14" spans="1:14" ht="12" customHeight="1">
      <c r="A14" s="477" t="s">
        <v>594</v>
      </c>
      <c r="B14" s="729">
        <v>0</v>
      </c>
      <c r="C14" s="729">
        <v>0</v>
      </c>
      <c r="D14" s="729">
        <v>0</v>
      </c>
      <c r="E14" s="729">
        <v>0</v>
      </c>
      <c r="F14" s="729">
        <v>0</v>
      </c>
      <c r="G14" s="729">
        <v>0</v>
      </c>
      <c r="H14" s="729">
        <v>0</v>
      </c>
      <c r="I14" s="729">
        <v>0</v>
      </c>
      <c r="J14" s="729">
        <v>0</v>
      </c>
      <c r="K14" s="729">
        <v>0</v>
      </c>
      <c r="L14" s="729">
        <v>0</v>
      </c>
      <c r="M14" s="729">
        <v>0</v>
      </c>
      <c r="N14" s="729">
        <v>0</v>
      </c>
    </row>
    <row r="15" spans="1:14" ht="12" customHeight="1">
      <c r="A15" s="476" t="s">
        <v>595</v>
      </c>
      <c r="B15" s="729">
        <v>0</v>
      </c>
      <c r="C15" s="729">
        <v>0</v>
      </c>
      <c r="D15" s="729">
        <v>0</v>
      </c>
      <c r="E15" s="729">
        <v>0</v>
      </c>
      <c r="F15" s="729">
        <v>0</v>
      </c>
      <c r="G15" s="729">
        <v>0</v>
      </c>
      <c r="H15" s="729">
        <v>0</v>
      </c>
      <c r="I15" s="729">
        <v>0</v>
      </c>
      <c r="J15" s="729">
        <v>0</v>
      </c>
      <c r="K15" s="729">
        <v>0</v>
      </c>
      <c r="L15" s="729">
        <v>0</v>
      </c>
      <c r="M15" s="729">
        <v>0</v>
      </c>
      <c r="N15" s="729">
        <v>0</v>
      </c>
    </row>
    <row r="16" spans="1:14" ht="12" customHeight="1">
      <c r="A16" s="276" t="s">
        <v>596</v>
      </c>
      <c r="B16" s="729">
        <f>('C-66'!B16/'C-65'!B16)*1000</f>
        <v>28.673237484035752</v>
      </c>
      <c r="C16" s="729">
        <f>('C-66'!C16/'C-65'!C16)*1000</f>
        <v>26.056000000000001</v>
      </c>
      <c r="D16" s="729">
        <f>('C-66'!D16/'C-65'!D16)*1000</f>
        <v>23.771428571428572</v>
      </c>
      <c r="E16" s="729">
        <f>('C-66'!E16/'C-65'!E16)*1000</f>
        <v>27.999999999999996</v>
      </c>
      <c r="F16" s="729">
        <f>('C-66'!F16/'C-65'!F16)*1000</f>
        <v>26.056432748538001</v>
      </c>
      <c r="G16" s="729">
        <f>('C-66'!G16/'C-65'!G16)*1000</f>
        <v>31.23</v>
      </c>
      <c r="H16" s="729">
        <f>('C-66'!H16/'C-65'!H16)*1000</f>
        <v>28.571428571428573</v>
      </c>
      <c r="I16" s="729">
        <f>('C-66'!I16/'C-65'!I16)*1000</f>
        <v>30.434782608695649</v>
      </c>
      <c r="J16" s="729">
        <f>('C-66'!J16/'C-65'!J16)*1000</f>
        <v>31.792857142857144</v>
      </c>
      <c r="K16" s="729">
        <f>('C-66'!K16/'C-65'!K16)*1000</f>
        <v>29.21875</v>
      </c>
      <c r="L16" s="729">
        <f>('C-66'!L16/'C-65'!L16)*1000</f>
        <v>31.818181818181817</v>
      </c>
      <c r="M16" s="729">
        <f>('C-66'!M16/'C-65'!M16)*1000</f>
        <v>31.386206896551723</v>
      </c>
      <c r="N16" s="729">
        <f>('C-66'!N16/'C-65'!N16)*1000</f>
        <v>29.408535294117648</v>
      </c>
    </row>
    <row r="17" spans="1:14" ht="12" customHeight="1">
      <c r="A17" s="276" t="s">
        <v>597</v>
      </c>
      <c r="B17" s="729">
        <f>('C-66'!B17/'C-65'!B17)*1000</f>
        <v>27.172021946240214</v>
      </c>
      <c r="C17" s="729">
        <f>('C-66'!C17/'C-65'!C17)*1000</f>
        <v>28.190769230769231</v>
      </c>
      <c r="D17" s="729">
        <f>('C-66'!D17/'C-65'!D17)*1000</f>
        <v>28.156933962264148</v>
      </c>
      <c r="E17" s="729">
        <f>('C-66'!E17/'C-65'!E17)*1000</f>
        <v>29.411829652996847</v>
      </c>
      <c r="F17" s="729">
        <f>('C-66'!F17/'C-65'!F17)*1000</f>
        <v>25.602914634146341</v>
      </c>
      <c r="G17" s="729">
        <f>('C-66'!G17/'C-65'!G17)*1000</f>
        <v>25.395199999999999</v>
      </c>
      <c r="H17" s="729">
        <f>('C-66'!H17/'C-65'!H17)*1000</f>
        <v>25.184471830985917</v>
      </c>
      <c r="I17" s="729">
        <f>('C-66'!I17/'C-65'!I17)*1000</f>
        <v>26.151980198019807</v>
      </c>
      <c r="J17" s="729">
        <f>('C-66'!J17/'C-65'!J17)*1000</f>
        <v>25.044514925373132</v>
      </c>
      <c r="K17" s="729">
        <f>('C-66'!K17/'C-65'!K17)*1000</f>
        <v>25.885150375939848</v>
      </c>
      <c r="L17" s="729">
        <f>('C-66'!L17/'C-65'!L17)*1000</f>
        <v>30.209455958549221</v>
      </c>
      <c r="M17" s="729">
        <f>('C-66'!M17/'C-65'!M17)*1000</f>
        <v>29.034972972972977</v>
      </c>
      <c r="N17" s="729">
        <f>('C-66'!N17/'C-65'!N17)*1000</f>
        <v>28.907692307692308</v>
      </c>
    </row>
    <row r="18" spans="1:14" ht="12" customHeight="1">
      <c r="A18" s="476" t="s">
        <v>598</v>
      </c>
      <c r="B18" s="729">
        <v>0</v>
      </c>
      <c r="C18" s="729">
        <v>0</v>
      </c>
      <c r="D18" s="729">
        <v>0</v>
      </c>
      <c r="E18" s="729">
        <v>0</v>
      </c>
      <c r="F18" s="729">
        <v>0</v>
      </c>
      <c r="G18" s="729">
        <v>0</v>
      </c>
      <c r="H18" s="729">
        <v>0</v>
      </c>
      <c r="I18" s="729">
        <v>0</v>
      </c>
      <c r="J18" s="729">
        <v>0</v>
      </c>
      <c r="K18" s="729">
        <v>0</v>
      </c>
      <c r="L18" s="729">
        <v>0</v>
      </c>
      <c r="M18" s="729">
        <v>0</v>
      </c>
      <c r="N18" s="729">
        <v>0</v>
      </c>
    </row>
    <row r="19" spans="1:14" ht="12" customHeight="1">
      <c r="A19" s="476" t="s">
        <v>599</v>
      </c>
      <c r="B19" s="729">
        <f>('C-66'!B19/'C-65'!B19)*1000</f>
        <v>26.440950920245399</v>
      </c>
      <c r="C19" s="729">
        <f>('C-66'!C19/'C-65'!C19)*1000</f>
        <v>27.038793103448278</v>
      </c>
      <c r="D19" s="729">
        <f>('C-66'!D19/'C-65'!D19)*1000</f>
        <v>25.819672131147538</v>
      </c>
      <c r="E19" s="729">
        <f>('C-66'!E19/'C-65'!E19)*1000</f>
        <v>26.55</v>
      </c>
      <c r="F19" s="729">
        <f>('C-66'!F19/'C-65'!F19)*1000</f>
        <v>26.269480519480524</v>
      </c>
      <c r="G19" s="729">
        <f>('C-66'!G19/'C-65'!G19)*1000</f>
        <v>25.875</v>
      </c>
      <c r="H19" s="729">
        <f>('C-66'!H19/'C-65'!H19)*1000</f>
        <v>26.82880434782609</v>
      </c>
      <c r="I19" s="729">
        <f>('C-66'!I19/'C-65'!I19)*1000</f>
        <v>27.062500000000004</v>
      </c>
      <c r="J19" s="729">
        <f>('C-66'!J19/'C-65'!J19)*1000</f>
        <v>27.126404494382022</v>
      </c>
      <c r="K19" s="729">
        <f>('C-66'!K19/'C-65'!K19)*1000</f>
        <v>26.653846153846157</v>
      </c>
      <c r="L19" s="729">
        <f>('C-66'!L19/'C-65'!L19)*1000</f>
        <v>26.099999999999998</v>
      </c>
      <c r="M19" s="729">
        <f>('C-66'!M19/'C-65'!M19)*1000</f>
        <v>25.608552631578949</v>
      </c>
      <c r="N19" s="729">
        <f>('C-66'!N19/'C-65'!N19)*1000</f>
        <v>26.234042553191493</v>
      </c>
    </row>
    <row r="20" spans="1:14" ht="12" customHeight="1">
      <c r="A20" s="476" t="s">
        <v>600</v>
      </c>
      <c r="B20" s="729">
        <f>('C-66'!B20/'C-65'!B20)*1000</f>
        <v>24.207514691478938</v>
      </c>
      <c r="C20" s="729">
        <f>('C-66'!C20/'C-65'!C20)*1000</f>
        <v>24.46088108108108</v>
      </c>
      <c r="D20" s="729">
        <f>('C-66'!D20/'C-65'!D20)*1000</f>
        <v>24.548183035714288</v>
      </c>
      <c r="E20" s="729">
        <f>('C-66'!E20/'C-65'!E20)*1000</f>
        <v>24.545603883495147</v>
      </c>
      <c r="F20" s="729">
        <f>('C-66'!F20/'C-65'!F20)*1000</f>
        <v>24.445144254278727</v>
      </c>
      <c r="G20" s="729">
        <f>('C-66'!G20/'C-65'!G20)*1000</f>
        <v>23.656734537873522</v>
      </c>
      <c r="H20" s="729">
        <f>('C-66'!H20/'C-65'!H20)*1000</f>
        <v>24.240173553719011</v>
      </c>
      <c r="I20" s="729">
        <f>('C-66'!I20/'C-65'!I20)*1000</f>
        <v>24.056794317479923</v>
      </c>
      <c r="J20" s="729">
        <f>('C-66'!J20/'C-65'!J20)*1000</f>
        <v>23.70357063930545</v>
      </c>
      <c r="K20" s="729">
        <f>('C-66'!K20/'C-65'!K20)*1000</f>
        <v>23.339845849802373</v>
      </c>
      <c r="L20" s="729">
        <f>('C-66'!L20/'C-65'!L20)*1000</f>
        <v>23.746837662337665</v>
      </c>
      <c r="M20" s="729">
        <f>('C-66'!M20/'C-65'!M20)*1000</f>
        <v>23.855559395248385</v>
      </c>
      <c r="N20" s="729">
        <f>('C-66'!N20/'C-65'!N20)*1000</f>
        <v>25.581491772625281</v>
      </c>
    </row>
    <row r="21" spans="1:14" ht="12" customHeight="1">
      <c r="A21" s="476" t="s">
        <v>601</v>
      </c>
      <c r="B21" s="729">
        <f>('C-66'!B21/'C-65'!B21)*1000</f>
        <v>21.446155386463758</v>
      </c>
      <c r="C21" s="729">
        <f>('C-66'!C21/'C-65'!C21)*1000</f>
        <v>21.473780487804873</v>
      </c>
      <c r="D21" s="729">
        <f>('C-66'!D21/'C-65'!D21)*1000</f>
        <v>21.702151898734179</v>
      </c>
      <c r="E21" s="729">
        <f>('C-66'!E21/'C-65'!E21)*1000</f>
        <v>21.312553373185313</v>
      </c>
      <c r="F21" s="729">
        <f>('C-66'!F21/'C-65'!F21)*1000</f>
        <v>21.435441941074522</v>
      </c>
      <c r="G21" s="729">
        <f>('C-66'!G21/'C-65'!G21)*1000</f>
        <v>21.470736754966893</v>
      </c>
      <c r="H21" s="729">
        <f>('C-66'!H21/'C-65'!H21)*1000</f>
        <v>23.063487629688744</v>
      </c>
      <c r="I21" s="729">
        <f>('C-66'!I21/'C-65'!I21)*1000</f>
        <v>20.491208365608063</v>
      </c>
      <c r="J21" s="729">
        <f>('C-66'!J21/'C-65'!J21)*1000</f>
        <v>21.256168080185034</v>
      </c>
      <c r="K21" s="729">
        <f>('C-66'!K21/'C-65'!K21)*1000</f>
        <v>21.388051044083529</v>
      </c>
      <c r="L21" s="729">
        <f>('C-66'!L21/'C-65'!L21)*1000</f>
        <v>21.371780604133544</v>
      </c>
      <c r="M21" s="729">
        <f>('C-66'!M21/'C-65'!M21)*1000</f>
        <v>20.98935772964899</v>
      </c>
      <c r="N21" s="729">
        <f>('C-66'!N21/'C-65'!N21)*1000</f>
        <v>21.472960288808654</v>
      </c>
    </row>
    <row r="22" spans="1:14" ht="12" customHeight="1">
      <c r="A22" s="476" t="s">
        <v>243</v>
      </c>
      <c r="B22" s="729">
        <f>('C-66'!B22/'C-65'!B22)*1000</f>
        <v>25.880790220194406</v>
      </c>
      <c r="C22" s="729">
        <f>('C-66'!C22/'C-65'!C22)*1000</f>
        <v>25.981291862652878</v>
      </c>
      <c r="D22" s="729">
        <f>('C-66'!D22/'C-65'!D22)*1000</f>
        <v>25.572838521400783</v>
      </c>
      <c r="E22" s="729">
        <f>('C-66'!E22/'C-65'!E22)*1000</f>
        <v>25.832464447806352</v>
      </c>
      <c r="F22" s="729">
        <f>('C-66'!F22/'C-65'!F22)*1000</f>
        <v>25.416982250755289</v>
      </c>
      <c r="G22" s="729">
        <f>('C-66'!G22/'C-65'!G22)*1000</f>
        <v>26.106442959278827</v>
      </c>
      <c r="H22" s="729">
        <f>('C-66'!H22/'C-65'!H22)*1000</f>
        <v>26.016292726728519</v>
      </c>
      <c r="I22" s="729">
        <f>('C-66'!I22/'C-65'!I22)*1000</f>
        <v>26.069612359550565</v>
      </c>
      <c r="J22" s="729">
        <f>('C-66'!J22/'C-65'!J22)*1000</f>
        <v>25.936337748344364</v>
      </c>
      <c r="K22" s="729">
        <f>('C-66'!K22/'C-65'!K22)*1000</f>
        <v>26.1</v>
      </c>
      <c r="L22" s="729">
        <f>('C-66'!L22/'C-65'!L22)*1000</f>
        <v>25.591671509433962</v>
      </c>
      <c r="M22" s="729">
        <f>('C-66'!M22/'C-65'!M22)*1000</f>
        <v>26.005335515548289</v>
      </c>
      <c r="N22" s="729">
        <f>('C-66'!N22/'C-65'!N22)*1000</f>
        <v>25.844954614220885</v>
      </c>
    </row>
    <row r="23" spans="1:14" ht="12" customHeight="1">
      <c r="A23" s="276" t="s">
        <v>244</v>
      </c>
      <c r="B23" s="729">
        <f>('C-66'!B23/'C-65'!B23)*1000</f>
        <v>25.245166769283028</v>
      </c>
      <c r="C23" s="729">
        <f>('C-66'!C23/'C-65'!C23)*1000</f>
        <v>21.37865853658537</v>
      </c>
      <c r="D23" s="729">
        <f>('C-66'!D23/'C-65'!D23)*1000</f>
        <v>24.502769749518304</v>
      </c>
      <c r="E23" s="729">
        <f>('C-66'!E23/'C-65'!E23)*1000</f>
        <v>24.189814814814813</v>
      </c>
      <c r="F23" s="729">
        <f>('C-66'!F23/'C-65'!F23)*1000</f>
        <v>24.072398190045249</v>
      </c>
      <c r="G23" s="729">
        <f>('C-66'!G23/'C-65'!G23)*1000</f>
        <v>26.656177542232527</v>
      </c>
      <c r="H23" s="729">
        <f>('C-66'!H23/'C-65'!H23)*1000</f>
        <v>26.551831160769709</v>
      </c>
      <c r="I23" s="729">
        <f>('C-66'!I23/'C-65'!I23)*1000</f>
        <v>26.656441717791413</v>
      </c>
      <c r="J23" s="729">
        <f>('C-66'!J23/'C-65'!J23)*1000</f>
        <v>26.266846361185983</v>
      </c>
      <c r="K23" s="729">
        <f>('C-66'!K23/'C-65'!K23)*1000</f>
        <v>25.752819984548029</v>
      </c>
      <c r="L23" s="729">
        <f>('C-66'!L23/'C-65'!L23)*1000</f>
        <v>27.486169405815424</v>
      </c>
      <c r="M23" s="729">
        <f>('C-66'!M23/'C-65'!M23)*1000</f>
        <v>26.225319148936169</v>
      </c>
      <c r="N23" s="729">
        <f>('C-66'!N23/'C-65'!N23)*1000</f>
        <v>25.246882793017456</v>
      </c>
    </row>
    <row r="24" spans="1:14" ht="12" customHeight="1">
      <c r="A24" s="476" t="s">
        <v>245</v>
      </c>
      <c r="B24" s="729">
        <f>('C-66'!B24/'C-65'!B24)*1000</f>
        <v>31.128239845261135</v>
      </c>
      <c r="C24" s="729">
        <f>('C-66'!C24/'C-65'!C24)*1000</f>
        <v>29.137826086956519</v>
      </c>
      <c r="D24" s="729">
        <f>('C-66'!D24/'C-65'!D24)*1000</f>
        <v>30.354243542435427</v>
      </c>
      <c r="E24" s="729">
        <f>('C-66'!E24/'C-65'!E24)*1000</f>
        <v>30.390594059405945</v>
      </c>
      <c r="F24" s="729">
        <f>('C-66'!F24/'C-65'!F24)*1000</f>
        <v>30.546521739130437</v>
      </c>
      <c r="G24" s="729">
        <f>('C-66'!G24/'C-65'!G24)*1000</f>
        <v>32.015430267062314</v>
      </c>
      <c r="H24" s="729">
        <f>('C-66'!H24/'C-65'!H24)*1000</f>
        <v>31.388730853391689</v>
      </c>
      <c r="I24" s="729">
        <f>('C-66'!I24/'C-65'!I24)*1000</f>
        <v>31.729921874999999</v>
      </c>
      <c r="J24" s="729">
        <f>('C-66'!J24/'C-65'!J24)*1000</f>
        <v>30.840064794816417</v>
      </c>
      <c r="K24" s="729">
        <f>('C-66'!K24/'C-65'!K24)*1000</f>
        <v>30.703349282296649</v>
      </c>
      <c r="L24" s="729">
        <f>('C-66'!L24/'C-65'!L24)*1000</f>
        <v>32.083115183246072</v>
      </c>
      <c r="M24" s="729">
        <f>('C-66'!M24/'C-65'!M24)*1000</f>
        <v>31.720512820512823</v>
      </c>
      <c r="N24" s="729">
        <f>('C-66'!N24/'C-65'!N24)*1000</f>
        <v>31.878739002932551</v>
      </c>
    </row>
    <row r="25" spans="1:14" ht="12" customHeight="1">
      <c r="A25" s="476" t="s">
        <v>246</v>
      </c>
      <c r="B25" s="729">
        <f>('C-66'!B25/'C-65'!B25)*1000</f>
        <v>28.861981967731726</v>
      </c>
      <c r="C25" s="729">
        <f>('C-66'!C25/'C-65'!C25)*1000</f>
        <v>31.780269058295964</v>
      </c>
      <c r="D25" s="729">
        <f>('C-66'!D25/'C-65'!D25)*1000</f>
        <v>28.960714285714285</v>
      </c>
      <c r="E25" s="729">
        <f>('C-66'!E25/'C-65'!E25)*1000</f>
        <v>28.300204918032783</v>
      </c>
      <c r="F25" s="729">
        <f>('C-66'!F25/'C-65'!F25)*1000</f>
        <v>28.680612244897958</v>
      </c>
      <c r="G25" s="729">
        <f>('C-66'!G25/'C-65'!G25)*1000</f>
        <v>28.777013752455797</v>
      </c>
      <c r="H25" s="729">
        <f>('C-66'!H25/'C-65'!H25)*1000</f>
        <v>28.80796460176991</v>
      </c>
      <c r="I25" s="729">
        <f>('C-66'!I25/'C-65'!I25)*1000</f>
        <v>28.382084095063988</v>
      </c>
      <c r="J25" s="729">
        <f>('C-66'!J25/'C-65'!J25)*1000</f>
        <v>28.388793103448272</v>
      </c>
      <c r="K25" s="729">
        <f>('C-66'!K25/'C-65'!K25)*1000</f>
        <v>28.634831460674157</v>
      </c>
      <c r="L25" s="729">
        <f>('C-66'!L25/'C-65'!L25)*1000</f>
        <v>28.712237093690248</v>
      </c>
      <c r="M25" s="729">
        <f>('C-66'!M25/'C-65'!M25)*1000</f>
        <v>28.706349206349206</v>
      </c>
      <c r="N25" s="729">
        <f>('C-66'!N25/'C-65'!N25)*1000</f>
        <v>28.73239436619718</v>
      </c>
    </row>
    <row r="26" spans="1:14" ht="12" customHeight="1">
      <c r="A26" s="476" t="s">
        <v>258</v>
      </c>
      <c r="B26" s="729">
        <f>('C-66'!B26/'C-65'!B26)*1000</f>
        <v>26.602665021156561</v>
      </c>
      <c r="C26" s="729">
        <f>('C-66'!C26/'C-65'!C26)*1000</f>
        <v>26.490038999025025</v>
      </c>
      <c r="D26" s="729">
        <f>('C-66'!D26/'C-65'!D26)*1000</f>
        <v>27.088901923979357</v>
      </c>
      <c r="E26" s="729">
        <f>('C-66'!E26/'C-65'!E26)*1000</f>
        <v>26.673330058939094</v>
      </c>
      <c r="F26" s="729">
        <f>('C-66'!F26/'C-65'!F26)*1000</f>
        <v>26.47804778435777</v>
      </c>
      <c r="G26" s="729">
        <f>('C-66'!G26/'C-65'!G26)*1000</f>
        <v>26.716950959488273</v>
      </c>
      <c r="H26" s="729">
        <f>('C-66'!H26/'C-65'!H26)*1000</f>
        <v>26.253278487229863</v>
      </c>
      <c r="I26" s="729">
        <f>('C-66'!I26/'C-65'!I26)*1000</f>
        <v>26.419657643312103</v>
      </c>
      <c r="J26" s="729">
        <f>('C-66'!J26/'C-65'!J26)*1000</f>
        <v>26.863689060642091</v>
      </c>
      <c r="K26" s="729">
        <f>('C-66'!K26/'C-65'!K26)*1000</f>
        <v>26.917477203647415</v>
      </c>
      <c r="L26" s="729">
        <f>('C-66'!L26/'C-65'!L26)*1000</f>
        <v>26.523460026212323</v>
      </c>
      <c r="M26" s="729">
        <f>('C-66'!M26/'C-65'!M26)*1000</f>
        <v>26.599153846153847</v>
      </c>
      <c r="N26" s="729">
        <f>('C-66'!N26/'C-65'!N26)*1000</f>
        <v>26.511838692946057</v>
      </c>
    </row>
    <row r="27" spans="1:14" ht="12" customHeight="1">
      <c r="A27" s="276" t="s">
        <v>577</v>
      </c>
      <c r="B27" s="729">
        <f>('C-66'!B27/'C-65'!B27)*1000</f>
        <v>24.812543599581442</v>
      </c>
      <c r="C27" s="729">
        <f>('C-66'!C27/'C-65'!C27)*1000</f>
        <v>23.63121951219512</v>
      </c>
      <c r="D27" s="729">
        <f>('C-66'!D27/'C-65'!D27)*1000</f>
        <v>24.782010096374485</v>
      </c>
      <c r="E27" s="729">
        <f>('C-66'!E27/'C-65'!E27)*1000</f>
        <v>25.7542654028436</v>
      </c>
      <c r="F27" s="729">
        <f>('C-66'!F27/'C-65'!F27)*1000</f>
        <v>23.556701030927833</v>
      </c>
      <c r="G27" s="729">
        <f>('C-66'!G27/'C-65'!G27)*1000</f>
        <v>23.842476914720258</v>
      </c>
      <c r="H27" s="729">
        <f>('C-66'!H27/'C-65'!H27)*1000</f>
        <v>23.421750663129973</v>
      </c>
      <c r="I27" s="729">
        <f>('C-66'!I27/'C-65'!I27)*1000</f>
        <v>25.788888888888888</v>
      </c>
      <c r="J27" s="729">
        <f>('C-66'!J27/'C-65'!J27)*1000</f>
        <v>25.353963083604775</v>
      </c>
      <c r="K27" s="729">
        <f>('C-66'!K27/'C-65'!K27)*1000</f>
        <v>27.188235294117653</v>
      </c>
      <c r="L27" s="729">
        <f>('C-66'!L27/'C-65'!L27)*1000</f>
        <v>25.062330623306231</v>
      </c>
      <c r="M27" s="729">
        <f>('C-66'!M27/'C-65'!M27)*1000</f>
        <v>24.986765484383273</v>
      </c>
      <c r="N27" s="729">
        <f>('C-66'!N27/'C-65'!N27)*1000</f>
        <v>24.793814432989691</v>
      </c>
    </row>
    <row r="28" spans="1:14" ht="12" customHeight="1">
      <c r="A28" s="477" t="s">
        <v>578</v>
      </c>
      <c r="B28" s="729">
        <f>('C-66'!B28/'C-65'!B28)*1000</f>
        <v>25.073973813601455</v>
      </c>
      <c r="C28" s="729">
        <f>('C-66'!C28/'C-65'!C28)*1000</f>
        <v>23.017021276595745</v>
      </c>
      <c r="D28" s="729">
        <f>('C-66'!D28/'C-65'!D28)*1000</f>
        <v>25.114093959731544</v>
      </c>
      <c r="E28" s="729">
        <f>('C-66'!E28/'C-65'!E28)*1000</f>
        <v>25.986842105263158</v>
      </c>
      <c r="F28" s="729">
        <f>('C-66'!F28/'C-65'!F28)*1000</f>
        <v>24.026845637583889</v>
      </c>
      <c r="G28" s="729">
        <f>('C-66'!G28/'C-65'!G28)*1000</f>
        <v>23.924050632911388</v>
      </c>
      <c r="H28" s="729">
        <f>('C-66'!H28/'C-65'!H28)*1000</f>
        <v>23.490196078431371</v>
      </c>
      <c r="I28" s="729">
        <f>('C-66'!I28/'C-65'!I28)*1000</f>
        <v>26.517241379310349</v>
      </c>
      <c r="J28" s="729">
        <f>('C-66'!J28/'C-65'!J28)*1000</f>
        <v>26.114864864864867</v>
      </c>
      <c r="K28" s="729">
        <f>('C-66'!K28/'C-65'!K28)*1000</f>
        <v>26.560283687943265</v>
      </c>
      <c r="L28" s="729">
        <f>('C-66'!L28/'C-65'!L28)*1000</f>
        <v>25.455696202531644</v>
      </c>
      <c r="M28" s="729">
        <f>('C-66'!M28/'C-65'!M28)*1000</f>
        <v>25.354037267080745</v>
      </c>
      <c r="N28" s="729">
        <f>('C-66'!N28/'C-65'!N28)*1000</f>
        <v>25.30674846625767</v>
      </c>
    </row>
    <row r="29" spans="1:14" ht="12" customHeight="1">
      <c r="A29" s="477" t="s">
        <v>579</v>
      </c>
      <c r="B29" s="729">
        <f>('C-66'!B29/'C-65'!B29)*1000</f>
        <v>23.833815925542915</v>
      </c>
      <c r="C29" s="729">
        <f>('C-66'!C29/'C-65'!C29)*1000</f>
        <v>24.984375</v>
      </c>
      <c r="D29" s="729">
        <f>('C-66'!D29/'C-65'!D29)*1000</f>
        <v>24.063860667634248</v>
      </c>
      <c r="E29" s="729">
        <f>('C-66'!E29/'C-65'!E29)*1000</f>
        <v>25.155084745762714</v>
      </c>
      <c r="F29" s="729">
        <f>('C-66'!F29/'C-65'!F29)*1000</f>
        <v>22.000000000000004</v>
      </c>
      <c r="G29" s="729">
        <f>('C-66'!G29/'C-65'!G29)*1000</f>
        <v>23.482352941176472</v>
      </c>
      <c r="H29" s="729">
        <f>('C-66'!H29/'C-65'!H29)*1000</f>
        <v>23.126760563380284</v>
      </c>
      <c r="I29" s="729">
        <f>('C-66'!I29/'C-65'!I29)*1000</f>
        <v>22.771428571428572</v>
      </c>
      <c r="J29" s="729">
        <f>('C-66'!J29/'C-65'!J29)*1000</f>
        <v>22.243093922651934</v>
      </c>
      <c r="K29" s="729">
        <f>('C-66'!K29/'C-65'!K29)*1000</f>
        <v>31.507317073170732</v>
      </c>
      <c r="L29" s="729">
        <f>('C-66'!L29/'C-65'!L29)*1000</f>
        <v>22.716981132075468</v>
      </c>
      <c r="M29" s="729">
        <f>('C-66'!M29/'C-65'!M29)*1000</f>
        <v>22.867383512544805</v>
      </c>
      <c r="N29" s="729">
        <f>('C-66'!N29/'C-65'!N29)*1000</f>
        <v>22.096774193548384</v>
      </c>
    </row>
    <row r="30" spans="1:14" ht="12" customHeight="1">
      <c r="A30" s="476" t="s">
        <v>590</v>
      </c>
      <c r="B30" s="729">
        <f>('C-66'!B30/'C-65'!B30)*1000</f>
        <v>27.022080065787915</v>
      </c>
      <c r="C30" s="729">
        <f>('C-66'!C30/'C-65'!C30)*1000</f>
        <v>27.000000000000007</v>
      </c>
      <c r="D30" s="729">
        <f>('C-66'!D30/'C-65'!D30)*1000</f>
        <v>27.000000000000007</v>
      </c>
      <c r="E30" s="729">
        <f>('C-66'!E30/'C-65'!E30)*1000</f>
        <v>27.000000000000004</v>
      </c>
      <c r="F30" s="729">
        <f>('C-66'!F30/'C-65'!F30)*1000</f>
        <v>27.037463577077844</v>
      </c>
      <c r="G30" s="729">
        <f>('C-66'!G30/'C-65'!G30)*1000</f>
        <v>27.08884960565679</v>
      </c>
      <c r="H30" s="729">
        <f>('C-66'!H30/'C-65'!H30)*1000</f>
        <v>26.986210418794695</v>
      </c>
      <c r="I30" s="729">
        <f>('C-66'!I30/'C-65'!I30)*1000</f>
        <v>27.000000000000007</v>
      </c>
      <c r="J30" s="729">
        <f>('C-66'!J30/'C-65'!J30)*1000</f>
        <v>27.066469719350071</v>
      </c>
      <c r="K30" s="729">
        <f>('C-66'!K30/'C-65'!K30)*1000</f>
        <v>27.070445609436447</v>
      </c>
      <c r="L30" s="729">
        <f>('C-66'!L30/'C-65'!L30)*1000</f>
        <v>27</v>
      </c>
      <c r="M30" s="729">
        <f>('C-66'!M30/'C-65'!M30)*1000</f>
        <v>27.009653465346542</v>
      </c>
      <c r="N30" s="729">
        <f>('C-66'!N30/'C-65'!N30)*1000</f>
        <v>27.000000000000011</v>
      </c>
    </row>
    <row r="31" spans="1:14" ht="12" customHeight="1">
      <c r="A31" s="476" t="s">
        <v>591</v>
      </c>
      <c r="B31" s="729">
        <f>('C-66'!B31/'C-65'!B31)*1000</f>
        <v>27.383047600703055</v>
      </c>
      <c r="C31" s="729">
        <f>('C-66'!C31/'C-65'!C31)*1000</f>
        <v>26.727332907959795</v>
      </c>
      <c r="D31" s="729">
        <f>('C-66'!D31/'C-65'!D31)*1000</f>
        <v>27.361335729260258</v>
      </c>
      <c r="E31" s="729">
        <f>('C-66'!E31/'C-65'!E31)*1000</f>
        <v>27.714920120656913</v>
      </c>
      <c r="F31" s="729">
        <f>('C-66'!F31/'C-65'!F31)*1000</f>
        <v>28.391883986727297</v>
      </c>
      <c r="G31" s="729">
        <f>('C-66'!G31/'C-65'!G31)*1000</f>
        <v>27.863616170590845</v>
      </c>
      <c r="H31" s="729">
        <f>('C-66'!H31/'C-65'!H31)*1000</f>
        <v>27.843216531895774</v>
      </c>
      <c r="I31" s="729">
        <f>('C-66'!I31/'C-65'!I31)*1000</f>
        <v>27.370029741477925</v>
      </c>
      <c r="J31" s="729">
        <f>('C-66'!J31/'C-65'!J31)*1000</f>
        <v>27.285523146909281</v>
      </c>
      <c r="K31" s="729">
        <f>('C-66'!K31/'C-65'!K31)*1000</f>
        <v>26.740246273493202</v>
      </c>
      <c r="L31" s="729">
        <f>('C-66'!L31/'C-65'!L31)*1000</f>
        <v>26.437050359712227</v>
      </c>
      <c r="M31" s="729">
        <f>('C-66'!M31/'C-65'!M31)*1000</f>
        <v>26.443875541551794</v>
      </c>
      <c r="N31" s="729">
        <f>('C-66'!N31/'C-65'!N31)*1000</f>
        <v>26.705942622950822</v>
      </c>
    </row>
    <row r="32" spans="1:14" ht="12" customHeight="1">
      <c r="A32" s="276" t="s">
        <v>686</v>
      </c>
      <c r="B32" s="729">
        <v>0</v>
      </c>
      <c r="C32" s="729">
        <v>0</v>
      </c>
      <c r="D32" s="729">
        <v>0</v>
      </c>
      <c r="E32" s="729">
        <v>0</v>
      </c>
      <c r="F32" s="729">
        <v>0</v>
      </c>
      <c r="G32" s="729">
        <v>0</v>
      </c>
      <c r="H32" s="729">
        <v>0</v>
      </c>
      <c r="I32" s="729">
        <v>0</v>
      </c>
      <c r="J32" s="729">
        <v>0</v>
      </c>
      <c r="K32" s="729">
        <v>0</v>
      </c>
      <c r="L32" s="729">
        <v>0</v>
      </c>
      <c r="M32" s="729">
        <v>0</v>
      </c>
      <c r="N32" s="729">
        <v>0</v>
      </c>
    </row>
    <row r="33" spans="1:14" ht="12" customHeight="1">
      <c r="A33" s="276" t="s">
        <v>534</v>
      </c>
      <c r="B33" s="729">
        <v>0</v>
      </c>
      <c r="C33" s="729">
        <v>0</v>
      </c>
      <c r="D33" s="729">
        <v>0</v>
      </c>
      <c r="E33" s="729">
        <v>0</v>
      </c>
      <c r="F33" s="729">
        <v>0</v>
      </c>
      <c r="G33" s="729">
        <v>0</v>
      </c>
      <c r="H33" s="729">
        <v>0</v>
      </c>
      <c r="I33" s="729">
        <v>0</v>
      </c>
      <c r="J33" s="729">
        <v>0</v>
      </c>
      <c r="K33" s="729">
        <v>0</v>
      </c>
      <c r="L33" s="729">
        <v>0</v>
      </c>
      <c r="M33" s="729">
        <v>0</v>
      </c>
      <c r="N33" s="729">
        <v>0</v>
      </c>
    </row>
    <row r="34" spans="1:14" ht="12" customHeight="1">
      <c r="A34" s="276" t="s">
        <v>535</v>
      </c>
      <c r="B34" s="729">
        <v>0</v>
      </c>
      <c r="C34" s="729">
        <v>0</v>
      </c>
      <c r="D34" s="729">
        <v>0</v>
      </c>
      <c r="E34" s="729">
        <v>0</v>
      </c>
      <c r="F34" s="729">
        <v>0</v>
      </c>
      <c r="G34" s="729">
        <v>0</v>
      </c>
      <c r="H34" s="729">
        <v>0</v>
      </c>
      <c r="I34" s="729">
        <v>0</v>
      </c>
      <c r="J34" s="729">
        <v>0</v>
      </c>
      <c r="K34" s="729">
        <v>0</v>
      </c>
      <c r="L34" s="729">
        <v>0</v>
      </c>
      <c r="M34" s="729">
        <v>0</v>
      </c>
      <c r="N34" s="729">
        <v>0</v>
      </c>
    </row>
    <row r="35" spans="1:14" ht="12" customHeight="1">
      <c r="A35" s="475" t="s">
        <v>536</v>
      </c>
      <c r="B35" s="730">
        <v>0</v>
      </c>
      <c r="C35" s="730">
        <v>0</v>
      </c>
      <c r="D35" s="730">
        <v>0</v>
      </c>
      <c r="E35" s="730">
        <v>0</v>
      </c>
      <c r="F35" s="730">
        <v>0</v>
      </c>
      <c r="G35" s="730">
        <v>0</v>
      </c>
      <c r="H35" s="730">
        <v>0</v>
      </c>
      <c r="I35" s="730">
        <v>0</v>
      </c>
      <c r="J35" s="730">
        <v>0</v>
      </c>
      <c r="K35" s="730">
        <v>0</v>
      </c>
      <c r="L35" s="730">
        <v>0</v>
      </c>
      <c r="M35" s="730">
        <v>0</v>
      </c>
      <c r="N35" s="730">
        <v>0</v>
      </c>
    </row>
    <row r="36" spans="1:14" ht="9" customHeight="1">
      <c r="A36" s="76" t="s">
        <v>745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</row>
    <row r="37" spans="1:14" ht="9" customHeight="1">
      <c r="A37" s="76" t="s">
        <v>151</v>
      </c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</row>
    <row r="38" spans="1:14" ht="9" customHeight="1">
      <c r="A38" s="77" t="s">
        <v>318</v>
      </c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</row>
    <row r="39" spans="1:14" ht="12" customHeight="1">
      <c r="A39" s="14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</sheetData>
  <phoneticPr fontId="54" type="noConversion"/>
  <printOptions horizontalCentered="1" verticalCentered="1"/>
  <pageMargins left="0" right="0" top="0" bottom="0" header="0" footer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52"/>
  <sheetViews>
    <sheetView showGridLines="0" zoomScale="150" workbookViewId="0">
      <selection activeCell="A6" sqref="A6"/>
    </sheetView>
  </sheetViews>
  <sheetFormatPr baseColWidth="10" defaultColWidth="12.83203125" defaultRowHeight="12" customHeight="1"/>
  <cols>
    <col min="1" max="1" width="8.33203125" style="354" customWidth="1"/>
    <col min="2" max="2" width="5.1640625" style="354" bestFit="1" customWidth="1"/>
    <col min="3" max="14" width="5.5" style="354" customWidth="1"/>
    <col min="15" max="15" width="6.6640625" style="354" customWidth="1"/>
    <col min="16" max="16384" width="12.83203125" style="354"/>
  </cols>
  <sheetData>
    <row r="2" spans="1:14" ht="12" customHeight="1">
      <c r="A2" s="510" t="s">
        <v>238</v>
      </c>
      <c r="B2" s="467"/>
      <c r="C2" s="467"/>
      <c r="D2" s="467"/>
      <c r="E2" s="467"/>
      <c r="F2" s="467"/>
    </row>
    <row r="3" spans="1:14" ht="11">
      <c r="A3" s="99" t="s">
        <v>239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</row>
    <row r="4" spans="1:14" ht="4" customHeight="1">
      <c r="A4" s="217"/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</row>
    <row r="5" spans="1:14" ht="17" customHeight="1">
      <c r="A5" s="667" t="s">
        <v>198</v>
      </c>
      <c r="B5" s="668" t="s">
        <v>501</v>
      </c>
      <c r="C5" s="669" t="s">
        <v>331</v>
      </c>
      <c r="D5" s="669" t="s">
        <v>432</v>
      </c>
      <c r="E5" s="669" t="s">
        <v>434</v>
      </c>
      <c r="F5" s="669" t="s">
        <v>263</v>
      </c>
      <c r="G5" s="669" t="s">
        <v>389</v>
      </c>
      <c r="H5" s="669" t="s">
        <v>289</v>
      </c>
      <c r="I5" s="669" t="s">
        <v>296</v>
      </c>
      <c r="J5" s="669" t="s">
        <v>102</v>
      </c>
      <c r="K5" s="669" t="s">
        <v>104</v>
      </c>
      <c r="L5" s="669" t="s">
        <v>17</v>
      </c>
      <c r="M5" s="669" t="s">
        <v>107</v>
      </c>
      <c r="N5" s="670" t="s">
        <v>109</v>
      </c>
    </row>
    <row r="6" spans="1:14" ht="17" customHeight="1">
      <c r="A6" s="535" t="s">
        <v>325</v>
      </c>
      <c r="B6" s="682">
        <f t="shared" ref="B6:B35" si="0">SUM(C6:N6)</f>
        <v>120765</v>
      </c>
      <c r="C6" s="731">
        <f t="shared" ref="C6:N6" si="1">(C7+C8+C9+C10+C11+C15+C16+C17+C18+C19+C20+C21+C22+C23+C24+C25+C26+C27+C30+C31+C32+C33+C34+C35)</f>
        <v>8531</v>
      </c>
      <c r="D6" s="731">
        <f t="shared" si="1"/>
        <v>9230</v>
      </c>
      <c r="E6" s="731">
        <f t="shared" si="1"/>
        <v>9826</v>
      </c>
      <c r="F6" s="731">
        <f t="shared" si="1"/>
        <v>11524</v>
      </c>
      <c r="G6" s="731">
        <f t="shared" si="1"/>
        <v>11412</v>
      </c>
      <c r="H6" s="731">
        <f t="shared" si="1"/>
        <v>11831</v>
      </c>
      <c r="I6" s="731">
        <f t="shared" si="1"/>
        <v>11140</v>
      </c>
      <c r="J6" s="731">
        <f t="shared" si="1"/>
        <v>10491</v>
      </c>
      <c r="K6" s="731">
        <f t="shared" si="1"/>
        <v>9684</v>
      </c>
      <c r="L6" s="731">
        <f t="shared" si="1"/>
        <v>8785</v>
      </c>
      <c r="M6" s="731">
        <f t="shared" si="1"/>
        <v>8748</v>
      </c>
      <c r="N6" s="731">
        <f t="shared" si="1"/>
        <v>9563</v>
      </c>
    </row>
    <row r="7" spans="1:14" ht="12" customHeight="1">
      <c r="A7" s="468" t="s">
        <v>488</v>
      </c>
      <c r="B7" s="663">
        <f t="shared" si="0"/>
        <v>0</v>
      </c>
      <c r="C7" s="732">
        <f>+'[4]LLA 04-99'!E1376</f>
        <v>0</v>
      </c>
      <c r="D7" s="732">
        <f>+'[4]LLA 04-99'!F1376</f>
        <v>0</v>
      </c>
      <c r="E7" s="732">
        <f>+'[4]LLA 04-99'!G1376</f>
        <v>0</v>
      </c>
      <c r="F7" s="732">
        <f>+'[4]LLA 04-99'!H1376</f>
        <v>0</v>
      </c>
      <c r="G7" s="732">
        <f>+'[4]LLA 04-99'!I1376</f>
        <v>0</v>
      </c>
      <c r="H7" s="732">
        <f>+'[4]LLA 04-99'!J1376</f>
        <v>0</v>
      </c>
      <c r="I7" s="732">
        <f>+'[4]LLA 04-99'!K1376</f>
        <v>0</v>
      </c>
      <c r="J7" s="732">
        <f>+'[4]LLA 04-99'!L1376</f>
        <v>0</v>
      </c>
      <c r="K7" s="732">
        <f>+'[4]LLA 04-99'!M1376</f>
        <v>0</v>
      </c>
      <c r="L7" s="732">
        <f>+'[4]LLA 04-99'!N1376</f>
        <v>0</v>
      </c>
      <c r="M7" s="732">
        <f>+'[4]LLA 04-99'!O1376</f>
        <v>0</v>
      </c>
      <c r="N7" s="732">
        <f>+'[4]LLA 04-99'!P1376</f>
        <v>0</v>
      </c>
    </row>
    <row r="8" spans="1:14" ht="12" customHeight="1">
      <c r="A8" s="468" t="s">
        <v>603</v>
      </c>
      <c r="B8" s="663">
        <f t="shared" si="0"/>
        <v>0</v>
      </c>
      <c r="C8" s="732">
        <f>+'[4]LLA 04-99'!E1379</f>
        <v>0</v>
      </c>
      <c r="D8" s="732">
        <f>+'[4]LLA 04-99'!F1379</f>
        <v>0</v>
      </c>
      <c r="E8" s="732">
        <f>+'[4]LLA 04-99'!G1379</f>
        <v>0</v>
      </c>
      <c r="F8" s="732">
        <f>+'[4]LLA 04-99'!H1379</f>
        <v>0</v>
      </c>
      <c r="G8" s="732">
        <f>+'[4]LLA 04-99'!I1379</f>
        <v>0</v>
      </c>
      <c r="H8" s="732">
        <f>+'[4]LLA 04-99'!J1379</f>
        <v>0</v>
      </c>
      <c r="I8" s="732">
        <f>+'[4]LLA 04-99'!K1379</f>
        <v>0</v>
      </c>
      <c r="J8" s="732">
        <f>+'[4]LLA 04-99'!L1379</f>
        <v>0</v>
      </c>
      <c r="K8" s="732">
        <f>+'[4]LLA 04-99'!M1379</f>
        <v>0</v>
      </c>
      <c r="L8" s="732">
        <f>+'[4]LLA 04-99'!N1379</f>
        <v>0</v>
      </c>
      <c r="M8" s="732">
        <f>+'[4]LLA 04-99'!O1379</f>
        <v>0</v>
      </c>
      <c r="N8" s="732">
        <f>+'[4]LLA 04-99'!P1379</f>
        <v>0</v>
      </c>
    </row>
    <row r="9" spans="1:14" ht="12" customHeight="1">
      <c r="A9" s="468" t="s">
        <v>604</v>
      </c>
      <c r="B9" s="663">
        <f t="shared" si="0"/>
        <v>0</v>
      </c>
      <c r="C9" s="732">
        <f>+'[4]LLA 04-99'!E1382</f>
        <v>0</v>
      </c>
      <c r="D9" s="732">
        <f>+'[4]LLA 04-99'!F1382</f>
        <v>0</v>
      </c>
      <c r="E9" s="732">
        <f>+'[4]LLA 04-99'!G1382</f>
        <v>0</v>
      </c>
      <c r="F9" s="732">
        <f>+'[4]LLA 04-99'!H1382</f>
        <v>0</v>
      </c>
      <c r="G9" s="732">
        <f>+'[4]LLA 04-99'!I1382</f>
        <v>0</v>
      </c>
      <c r="H9" s="732">
        <f>+'[4]LLA 04-99'!J1382</f>
        <v>0</v>
      </c>
      <c r="I9" s="732">
        <f>+'[4]LLA 04-99'!K1382</f>
        <v>0</v>
      </c>
      <c r="J9" s="732">
        <f>+'[4]LLA 04-99'!L1382</f>
        <v>0</v>
      </c>
      <c r="K9" s="732">
        <f>+'[4]LLA 04-99'!M1382</f>
        <v>0</v>
      </c>
      <c r="L9" s="732">
        <f>+'[4]LLA 04-99'!N1382</f>
        <v>0</v>
      </c>
      <c r="M9" s="732">
        <f>+'[4]LLA 04-99'!O1382</f>
        <v>0</v>
      </c>
      <c r="N9" s="732">
        <f>+'[4]LLA 04-99'!P1382</f>
        <v>0</v>
      </c>
    </row>
    <row r="10" spans="1:14" ht="12" customHeight="1">
      <c r="A10" s="358" t="s">
        <v>605</v>
      </c>
      <c r="B10" s="663">
        <f t="shared" si="0"/>
        <v>0</v>
      </c>
      <c r="C10" s="732">
        <f>+'[4]LLA 04-99'!E1385</f>
        <v>0</v>
      </c>
      <c r="D10" s="732">
        <f>+'[4]LLA 04-99'!F1385</f>
        <v>0</v>
      </c>
      <c r="E10" s="732">
        <f>+'[4]LLA 04-99'!G1385</f>
        <v>0</v>
      </c>
      <c r="F10" s="732">
        <f>+'[4]LLA 04-99'!H1385</f>
        <v>0</v>
      </c>
      <c r="G10" s="732">
        <f>+'[4]LLA 04-99'!I1385</f>
        <v>0</v>
      </c>
      <c r="H10" s="732">
        <f>+'[4]LLA 04-99'!J1385</f>
        <v>0</v>
      </c>
      <c r="I10" s="732">
        <f>+'[4]LLA 04-99'!K1385</f>
        <v>0</v>
      </c>
      <c r="J10" s="732">
        <f>+'[4]LLA 04-99'!L1385</f>
        <v>0</v>
      </c>
      <c r="K10" s="732">
        <f>+'[4]LLA 04-99'!M1385</f>
        <v>0</v>
      </c>
      <c r="L10" s="732">
        <f>+'[4]LLA 04-99'!N1385</f>
        <v>0</v>
      </c>
      <c r="M10" s="732">
        <f>+'[4]LLA 04-99'!O1385</f>
        <v>0</v>
      </c>
      <c r="N10" s="732">
        <f>+'[4]LLA 04-99'!P1385</f>
        <v>0</v>
      </c>
    </row>
    <row r="11" spans="1:14" ht="12" customHeight="1">
      <c r="A11" s="358" t="s">
        <v>606</v>
      </c>
      <c r="B11" s="663">
        <f t="shared" si="0"/>
        <v>0</v>
      </c>
      <c r="C11" s="732">
        <f>+'[4]LLA 04-99'!E1388</f>
        <v>0</v>
      </c>
      <c r="D11" s="732">
        <f>+'[4]LLA 04-99'!F1388</f>
        <v>0</v>
      </c>
      <c r="E11" s="732">
        <f>+'[4]LLA 04-99'!G1388</f>
        <v>0</v>
      </c>
      <c r="F11" s="732">
        <f>+'[4]LLA 04-99'!H1388</f>
        <v>0</v>
      </c>
      <c r="G11" s="732">
        <f>+'[4]LLA 04-99'!I1388</f>
        <v>0</v>
      </c>
      <c r="H11" s="732">
        <f>+'[4]LLA 04-99'!J1388</f>
        <v>0</v>
      </c>
      <c r="I11" s="732">
        <f>+'[4]LLA 04-99'!K1388</f>
        <v>0</v>
      </c>
      <c r="J11" s="732">
        <f>+'[4]LLA 04-99'!L1388</f>
        <v>0</v>
      </c>
      <c r="K11" s="732">
        <f>+'[4]LLA 04-99'!M1388</f>
        <v>0</v>
      </c>
      <c r="L11" s="732">
        <f>+'[4]LLA 04-99'!N1388</f>
        <v>0</v>
      </c>
      <c r="M11" s="732">
        <f>+'[4]LLA 04-99'!O1388</f>
        <v>0</v>
      </c>
      <c r="N11" s="732">
        <f>+'[4]LLA 04-99'!P1388</f>
        <v>0</v>
      </c>
    </row>
    <row r="12" spans="1:14" ht="12" customHeight="1">
      <c r="A12" s="469" t="s">
        <v>592</v>
      </c>
      <c r="B12" s="663">
        <f t="shared" si="0"/>
        <v>0</v>
      </c>
      <c r="C12" s="732">
        <f>+'[4]LLA 04-99'!E1391</f>
        <v>0</v>
      </c>
      <c r="D12" s="732">
        <f>+'[4]LLA 04-99'!F1391</f>
        <v>0</v>
      </c>
      <c r="E12" s="732">
        <f>+'[4]LLA 04-99'!G1391</f>
        <v>0</v>
      </c>
      <c r="F12" s="732">
        <f>+'[4]LLA 04-99'!H1391</f>
        <v>0</v>
      </c>
      <c r="G12" s="732">
        <f>+'[4]LLA 04-99'!I1391</f>
        <v>0</v>
      </c>
      <c r="H12" s="732">
        <f>+'[4]LLA 04-99'!J1391</f>
        <v>0</v>
      </c>
      <c r="I12" s="732">
        <f>+'[4]LLA 04-99'!K1391</f>
        <v>0</v>
      </c>
      <c r="J12" s="732">
        <f>+'[4]LLA 04-99'!L1391</f>
        <v>0</v>
      </c>
      <c r="K12" s="732">
        <f>+'[4]LLA 04-99'!M1391</f>
        <v>0</v>
      </c>
      <c r="L12" s="732">
        <f>+'[4]LLA 04-99'!N1391</f>
        <v>0</v>
      </c>
      <c r="M12" s="732">
        <f>+'[4]LLA 04-99'!O1391</f>
        <v>0</v>
      </c>
      <c r="N12" s="732">
        <f>+'[4]LLA 04-99'!P1391</f>
        <v>0</v>
      </c>
    </row>
    <row r="13" spans="1:14" ht="12" customHeight="1">
      <c r="A13" s="469" t="s">
        <v>593</v>
      </c>
      <c r="B13" s="663">
        <f t="shared" si="0"/>
        <v>0</v>
      </c>
      <c r="C13" s="732">
        <f>+'[4]LLA 04-99'!E1394</f>
        <v>0</v>
      </c>
      <c r="D13" s="732">
        <f>+'[4]LLA 04-99'!F1394</f>
        <v>0</v>
      </c>
      <c r="E13" s="732">
        <f>+'[4]LLA 04-99'!G1394</f>
        <v>0</v>
      </c>
      <c r="F13" s="732">
        <f>+'[4]LLA 04-99'!H1394</f>
        <v>0</v>
      </c>
      <c r="G13" s="732">
        <f>+'[4]LLA 04-99'!I1394</f>
        <v>0</v>
      </c>
      <c r="H13" s="732">
        <f>+'[4]LLA 04-99'!J1394</f>
        <v>0</v>
      </c>
      <c r="I13" s="732">
        <f>+'[4]LLA 04-99'!K1394</f>
        <v>0</v>
      </c>
      <c r="J13" s="732">
        <f>+'[4]LLA 04-99'!L1394</f>
        <v>0</v>
      </c>
      <c r="K13" s="732">
        <f>+'[4]LLA 04-99'!M1394</f>
        <v>0</v>
      </c>
      <c r="L13" s="732">
        <f>+'[4]LLA 04-99'!N1394</f>
        <v>0</v>
      </c>
      <c r="M13" s="732">
        <f>+'[4]LLA 04-99'!O1394</f>
        <v>0</v>
      </c>
      <c r="N13" s="732">
        <f>+'[4]LLA 04-99'!P1394</f>
        <v>0</v>
      </c>
    </row>
    <row r="14" spans="1:14" ht="12" customHeight="1">
      <c r="A14" s="469" t="s">
        <v>594</v>
      </c>
      <c r="B14" s="663">
        <f t="shared" si="0"/>
        <v>0</v>
      </c>
      <c r="C14" s="732">
        <f>+'[4]LLA 04-99'!E1397</f>
        <v>0</v>
      </c>
      <c r="D14" s="732">
        <f>+'[4]LLA 04-99'!F1397</f>
        <v>0</v>
      </c>
      <c r="E14" s="732">
        <f>+'[4]LLA 04-99'!G1397</f>
        <v>0</v>
      </c>
      <c r="F14" s="732">
        <f>+'[4]LLA 04-99'!H1397</f>
        <v>0</v>
      </c>
      <c r="G14" s="732">
        <f>+'[4]LLA 04-99'!I1397</f>
        <v>0</v>
      </c>
      <c r="H14" s="732">
        <f>+'[4]LLA 04-99'!J1397</f>
        <v>0</v>
      </c>
      <c r="I14" s="732">
        <f>+'[4]LLA 04-99'!K1397</f>
        <v>0</v>
      </c>
      <c r="J14" s="732">
        <f>+'[4]LLA 04-99'!L1397</f>
        <v>0</v>
      </c>
      <c r="K14" s="732">
        <f>+'[4]LLA 04-99'!M1397</f>
        <v>0</v>
      </c>
      <c r="L14" s="732">
        <f>+'[4]LLA 04-99'!N1397</f>
        <v>0</v>
      </c>
      <c r="M14" s="732">
        <f>+'[4]LLA 04-99'!O1397</f>
        <v>0</v>
      </c>
      <c r="N14" s="732">
        <f>+'[4]LLA 04-99'!P1397</f>
        <v>0</v>
      </c>
    </row>
    <row r="15" spans="1:14" ht="12" customHeight="1">
      <c r="A15" s="468" t="s">
        <v>595</v>
      </c>
      <c r="B15" s="663">
        <f t="shared" si="0"/>
        <v>0</v>
      </c>
      <c r="C15" s="732">
        <f>+'[4]LLA 04-99'!E1400</f>
        <v>0</v>
      </c>
      <c r="D15" s="732">
        <f>+'[4]LLA 04-99'!F1400</f>
        <v>0</v>
      </c>
      <c r="E15" s="732">
        <f>+'[4]LLA 04-99'!G1400</f>
        <v>0</v>
      </c>
      <c r="F15" s="732">
        <f>+'[4]LLA 04-99'!H1400</f>
        <v>0</v>
      </c>
      <c r="G15" s="732">
        <f>+'[4]LLA 04-99'!I1400</f>
        <v>0</v>
      </c>
      <c r="H15" s="732">
        <f>+'[4]LLA 04-99'!J1400</f>
        <v>0</v>
      </c>
      <c r="I15" s="732">
        <f>+'[4]LLA 04-99'!K1400</f>
        <v>0</v>
      </c>
      <c r="J15" s="732">
        <f>+'[4]LLA 04-99'!L1400</f>
        <v>0</v>
      </c>
      <c r="K15" s="732">
        <f>+'[4]LLA 04-99'!M1400</f>
        <v>0</v>
      </c>
      <c r="L15" s="732">
        <f>+'[4]LLA 04-99'!N1400</f>
        <v>0</v>
      </c>
      <c r="M15" s="732">
        <f>+'[4]LLA 04-99'!O1400</f>
        <v>0</v>
      </c>
      <c r="N15" s="732">
        <f>+'[4]LLA 04-99'!P1400</f>
        <v>0</v>
      </c>
    </row>
    <row r="16" spans="1:14" ht="12" customHeight="1">
      <c r="A16" s="358" t="s">
        <v>596</v>
      </c>
      <c r="B16" s="663">
        <f t="shared" si="0"/>
        <v>0</v>
      </c>
      <c r="C16" s="732">
        <f>+'[4]LLA 04-99'!E1403</f>
        <v>0</v>
      </c>
      <c r="D16" s="732">
        <f>+'[4]LLA 04-99'!F1403</f>
        <v>0</v>
      </c>
      <c r="E16" s="732">
        <f>+'[4]LLA 04-99'!G1403</f>
        <v>0</v>
      </c>
      <c r="F16" s="732">
        <f>+'[4]LLA 04-99'!H1403</f>
        <v>0</v>
      </c>
      <c r="G16" s="732">
        <f>+'[4]LLA 04-99'!I1403</f>
        <v>0</v>
      </c>
      <c r="H16" s="732">
        <f>+'[4]LLA 04-99'!J1403</f>
        <v>0</v>
      </c>
      <c r="I16" s="732">
        <f>+'[4]LLA 04-99'!K1403</f>
        <v>0</v>
      </c>
      <c r="J16" s="732">
        <f>+'[4]LLA 04-99'!L1403</f>
        <v>0</v>
      </c>
      <c r="K16" s="732">
        <f>+'[4]LLA 04-99'!M1403</f>
        <v>0</v>
      </c>
      <c r="L16" s="732">
        <f>+'[4]LLA 04-99'!N1403</f>
        <v>0</v>
      </c>
      <c r="M16" s="732">
        <f>+'[4]LLA 04-99'!O1403</f>
        <v>0</v>
      </c>
      <c r="N16" s="732">
        <f>+'[4]LLA 04-99'!P1403</f>
        <v>0</v>
      </c>
    </row>
    <row r="17" spans="1:14" ht="12" customHeight="1">
      <c r="A17" s="358" t="s">
        <v>597</v>
      </c>
      <c r="B17" s="663">
        <f t="shared" si="0"/>
        <v>1597</v>
      </c>
      <c r="C17" s="732">
        <f>+'[4]LLA 04-99'!E1406</f>
        <v>132</v>
      </c>
      <c r="D17" s="732">
        <f>+'[4]LLA 04-99'!F1406</f>
        <v>124</v>
      </c>
      <c r="E17" s="732">
        <f>+'[4]LLA 04-99'!G1406</f>
        <v>121</v>
      </c>
      <c r="F17" s="732">
        <f>+'[4]LLA 04-99'!H1406</f>
        <v>146</v>
      </c>
      <c r="G17" s="732">
        <f>+'[4]LLA 04-99'!I1406</f>
        <v>124</v>
      </c>
      <c r="H17" s="732">
        <f>+'[4]LLA 04-99'!J1406</f>
        <v>134</v>
      </c>
      <c r="I17" s="732">
        <f>+'[4]LLA 04-99'!K1406</f>
        <v>140</v>
      </c>
      <c r="J17" s="732">
        <f>+'[4]LLA 04-99'!L1406</f>
        <v>146</v>
      </c>
      <c r="K17" s="732">
        <f>+'[4]LLA 04-99'!M1406</f>
        <v>133</v>
      </c>
      <c r="L17" s="732">
        <f>+'[4]LLA 04-99'!N1406</f>
        <v>132</v>
      </c>
      <c r="M17" s="732">
        <f>+'[4]LLA 04-99'!O1406</f>
        <v>102</v>
      </c>
      <c r="N17" s="732">
        <f>+'[4]LLA 04-99'!P1406</f>
        <v>163</v>
      </c>
    </row>
    <row r="18" spans="1:14" ht="12" customHeight="1">
      <c r="A18" s="468" t="s">
        <v>598</v>
      </c>
      <c r="B18" s="663">
        <f t="shared" si="0"/>
        <v>0</v>
      </c>
      <c r="C18" s="732">
        <f>+'[4]LLA 04-99'!E1409</f>
        <v>0</v>
      </c>
      <c r="D18" s="732">
        <f>+'[4]LLA 04-99'!F1409</f>
        <v>0</v>
      </c>
      <c r="E18" s="732">
        <f>+'[4]LLA 04-99'!G1409</f>
        <v>0</v>
      </c>
      <c r="F18" s="732">
        <f>+'[4]LLA 04-99'!H1409</f>
        <v>0</v>
      </c>
      <c r="G18" s="732">
        <f>+'[4]LLA 04-99'!I1409</f>
        <v>0</v>
      </c>
      <c r="H18" s="732">
        <f>+'[4]LLA 04-99'!J1409</f>
        <v>0</v>
      </c>
      <c r="I18" s="732">
        <f>+'[4]LLA 04-99'!K1409</f>
        <v>0</v>
      </c>
      <c r="J18" s="732">
        <f>+'[4]LLA 04-99'!L1409</f>
        <v>0</v>
      </c>
      <c r="K18" s="732">
        <f>+'[4]LLA 04-99'!M1409</f>
        <v>0</v>
      </c>
      <c r="L18" s="732">
        <f>+'[4]LLA 04-99'!N1409</f>
        <v>0</v>
      </c>
      <c r="M18" s="732">
        <f>+'[4]LLA 04-99'!O1409</f>
        <v>0</v>
      </c>
      <c r="N18" s="732">
        <f>+'[4]LLA 04-99'!P1409</f>
        <v>0</v>
      </c>
    </row>
    <row r="19" spans="1:14" ht="12" customHeight="1">
      <c r="A19" s="468" t="s">
        <v>599</v>
      </c>
      <c r="B19" s="663">
        <f t="shared" si="0"/>
        <v>45</v>
      </c>
      <c r="C19" s="732">
        <f>+'[4]LLA 04-99'!E1412</f>
        <v>0</v>
      </c>
      <c r="D19" s="732">
        <f>+'[4]LLA 04-99'!F1412</f>
        <v>0</v>
      </c>
      <c r="E19" s="732">
        <f>+'[4]LLA 04-99'!G1412</f>
        <v>0</v>
      </c>
      <c r="F19" s="732">
        <f>+'[4]LLA 04-99'!H1412</f>
        <v>0</v>
      </c>
      <c r="G19" s="732">
        <f>+'[4]LLA 04-99'!I1412</f>
        <v>0</v>
      </c>
      <c r="H19" s="732">
        <f>+'[4]LLA 04-99'!J1412</f>
        <v>0</v>
      </c>
      <c r="I19" s="732">
        <f>+'[4]LLA 04-99'!K1412</f>
        <v>45</v>
      </c>
      <c r="J19" s="732">
        <f>+'[4]LLA 04-99'!L1412</f>
        <v>0</v>
      </c>
      <c r="K19" s="732">
        <f>+'[4]LLA 04-99'!M1412</f>
        <v>0</v>
      </c>
      <c r="L19" s="732">
        <f>+'[4]LLA 04-99'!N1412</f>
        <v>0</v>
      </c>
      <c r="M19" s="732">
        <f>+'[4]LLA 04-99'!O1412</f>
        <v>0</v>
      </c>
      <c r="N19" s="732">
        <f>+'[4]LLA 04-99'!P1412</f>
        <v>0</v>
      </c>
    </row>
    <row r="20" spans="1:14" ht="12" customHeight="1">
      <c r="A20" s="468" t="s">
        <v>600</v>
      </c>
      <c r="B20" s="663">
        <f t="shared" si="0"/>
        <v>3896</v>
      </c>
      <c r="C20" s="732">
        <f>+'[4]LLA 04-99'!E1415</f>
        <v>209</v>
      </c>
      <c r="D20" s="732">
        <f>+'[4]LLA 04-99'!F1415</f>
        <v>214</v>
      </c>
      <c r="E20" s="732">
        <f>+'[4]LLA 04-99'!G1415</f>
        <v>262</v>
      </c>
      <c r="F20" s="732">
        <f>+'[4]LLA 04-99'!H1415</f>
        <v>366</v>
      </c>
      <c r="G20" s="732">
        <f>+'[4]LLA 04-99'!I1415</f>
        <v>434</v>
      </c>
      <c r="H20" s="732">
        <f>+'[4]LLA 04-99'!J1415</f>
        <v>430</v>
      </c>
      <c r="I20" s="732">
        <f>+'[4]LLA 04-99'!K1415</f>
        <v>474</v>
      </c>
      <c r="J20" s="732">
        <f>+'[4]LLA 04-99'!L1415</f>
        <v>376</v>
      </c>
      <c r="K20" s="732">
        <f>+'[4]LLA 04-99'!M1415</f>
        <v>249</v>
      </c>
      <c r="L20" s="732">
        <f>+'[4]LLA 04-99'!N1415</f>
        <v>202</v>
      </c>
      <c r="M20" s="732">
        <f>+'[4]LLA 04-99'!O1415</f>
        <v>264</v>
      </c>
      <c r="N20" s="732">
        <f>+'[4]LLA 04-99'!P1415</f>
        <v>416</v>
      </c>
    </row>
    <row r="21" spans="1:14" ht="12" customHeight="1">
      <c r="A21" s="468" t="s">
        <v>601</v>
      </c>
      <c r="B21" s="663">
        <f t="shared" si="0"/>
        <v>9563</v>
      </c>
      <c r="C21" s="732">
        <f>+'[4]LLA 04-99'!E1418</f>
        <v>707</v>
      </c>
      <c r="D21" s="732">
        <f>+'[4]LLA 04-99'!F1418</f>
        <v>769</v>
      </c>
      <c r="E21" s="732">
        <f>+'[4]LLA 04-99'!G1418</f>
        <v>720</v>
      </c>
      <c r="F21" s="732">
        <f>+'[4]LLA 04-99'!H1418</f>
        <v>737</v>
      </c>
      <c r="G21" s="732">
        <f>+'[4]LLA 04-99'!I1418</f>
        <v>762</v>
      </c>
      <c r="H21" s="732">
        <f>+'[4]LLA 04-99'!J1418</f>
        <v>806</v>
      </c>
      <c r="I21" s="732">
        <f>+'[4]LLA 04-99'!K1418</f>
        <v>817</v>
      </c>
      <c r="J21" s="732">
        <f>+'[4]LLA 04-99'!L1418</f>
        <v>821</v>
      </c>
      <c r="K21" s="732">
        <f>+'[4]LLA 04-99'!M1418</f>
        <v>827</v>
      </c>
      <c r="L21" s="732">
        <f>+'[4]LLA 04-99'!N1418</f>
        <v>806</v>
      </c>
      <c r="M21" s="732">
        <f>+'[4]LLA 04-99'!O1418</f>
        <v>866</v>
      </c>
      <c r="N21" s="732">
        <f>+'[4]LLA 04-99'!P1418</f>
        <v>925</v>
      </c>
    </row>
    <row r="22" spans="1:14" ht="12" customHeight="1">
      <c r="A22" s="468" t="s">
        <v>243</v>
      </c>
      <c r="B22" s="663">
        <f t="shared" si="0"/>
        <v>11023</v>
      </c>
      <c r="C22" s="732">
        <f>+'[4]LLA 04-99'!E1421</f>
        <v>885</v>
      </c>
      <c r="D22" s="732">
        <f>+'[4]LLA 04-99'!F1421</f>
        <v>909</v>
      </c>
      <c r="E22" s="732">
        <f>+'[4]LLA 04-99'!G1421</f>
        <v>755</v>
      </c>
      <c r="F22" s="732">
        <f>+'[4]LLA 04-99'!H1421</f>
        <v>877</v>
      </c>
      <c r="G22" s="732">
        <f>+'[4]LLA 04-99'!I1421</f>
        <v>1010</v>
      </c>
      <c r="H22" s="732">
        <f>+'[4]LLA 04-99'!J1421</f>
        <v>1309</v>
      </c>
      <c r="I22" s="732">
        <f>+'[4]LLA 04-99'!K1421</f>
        <v>996</v>
      </c>
      <c r="J22" s="732">
        <f>+'[4]LLA 04-99'!L1421</f>
        <v>907</v>
      </c>
      <c r="K22" s="732">
        <f>+'[4]LLA 04-99'!M1421</f>
        <v>808</v>
      </c>
      <c r="L22" s="732">
        <f>+'[4]LLA 04-99'!N1421</f>
        <v>792</v>
      </c>
      <c r="M22" s="732">
        <f>+'[4]LLA 04-99'!O1421</f>
        <v>938</v>
      </c>
      <c r="N22" s="732">
        <f>+'[4]LLA 04-99'!P1421</f>
        <v>837</v>
      </c>
    </row>
    <row r="23" spans="1:14" ht="12" customHeight="1">
      <c r="A23" s="358" t="s">
        <v>244</v>
      </c>
      <c r="B23" s="663">
        <f t="shared" si="0"/>
        <v>11994</v>
      </c>
      <c r="C23" s="732">
        <f>+'[4]LLA 04-99'!E1424</f>
        <v>980</v>
      </c>
      <c r="D23" s="732">
        <f>+'[4]LLA 04-99'!F1424</f>
        <v>964</v>
      </c>
      <c r="E23" s="732">
        <f>+'[4]LLA 04-99'!G1424</f>
        <v>950</v>
      </c>
      <c r="F23" s="732">
        <f>+'[4]LLA 04-99'!H1424</f>
        <v>1070</v>
      </c>
      <c r="G23" s="732">
        <f>+'[4]LLA 04-99'!I1424</f>
        <v>983</v>
      </c>
      <c r="H23" s="732">
        <f>+'[4]LLA 04-99'!J1424</f>
        <v>928</v>
      </c>
      <c r="I23" s="732">
        <f>+'[4]LLA 04-99'!K1424</f>
        <v>905</v>
      </c>
      <c r="J23" s="732">
        <f>+'[4]LLA 04-99'!L1424</f>
        <v>970</v>
      </c>
      <c r="K23" s="732">
        <f>+'[4]LLA 04-99'!M1424</f>
        <v>990</v>
      </c>
      <c r="L23" s="732">
        <f>+'[4]LLA 04-99'!N1424</f>
        <v>998</v>
      </c>
      <c r="M23" s="732">
        <f>+'[4]LLA 04-99'!O1424</f>
        <v>1006</v>
      </c>
      <c r="N23" s="732">
        <f>+'[4]LLA 04-99'!P1424</f>
        <v>1250</v>
      </c>
    </row>
    <row r="24" spans="1:14" ht="12" customHeight="1">
      <c r="A24" s="468" t="s">
        <v>245</v>
      </c>
      <c r="B24" s="663">
        <f t="shared" si="0"/>
        <v>1788</v>
      </c>
      <c r="C24" s="732">
        <f>+'[4]LLA 04-99'!E1427</f>
        <v>144</v>
      </c>
      <c r="D24" s="732">
        <f>+'[4]LLA 04-99'!F1427</f>
        <v>124</v>
      </c>
      <c r="E24" s="732">
        <f>+'[4]LLA 04-99'!G1427</f>
        <v>140</v>
      </c>
      <c r="F24" s="732">
        <f>+'[4]LLA 04-99'!H1427</f>
        <v>154</v>
      </c>
      <c r="G24" s="732">
        <f>+'[4]LLA 04-99'!I1427</f>
        <v>150</v>
      </c>
      <c r="H24" s="732">
        <f>+'[4]LLA 04-99'!J1427</f>
        <v>161</v>
      </c>
      <c r="I24" s="732">
        <f>+'[4]LLA 04-99'!K1427</f>
        <v>176</v>
      </c>
      <c r="J24" s="732">
        <f>+'[4]LLA 04-99'!L1427</f>
        <v>169</v>
      </c>
      <c r="K24" s="732">
        <f>+'[4]LLA 04-99'!M1427</f>
        <v>136</v>
      </c>
      <c r="L24" s="732">
        <f>+'[4]LLA 04-99'!N1427</f>
        <v>139</v>
      </c>
      <c r="M24" s="732">
        <f>+'[4]LLA 04-99'!O1427</f>
        <v>145</v>
      </c>
      <c r="N24" s="732">
        <f>+'[4]LLA 04-99'!P1427</f>
        <v>150</v>
      </c>
    </row>
    <row r="25" spans="1:14" ht="12" customHeight="1">
      <c r="A25" s="468" t="s">
        <v>246</v>
      </c>
      <c r="B25" s="663">
        <f t="shared" si="0"/>
        <v>4418</v>
      </c>
      <c r="C25" s="732">
        <f>+'[4]LLA 04-99'!E1430</f>
        <v>288</v>
      </c>
      <c r="D25" s="732">
        <f>+'[4]LLA 04-99'!F1430</f>
        <v>290</v>
      </c>
      <c r="E25" s="732">
        <f>+'[4]LLA 04-99'!G1430</f>
        <v>328</v>
      </c>
      <c r="F25" s="732">
        <f>+'[4]LLA 04-99'!H1430</f>
        <v>335</v>
      </c>
      <c r="G25" s="732">
        <f>+'[4]LLA 04-99'!I1430</f>
        <v>363</v>
      </c>
      <c r="H25" s="732">
        <f>+'[4]LLA 04-99'!J1430</f>
        <v>405</v>
      </c>
      <c r="I25" s="732">
        <f>+'[4]LLA 04-99'!K1430</f>
        <v>415</v>
      </c>
      <c r="J25" s="732">
        <f>+'[4]LLA 04-99'!L1430</f>
        <v>386</v>
      </c>
      <c r="K25" s="732">
        <f>+'[4]LLA 04-99'!M1430</f>
        <v>374</v>
      </c>
      <c r="L25" s="732">
        <f>+'[4]LLA 04-99'!N1430</f>
        <v>379</v>
      </c>
      <c r="M25" s="732">
        <f>+'[4]LLA 04-99'!O1430</f>
        <v>390</v>
      </c>
      <c r="N25" s="732">
        <f>+'[4]LLA 04-99'!P1430</f>
        <v>465</v>
      </c>
    </row>
    <row r="26" spans="1:14" ht="12" customHeight="1">
      <c r="A26" s="468" t="s">
        <v>258</v>
      </c>
      <c r="B26" s="663">
        <f t="shared" si="0"/>
        <v>8586</v>
      </c>
      <c r="C26" s="732">
        <f>+'[4]LLA 04-99'!E1433</f>
        <v>410</v>
      </c>
      <c r="D26" s="732">
        <f>+'[4]LLA 04-99'!F1433</f>
        <v>402</v>
      </c>
      <c r="E26" s="732">
        <f>+'[4]LLA 04-99'!G1433</f>
        <v>781</v>
      </c>
      <c r="F26" s="732">
        <f>+'[4]LLA 04-99'!H1433</f>
        <v>848</v>
      </c>
      <c r="G26" s="732">
        <f>+'[4]LLA 04-99'!I1433</f>
        <v>908</v>
      </c>
      <c r="H26" s="732">
        <f>+'[4]LLA 04-99'!J1433</f>
        <v>829</v>
      </c>
      <c r="I26" s="732">
        <f>+'[4]LLA 04-99'!K1433</f>
        <v>897</v>
      </c>
      <c r="J26" s="732">
        <f>+'[4]LLA 04-99'!L1433</f>
        <v>875</v>
      </c>
      <c r="K26" s="732">
        <f>+'[4]LLA 04-99'!M1433</f>
        <v>761</v>
      </c>
      <c r="L26" s="732">
        <f>+'[4]LLA 04-99'!N1433</f>
        <v>552</v>
      </c>
      <c r="M26" s="732">
        <f>+'[4]LLA 04-99'!O1433</f>
        <v>653</v>
      </c>
      <c r="N26" s="732">
        <f>+'[4]LLA 04-99'!P1433</f>
        <v>670</v>
      </c>
    </row>
    <row r="27" spans="1:14" ht="12" customHeight="1">
      <c r="A27" s="358" t="s">
        <v>577</v>
      </c>
      <c r="B27" s="663">
        <f t="shared" si="0"/>
        <v>9888</v>
      </c>
      <c r="C27" s="732">
        <f>+'[4]LLA 04-99'!E1436</f>
        <v>785</v>
      </c>
      <c r="D27" s="732">
        <f>+'[4]LLA 04-99'!F1436</f>
        <v>805</v>
      </c>
      <c r="E27" s="732">
        <f>+'[4]LLA 04-99'!G1436</f>
        <v>890</v>
      </c>
      <c r="F27" s="732">
        <f>+'[4]LLA 04-99'!H1436</f>
        <v>789</v>
      </c>
      <c r="G27" s="732">
        <f>+'[4]LLA 04-99'!I1436</f>
        <v>822</v>
      </c>
      <c r="H27" s="732">
        <f>+'[4]LLA 04-99'!J1436</f>
        <v>830</v>
      </c>
      <c r="I27" s="732">
        <f>+'[4]LLA 04-99'!K1436</f>
        <v>860</v>
      </c>
      <c r="J27" s="732">
        <f>+'[4]LLA 04-99'!L1436</f>
        <v>890</v>
      </c>
      <c r="K27" s="732">
        <f>+'[4]LLA 04-99'!M1436</f>
        <v>915</v>
      </c>
      <c r="L27" s="732">
        <f>+'[4]LLA 04-99'!N1436</f>
        <v>770</v>
      </c>
      <c r="M27" s="732">
        <f>+'[4]LLA 04-99'!O1436</f>
        <v>770</v>
      </c>
      <c r="N27" s="732">
        <f>+'[4]LLA 04-99'!P1436</f>
        <v>762</v>
      </c>
    </row>
    <row r="28" spans="1:14" ht="12" customHeight="1">
      <c r="A28" s="469" t="s">
        <v>578</v>
      </c>
      <c r="B28" s="663">
        <f t="shared" si="0"/>
        <v>4834</v>
      </c>
      <c r="C28" s="732">
        <f>+'[4]LLA 04-99'!E1439</f>
        <v>380</v>
      </c>
      <c r="D28" s="732">
        <f>+'[4]LLA 04-99'!F1439</f>
        <v>395</v>
      </c>
      <c r="E28" s="732">
        <f>+'[4]LLA 04-99'!G1439</f>
        <v>363</v>
      </c>
      <c r="F28" s="732">
        <f>+'[4]LLA 04-99'!H1439</f>
        <v>349</v>
      </c>
      <c r="G28" s="732">
        <f>+'[4]LLA 04-99'!I1439</f>
        <v>360</v>
      </c>
      <c r="H28" s="732">
        <f>+'[4]LLA 04-99'!J1439</f>
        <v>380</v>
      </c>
      <c r="I28" s="732">
        <f>+'[4]LLA 04-99'!K1439</f>
        <v>440</v>
      </c>
      <c r="J28" s="732">
        <f>+'[4]LLA 04-99'!L1439</f>
        <v>450</v>
      </c>
      <c r="K28" s="732">
        <f>+'[4]LLA 04-99'!M1439</f>
        <v>465</v>
      </c>
      <c r="L28" s="732">
        <f>+'[4]LLA 04-99'!N1439</f>
        <v>430</v>
      </c>
      <c r="M28" s="732">
        <f>+'[4]LLA 04-99'!O1439</f>
        <v>420</v>
      </c>
      <c r="N28" s="732">
        <f>+'[4]LLA 04-99'!P1439</f>
        <v>402</v>
      </c>
    </row>
    <row r="29" spans="1:14" ht="12" customHeight="1">
      <c r="A29" s="469" t="s">
        <v>579</v>
      </c>
      <c r="B29" s="663">
        <f t="shared" si="0"/>
        <v>5037</v>
      </c>
      <c r="C29" s="732">
        <f>+'[4]LLA 04-99'!E1442</f>
        <v>405</v>
      </c>
      <c r="D29" s="732">
        <f>+'[4]LLA 04-99'!F1442</f>
        <v>410</v>
      </c>
      <c r="E29" s="732">
        <f>+'[4]LLA 04-99'!G1442</f>
        <v>440</v>
      </c>
      <c r="F29" s="732">
        <f>+'[4]LLA 04-99'!H1442</f>
        <v>440</v>
      </c>
      <c r="G29" s="732">
        <f>+'[4]LLA 04-99'!I1442</f>
        <v>462</v>
      </c>
      <c r="H29" s="732">
        <f>+'[4]LLA 04-99'!J1442</f>
        <v>450</v>
      </c>
      <c r="I29" s="732">
        <f>+'[4]LLA 04-99'!K1442</f>
        <v>420</v>
      </c>
      <c r="J29" s="732">
        <f>+'[4]LLA 04-99'!L1442</f>
        <v>440</v>
      </c>
      <c r="K29" s="732">
        <f>+'[4]LLA 04-99'!M1442</f>
        <v>450</v>
      </c>
      <c r="L29" s="732">
        <f>+'[4]LLA 04-99'!N1442</f>
        <v>410</v>
      </c>
      <c r="M29" s="732">
        <f>+'[4]LLA 04-99'!O1442</f>
        <v>350</v>
      </c>
      <c r="N29" s="732">
        <f>+'[4]LLA 04-99'!P1442</f>
        <v>360</v>
      </c>
    </row>
    <row r="30" spans="1:14" ht="12" customHeight="1">
      <c r="A30" s="468" t="s">
        <v>590</v>
      </c>
      <c r="B30" s="663">
        <f t="shared" si="0"/>
        <v>17966</v>
      </c>
      <c r="C30" s="732">
        <f>+'[4]LLA 04-99'!E1445</f>
        <v>1364</v>
      </c>
      <c r="D30" s="732">
        <f>+'[4]LLA 04-99'!F1445</f>
        <v>1425</v>
      </c>
      <c r="E30" s="732">
        <f>+'[4]LLA 04-99'!G1445</f>
        <v>1502</v>
      </c>
      <c r="F30" s="732">
        <f>+'[4]LLA 04-99'!H1445</f>
        <v>1535</v>
      </c>
      <c r="G30" s="732">
        <f>+'[4]LLA 04-99'!I1445</f>
        <v>1593</v>
      </c>
      <c r="H30" s="732">
        <f>+'[4]LLA 04-99'!J1445</f>
        <v>1734</v>
      </c>
      <c r="I30" s="732">
        <f>+'[4]LLA 04-99'!K1445</f>
        <v>1774</v>
      </c>
      <c r="J30" s="732">
        <f>+'[4]LLA 04-99'!L1445</f>
        <v>1647</v>
      </c>
      <c r="K30" s="732">
        <f>+'[4]LLA 04-99'!M1445</f>
        <v>1479</v>
      </c>
      <c r="L30" s="732">
        <f>+'[4]LLA 04-99'!N1445</f>
        <v>1343</v>
      </c>
      <c r="M30" s="732">
        <f>+'[4]LLA 04-99'!O1445</f>
        <v>1267</v>
      </c>
      <c r="N30" s="732">
        <f>+'[4]LLA 04-99'!P1445</f>
        <v>1303</v>
      </c>
    </row>
    <row r="31" spans="1:14" ht="12" customHeight="1">
      <c r="A31" s="468" t="s">
        <v>591</v>
      </c>
      <c r="B31" s="663">
        <f t="shared" si="0"/>
        <v>40001</v>
      </c>
      <c r="C31" s="732">
        <f>+'[4]LLA 04-99'!E1448</f>
        <v>2627</v>
      </c>
      <c r="D31" s="732">
        <f>+'[4]LLA 04-99'!F1448</f>
        <v>3204</v>
      </c>
      <c r="E31" s="732">
        <f>+'[4]LLA 04-99'!G1448</f>
        <v>3377</v>
      </c>
      <c r="F31" s="732">
        <f>+'[4]LLA 04-99'!H1448</f>
        <v>4667</v>
      </c>
      <c r="G31" s="732">
        <f>+'[4]LLA 04-99'!I1448</f>
        <v>4263</v>
      </c>
      <c r="H31" s="732">
        <f>+'[4]LLA 04-99'!J1448</f>
        <v>4265</v>
      </c>
      <c r="I31" s="732">
        <f>+'[4]LLA 04-99'!K1448</f>
        <v>3641</v>
      </c>
      <c r="J31" s="732">
        <f>+'[4]LLA 04-99'!L1448</f>
        <v>3304</v>
      </c>
      <c r="K31" s="732">
        <f>+'[4]LLA 04-99'!M1448</f>
        <v>3012</v>
      </c>
      <c r="L31" s="732">
        <f>+'[4]LLA 04-99'!N1448</f>
        <v>2672</v>
      </c>
      <c r="M31" s="732">
        <f>+'[4]LLA 04-99'!O1448</f>
        <v>2347</v>
      </c>
      <c r="N31" s="732">
        <f>+'[4]LLA 04-99'!P1448</f>
        <v>2622</v>
      </c>
    </row>
    <row r="32" spans="1:14" ht="12" customHeight="1">
      <c r="A32" s="358" t="s">
        <v>686</v>
      </c>
      <c r="B32" s="663">
        <f t="shared" si="0"/>
        <v>0</v>
      </c>
      <c r="C32" s="732">
        <f>+'[4]LLA 04-99'!E1451</f>
        <v>0</v>
      </c>
      <c r="D32" s="732">
        <f>+'[4]LLA 04-99'!F1451</f>
        <v>0</v>
      </c>
      <c r="E32" s="732">
        <f>+'[4]LLA 04-99'!G1451</f>
        <v>0</v>
      </c>
      <c r="F32" s="732">
        <f>+'[4]LLA 04-99'!H1451</f>
        <v>0</v>
      </c>
      <c r="G32" s="732">
        <f>+'[4]LLA 04-99'!I1451</f>
        <v>0</v>
      </c>
      <c r="H32" s="732">
        <f>+'[4]LLA 04-99'!J1451</f>
        <v>0</v>
      </c>
      <c r="I32" s="732">
        <f>+'[4]LLA 04-99'!K1451</f>
        <v>0</v>
      </c>
      <c r="J32" s="732">
        <f>+'[4]LLA 04-99'!L1451</f>
        <v>0</v>
      </c>
      <c r="K32" s="732">
        <f>+'[4]LLA 04-99'!M1451</f>
        <v>0</v>
      </c>
      <c r="L32" s="732">
        <f>+'[4]LLA 04-99'!N1451</f>
        <v>0</v>
      </c>
      <c r="M32" s="732">
        <f>+'[4]LLA 04-99'!O1451</f>
        <v>0</v>
      </c>
      <c r="N32" s="732">
        <f>+'[4]LLA 04-99'!P1451</f>
        <v>0</v>
      </c>
    </row>
    <row r="33" spans="1:14" ht="12" customHeight="1">
      <c r="A33" s="358" t="s">
        <v>534</v>
      </c>
      <c r="B33" s="663">
        <f t="shared" si="0"/>
        <v>0</v>
      </c>
      <c r="C33" s="732">
        <f>+'[4]LLA 04-99'!E1454</f>
        <v>0</v>
      </c>
      <c r="D33" s="732">
        <f>+'[4]LLA 04-99'!F1454</f>
        <v>0</v>
      </c>
      <c r="E33" s="732">
        <f>+'[4]LLA 04-99'!G1454</f>
        <v>0</v>
      </c>
      <c r="F33" s="732">
        <f>+'[4]LLA 04-99'!H1454</f>
        <v>0</v>
      </c>
      <c r="G33" s="732">
        <f>+'[4]LLA 04-99'!I1454</f>
        <v>0</v>
      </c>
      <c r="H33" s="732">
        <f>+'[4]LLA 04-99'!J1454</f>
        <v>0</v>
      </c>
      <c r="I33" s="732">
        <f>+'[4]LLA 04-99'!K1454</f>
        <v>0</v>
      </c>
      <c r="J33" s="732">
        <f>+'[4]LLA 04-99'!L1454</f>
        <v>0</v>
      </c>
      <c r="K33" s="732">
        <f>+'[4]LLA 04-99'!M1454</f>
        <v>0</v>
      </c>
      <c r="L33" s="732">
        <f>+'[4]LLA 04-99'!N1454</f>
        <v>0</v>
      </c>
      <c r="M33" s="732">
        <f>+'[4]LLA 04-99'!O1454</f>
        <v>0</v>
      </c>
      <c r="N33" s="732">
        <f>+'[4]LLA 04-99'!P1454</f>
        <v>0</v>
      </c>
    </row>
    <row r="34" spans="1:14" ht="12" customHeight="1">
      <c r="A34" s="358" t="s">
        <v>535</v>
      </c>
      <c r="B34" s="663">
        <f t="shared" si="0"/>
        <v>0</v>
      </c>
      <c r="C34" s="732">
        <f>+'[4]LLA 04-99'!E1457</f>
        <v>0</v>
      </c>
      <c r="D34" s="732">
        <f>+'[4]LLA 04-99'!F1457</f>
        <v>0</v>
      </c>
      <c r="E34" s="732">
        <f>+'[4]LLA 04-99'!G1457</f>
        <v>0</v>
      </c>
      <c r="F34" s="732">
        <f>+'[4]LLA 04-99'!H1457</f>
        <v>0</v>
      </c>
      <c r="G34" s="732">
        <f>+'[4]LLA 04-99'!I1457</f>
        <v>0</v>
      </c>
      <c r="H34" s="732">
        <f>+'[4]LLA 04-99'!J1457</f>
        <v>0</v>
      </c>
      <c r="I34" s="732">
        <f>+'[4]LLA 04-99'!K1457</f>
        <v>0</v>
      </c>
      <c r="J34" s="732">
        <f>+'[4]LLA 04-99'!L1457</f>
        <v>0</v>
      </c>
      <c r="K34" s="732">
        <f>+'[4]LLA 04-99'!M1457</f>
        <v>0</v>
      </c>
      <c r="L34" s="732">
        <f>+'[4]LLA 04-99'!N1457</f>
        <v>0</v>
      </c>
      <c r="M34" s="732">
        <f>+'[4]LLA 04-99'!O1457</f>
        <v>0</v>
      </c>
      <c r="N34" s="732">
        <f>+'[4]LLA 04-99'!P1457</f>
        <v>0</v>
      </c>
    </row>
    <row r="35" spans="1:14" ht="12" customHeight="1">
      <c r="A35" s="475" t="s">
        <v>536</v>
      </c>
      <c r="B35" s="684">
        <f t="shared" si="0"/>
        <v>0</v>
      </c>
      <c r="C35" s="733">
        <f>+'[4]LLA 04-99'!E1460</f>
        <v>0</v>
      </c>
      <c r="D35" s="733">
        <f>+'[4]LLA 04-99'!F1460</f>
        <v>0</v>
      </c>
      <c r="E35" s="733">
        <f>+'[4]LLA 04-99'!G1460</f>
        <v>0</v>
      </c>
      <c r="F35" s="733">
        <f>+'[4]LLA 04-99'!H1460</f>
        <v>0</v>
      </c>
      <c r="G35" s="733">
        <f>+'[4]LLA 04-99'!I1460</f>
        <v>0</v>
      </c>
      <c r="H35" s="733">
        <f>+'[4]LLA 04-99'!J1460</f>
        <v>0</v>
      </c>
      <c r="I35" s="733">
        <f>+'[4]LLA 04-99'!K1460</f>
        <v>0</v>
      </c>
      <c r="J35" s="733">
        <f>+'[4]LLA 04-99'!L1460</f>
        <v>0</v>
      </c>
      <c r="K35" s="733">
        <f>+'[4]LLA 04-99'!M1460</f>
        <v>0</v>
      </c>
      <c r="L35" s="733">
        <f>+'[4]LLA 04-99'!N1460</f>
        <v>0</v>
      </c>
      <c r="M35" s="733">
        <f>+'[4]LLA 04-99'!O1460</f>
        <v>0</v>
      </c>
      <c r="N35" s="733">
        <f>+'[4]LLA 04-99'!P1460</f>
        <v>0</v>
      </c>
    </row>
    <row r="36" spans="1:14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</row>
    <row r="37" spans="1:14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</row>
    <row r="38" spans="1:14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</row>
    <row r="39" spans="1:14" ht="12" customHeight="1">
      <c r="A39" s="14"/>
    </row>
    <row r="40" spans="1:14" ht="12" customHeight="1">
      <c r="A40" s="217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  <row r="45" spans="1:14" ht="12" customHeight="1">
      <c r="A45" s="217"/>
    </row>
    <row r="46" spans="1:14" ht="12" customHeight="1">
      <c r="A46" s="217"/>
    </row>
    <row r="47" spans="1:14" ht="12" customHeight="1">
      <c r="A47" s="217"/>
    </row>
    <row r="48" spans="1:14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P52"/>
  <sheetViews>
    <sheetView showGridLines="0" zoomScale="150" workbookViewId="0">
      <selection activeCell="L43" sqref="L43"/>
    </sheetView>
  </sheetViews>
  <sheetFormatPr baseColWidth="10" defaultColWidth="12.83203125" defaultRowHeight="12" customHeight="1"/>
  <cols>
    <col min="1" max="1" width="8.83203125" style="354" customWidth="1"/>
    <col min="2" max="2" width="5.83203125" style="354" customWidth="1"/>
    <col min="3" max="14" width="5.5" style="354" customWidth="1"/>
    <col min="15" max="15" width="6.6640625" style="354" customWidth="1"/>
    <col min="16" max="16384" width="12.83203125" style="354"/>
  </cols>
  <sheetData>
    <row r="2" spans="1:16" ht="12" customHeight="1">
      <c r="A2" s="510" t="s">
        <v>304</v>
      </c>
      <c r="B2" s="467"/>
      <c r="C2" s="467"/>
      <c r="D2" s="467"/>
      <c r="E2" s="467"/>
      <c r="F2" s="467"/>
    </row>
    <row r="3" spans="1:16" ht="11">
      <c r="A3" s="99" t="s">
        <v>303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</row>
    <row r="4" spans="1:16" ht="4" customHeight="1">
      <c r="A4" s="217"/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</row>
    <row r="5" spans="1:16" ht="17" customHeight="1">
      <c r="A5" s="667" t="s">
        <v>198</v>
      </c>
      <c r="B5" s="668" t="s">
        <v>501</v>
      </c>
      <c r="C5" s="669" t="s">
        <v>327</v>
      </c>
      <c r="D5" s="669" t="s">
        <v>432</v>
      </c>
      <c r="E5" s="669" t="s">
        <v>434</v>
      </c>
      <c r="F5" s="669" t="s">
        <v>384</v>
      </c>
      <c r="G5" s="669" t="s">
        <v>389</v>
      </c>
      <c r="H5" s="669" t="s">
        <v>288</v>
      </c>
      <c r="I5" s="669" t="s">
        <v>296</v>
      </c>
      <c r="J5" s="669" t="s">
        <v>102</v>
      </c>
      <c r="K5" s="669" t="s">
        <v>104</v>
      </c>
      <c r="L5" s="669" t="s">
        <v>17</v>
      </c>
      <c r="M5" s="669" t="s">
        <v>107</v>
      </c>
      <c r="N5" s="670" t="s">
        <v>109</v>
      </c>
      <c r="O5" s="471"/>
      <c r="P5" s="471"/>
    </row>
    <row r="6" spans="1:16" ht="17" customHeight="1">
      <c r="A6" s="535" t="s">
        <v>325</v>
      </c>
      <c r="B6" s="737">
        <f t="shared" ref="B6:B35" si="0">SUM(C6:N6)</f>
        <v>4008.8485709999995</v>
      </c>
      <c r="C6" s="734">
        <f t="shared" ref="C6:N6" si="1">(C7+C8+C9+C10+C11+C15+C16+C17+C18+C19+C20+C21+C22+C23+C24+C25+C26+C27+C30+C31+C32+C33+C34+C35)</f>
        <v>281.25289600000002</v>
      </c>
      <c r="D6" s="734">
        <f t="shared" si="1"/>
        <v>309.17064799999997</v>
      </c>
      <c r="E6" s="734">
        <f t="shared" si="1"/>
        <v>326.05546200000003</v>
      </c>
      <c r="F6" s="734">
        <f t="shared" si="1"/>
        <v>392.81078749999995</v>
      </c>
      <c r="G6" s="734">
        <f t="shared" si="1"/>
        <v>385.96920999999998</v>
      </c>
      <c r="H6" s="734">
        <f t="shared" si="1"/>
        <v>397.02864199999999</v>
      </c>
      <c r="I6" s="734">
        <f t="shared" si="1"/>
        <v>364.92154399999998</v>
      </c>
      <c r="J6" s="734">
        <f t="shared" si="1"/>
        <v>340.89842900000002</v>
      </c>
      <c r="K6" s="734">
        <f t="shared" si="1"/>
        <v>314.46535599999999</v>
      </c>
      <c r="L6" s="734">
        <f t="shared" si="1"/>
        <v>291.22506799999996</v>
      </c>
      <c r="M6" s="734">
        <f t="shared" si="1"/>
        <v>287.23548549999998</v>
      </c>
      <c r="N6" s="734">
        <f t="shared" si="1"/>
        <v>317.815043</v>
      </c>
    </row>
    <row r="7" spans="1:16" ht="12" customHeight="1">
      <c r="A7" s="468" t="s">
        <v>488</v>
      </c>
      <c r="B7" s="738">
        <f t="shared" si="0"/>
        <v>0</v>
      </c>
      <c r="C7" s="735">
        <f>+'[4]LLA 04-99'!E1377</f>
        <v>0</v>
      </c>
      <c r="D7" s="735">
        <f>+'[4]LLA 04-99'!F1377</f>
        <v>0</v>
      </c>
      <c r="E7" s="735">
        <f>+'[4]LLA 04-99'!G1377</f>
        <v>0</v>
      </c>
      <c r="F7" s="735">
        <f>+'[4]LLA 04-99'!H1377</f>
        <v>0</v>
      </c>
      <c r="G7" s="735">
        <f>+'[4]LLA 04-99'!I1377</f>
        <v>0</v>
      </c>
      <c r="H7" s="735">
        <f>+'[4]LLA 04-99'!J1377</f>
        <v>0</v>
      </c>
      <c r="I7" s="735">
        <f>+'[4]LLA 04-99'!K1377</f>
        <v>0</v>
      </c>
      <c r="J7" s="735">
        <f>+'[4]LLA 04-99'!L1377</f>
        <v>0</v>
      </c>
      <c r="K7" s="735">
        <f>+'[4]LLA 04-99'!M1377</f>
        <v>0</v>
      </c>
      <c r="L7" s="735">
        <f>+'[4]LLA 04-99'!N1377</f>
        <v>0</v>
      </c>
      <c r="M7" s="735">
        <f>+'[4]LLA 04-99'!O1377</f>
        <v>0</v>
      </c>
      <c r="N7" s="735">
        <f>+'[4]LLA 04-99'!P1377</f>
        <v>0</v>
      </c>
    </row>
    <row r="8" spans="1:16" ht="12" customHeight="1">
      <c r="A8" s="468" t="s">
        <v>603</v>
      </c>
      <c r="B8" s="738">
        <f t="shared" si="0"/>
        <v>0</v>
      </c>
      <c r="C8" s="735">
        <f>+'[4]LLA 04-99'!E1380</f>
        <v>0</v>
      </c>
      <c r="D8" s="735">
        <f>+'[4]LLA 04-99'!F1380</f>
        <v>0</v>
      </c>
      <c r="E8" s="735">
        <f>+'[4]LLA 04-99'!G1380</f>
        <v>0</v>
      </c>
      <c r="F8" s="735">
        <f>+'[4]LLA 04-99'!H1380</f>
        <v>0</v>
      </c>
      <c r="G8" s="735">
        <f>+'[4]LLA 04-99'!I1380</f>
        <v>0</v>
      </c>
      <c r="H8" s="735">
        <f>+'[4]LLA 04-99'!J1380</f>
        <v>0</v>
      </c>
      <c r="I8" s="735">
        <f>+'[4]LLA 04-99'!K1380</f>
        <v>0</v>
      </c>
      <c r="J8" s="735">
        <f>+'[4]LLA 04-99'!L1380</f>
        <v>0</v>
      </c>
      <c r="K8" s="735">
        <f>+'[4]LLA 04-99'!M1380</f>
        <v>0</v>
      </c>
      <c r="L8" s="735">
        <f>+'[4]LLA 04-99'!N1380</f>
        <v>0</v>
      </c>
      <c r="M8" s="735">
        <f>+'[4]LLA 04-99'!O1380</f>
        <v>0</v>
      </c>
      <c r="N8" s="735">
        <f>+'[4]LLA 04-99'!P1380</f>
        <v>0</v>
      </c>
    </row>
    <row r="9" spans="1:16" ht="12" customHeight="1">
      <c r="A9" s="468" t="s">
        <v>604</v>
      </c>
      <c r="B9" s="738">
        <f t="shared" si="0"/>
        <v>0</v>
      </c>
      <c r="C9" s="735">
        <f>+'[4]LLA 04-99'!E1383</f>
        <v>0</v>
      </c>
      <c r="D9" s="735">
        <f>+'[4]LLA 04-99'!F1383</f>
        <v>0</v>
      </c>
      <c r="E9" s="735">
        <f>+'[4]LLA 04-99'!G1383</f>
        <v>0</v>
      </c>
      <c r="F9" s="735">
        <f>+'[4]LLA 04-99'!H1383</f>
        <v>0</v>
      </c>
      <c r="G9" s="735">
        <f>+'[4]LLA 04-99'!I1383</f>
        <v>0</v>
      </c>
      <c r="H9" s="735">
        <f>+'[4]LLA 04-99'!J1383</f>
        <v>0</v>
      </c>
      <c r="I9" s="735">
        <f>+'[4]LLA 04-99'!K1383</f>
        <v>0</v>
      </c>
      <c r="J9" s="735">
        <f>+'[4]LLA 04-99'!L1383</f>
        <v>0</v>
      </c>
      <c r="K9" s="735">
        <f>+'[4]LLA 04-99'!M1383</f>
        <v>0</v>
      </c>
      <c r="L9" s="735">
        <f>+'[4]LLA 04-99'!N1383</f>
        <v>0</v>
      </c>
      <c r="M9" s="735">
        <f>+'[4]LLA 04-99'!O1383</f>
        <v>0</v>
      </c>
      <c r="N9" s="735">
        <f>+'[4]LLA 04-99'!P1383</f>
        <v>0</v>
      </c>
    </row>
    <row r="10" spans="1:16" ht="12" customHeight="1">
      <c r="A10" s="358" t="s">
        <v>605</v>
      </c>
      <c r="B10" s="738">
        <f t="shared" si="0"/>
        <v>0</v>
      </c>
      <c r="C10" s="735">
        <f>+'[4]LLA 04-99'!E1386</f>
        <v>0</v>
      </c>
      <c r="D10" s="735">
        <f>+'[4]LLA 04-99'!F1386</f>
        <v>0</v>
      </c>
      <c r="E10" s="735">
        <f>+'[4]LLA 04-99'!G1386</f>
        <v>0</v>
      </c>
      <c r="F10" s="735">
        <f>+'[4]LLA 04-99'!H1386</f>
        <v>0</v>
      </c>
      <c r="G10" s="735">
        <f>+'[4]LLA 04-99'!I1386</f>
        <v>0</v>
      </c>
      <c r="H10" s="735">
        <f>+'[4]LLA 04-99'!J1386</f>
        <v>0</v>
      </c>
      <c r="I10" s="735">
        <f>+'[4]LLA 04-99'!K1386</f>
        <v>0</v>
      </c>
      <c r="J10" s="735">
        <f>+'[4]LLA 04-99'!L1386</f>
        <v>0</v>
      </c>
      <c r="K10" s="735">
        <f>+'[4]LLA 04-99'!M1386</f>
        <v>0</v>
      </c>
      <c r="L10" s="735">
        <f>+'[4]LLA 04-99'!N1386</f>
        <v>0</v>
      </c>
      <c r="M10" s="735">
        <f>+'[4]LLA 04-99'!O1386</f>
        <v>0</v>
      </c>
      <c r="N10" s="735">
        <f>+'[4]LLA 04-99'!P1386</f>
        <v>0</v>
      </c>
    </row>
    <row r="11" spans="1:16" ht="12" customHeight="1">
      <c r="A11" s="358" t="s">
        <v>606</v>
      </c>
      <c r="B11" s="738">
        <f t="shared" si="0"/>
        <v>0</v>
      </c>
      <c r="C11" s="735">
        <f>+'[4]LLA 04-99'!E1389</f>
        <v>0</v>
      </c>
      <c r="D11" s="735">
        <f>+'[4]LLA 04-99'!F1389</f>
        <v>0</v>
      </c>
      <c r="E11" s="735">
        <f>+'[4]LLA 04-99'!G1389</f>
        <v>0</v>
      </c>
      <c r="F11" s="735">
        <f>+'[4]LLA 04-99'!H1389</f>
        <v>0</v>
      </c>
      <c r="G11" s="735">
        <f>+'[4]LLA 04-99'!I1389</f>
        <v>0</v>
      </c>
      <c r="H11" s="735">
        <f>+'[4]LLA 04-99'!J1389</f>
        <v>0</v>
      </c>
      <c r="I11" s="735">
        <f>+'[4]LLA 04-99'!K1389</f>
        <v>0</v>
      </c>
      <c r="J11" s="735">
        <f>+'[4]LLA 04-99'!L1389</f>
        <v>0</v>
      </c>
      <c r="K11" s="735">
        <f>+'[4]LLA 04-99'!M1389</f>
        <v>0</v>
      </c>
      <c r="L11" s="735">
        <f>+'[4]LLA 04-99'!N1389</f>
        <v>0</v>
      </c>
      <c r="M11" s="735">
        <f>+'[4]LLA 04-99'!O1389</f>
        <v>0</v>
      </c>
      <c r="N11" s="735">
        <f>+'[4]LLA 04-99'!P1389</f>
        <v>0</v>
      </c>
    </row>
    <row r="12" spans="1:16" ht="12" customHeight="1">
      <c r="A12" s="469" t="s">
        <v>592</v>
      </c>
      <c r="B12" s="738">
        <f t="shared" si="0"/>
        <v>0</v>
      </c>
      <c r="C12" s="735">
        <f>+'[4]LLA 04-99'!E1392</f>
        <v>0</v>
      </c>
      <c r="D12" s="735">
        <f>+'[4]LLA 04-99'!F1392</f>
        <v>0</v>
      </c>
      <c r="E12" s="735">
        <f>+'[4]LLA 04-99'!G1392</f>
        <v>0</v>
      </c>
      <c r="F12" s="735">
        <f>+'[4]LLA 04-99'!H1392</f>
        <v>0</v>
      </c>
      <c r="G12" s="735">
        <f>+'[4]LLA 04-99'!I1392</f>
        <v>0</v>
      </c>
      <c r="H12" s="735">
        <f>+'[4]LLA 04-99'!J1392</f>
        <v>0</v>
      </c>
      <c r="I12" s="735">
        <f>+'[4]LLA 04-99'!K1392</f>
        <v>0</v>
      </c>
      <c r="J12" s="735">
        <f>+'[4]LLA 04-99'!L1392</f>
        <v>0</v>
      </c>
      <c r="K12" s="735">
        <f>+'[4]LLA 04-99'!M1392</f>
        <v>0</v>
      </c>
      <c r="L12" s="735">
        <f>+'[4]LLA 04-99'!N1392</f>
        <v>0</v>
      </c>
      <c r="M12" s="735">
        <f>+'[4]LLA 04-99'!O1392</f>
        <v>0</v>
      </c>
      <c r="N12" s="735">
        <f>+'[4]LLA 04-99'!P1392</f>
        <v>0</v>
      </c>
    </row>
    <row r="13" spans="1:16" ht="12" customHeight="1">
      <c r="A13" s="469" t="s">
        <v>593</v>
      </c>
      <c r="B13" s="738">
        <f t="shared" si="0"/>
        <v>0</v>
      </c>
      <c r="C13" s="735">
        <f>+'[4]LLA 04-99'!E1395</f>
        <v>0</v>
      </c>
      <c r="D13" s="735">
        <f>+'[4]LLA 04-99'!F1395</f>
        <v>0</v>
      </c>
      <c r="E13" s="735">
        <f>+'[4]LLA 04-99'!G1395</f>
        <v>0</v>
      </c>
      <c r="F13" s="735">
        <f>+'[4]LLA 04-99'!H1395</f>
        <v>0</v>
      </c>
      <c r="G13" s="735">
        <f>+'[4]LLA 04-99'!I1395</f>
        <v>0</v>
      </c>
      <c r="H13" s="735">
        <f>+'[4]LLA 04-99'!J1395</f>
        <v>0</v>
      </c>
      <c r="I13" s="735">
        <f>+'[4]LLA 04-99'!K1395</f>
        <v>0</v>
      </c>
      <c r="J13" s="735">
        <f>+'[4]LLA 04-99'!L1395</f>
        <v>0</v>
      </c>
      <c r="K13" s="735">
        <f>+'[4]LLA 04-99'!M1395</f>
        <v>0</v>
      </c>
      <c r="L13" s="735">
        <f>+'[4]LLA 04-99'!N1395</f>
        <v>0</v>
      </c>
      <c r="M13" s="735">
        <f>+'[4]LLA 04-99'!O1395</f>
        <v>0</v>
      </c>
      <c r="N13" s="735">
        <f>+'[4]LLA 04-99'!P1395</f>
        <v>0</v>
      </c>
    </row>
    <row r="14" spans="1:16" ht="12" customHeight="1">
      <c r="A14" s="469" t="s">
        <v>594</v>
      </c>
      <c r="B14" s="738">
        <f t="shared" si="0"/>
        <v>0</v>
      </c>
      <c r="C14" s="735">
        <f>+'[4]LLA 04-99'!E1398</f>
        <v>0</v>
      </c>
      <c r="D14" s="735">
        <f>+'[4]LLA 04-99'!F1398</f>
        <v>0</v>
      </c>
      <c r="E14" s="735">
        <f>+'[4]LLA 04-99'!G1398</f>
        <v>0</v>
      </c>
      <c r="F14" s="735">
        <f>+'[4]LLA 04-99'!H1398</f>
        <v>0</v>
      </c>
      <c r="G14" s="735">
        <f>+'[4]LLA 04-99'!I1398</f>
        <v>0</v>
      </c>
      <c r="H14" s="735">
        <f>+'[4]LLA 04-99'!J1398</f>
        <v>0</v>
      </c>
      <c r="I14" s="735">
        <f>+'[4]LLA 04-99'!K1398</f>
        <v>0</v>
      </c>
      <c r="J14" s="735">
        <f>+'[4]LLA 04-99'!L1398</f>
        <v>0</v>
      </c>
      <c r="K14" s="735">
        <f>+'[4]LLA 04-99'!M1398</f>
        <v>0</v>
      </c>
      <c r="L14" s="735">
        <f>+'[4]LLA 04-99'!N1398</f>
        <v>0</v>
      </c>
      <c r="M14" s="735">
        <f>+'[4]LLA 04-99'!O1398</f>
        <v>0</v>
      </c>
      <c r="N14" s="735">
        <f>+'[4]LLA 04-99'!P1398</f>
        <v>0</v>
      </c>
    </row>
    <row r="15" spans="1:16" ht="12" customHeight="1">
      <c r="A15" s="468" t="s">
        <v>595</v>
      </c>
      <c r="B15" s="738">
        <f t="shared" si="0"/>
        <v>0</v>
      </c>
      <c r="C15" s="735">
        <f>+'[4]LLA 04-99'!E1401</f>
        <v>0</v>
      </c>
      <c r="D15" s="735">
        <f>+'[4]LLA 04-99'!F1401</f>
        <v>0</v>
      </c>
      <c r="E15" s="735">
        <f>+'[4]LLA 04-99'!G1401</f>
        <v>0</v>
      </c>
      <c r="F15" s="735">
        <f>+'[4]LLA 04-99'!H1401</f>
        <v>0</v>
      </c>
      <c r="G15" s="735">
        <f>+'[4]LLA 04-99'!I1401</f>
        <v>0</v>
      </c>
      <c r="H15" s="735">
        <f>+'[4]LLA 04-99'!J1401</f>
        <v>0</v>
      </c>
      <c r="I15" s="735">
        <f>+'[4]LLA 04-99'!K1401</f>
        <v>0</v>
      </c>
      <c r="J15" s="735">
        <f>+'[4]LLA 04-99'!L1401</f>
        <v>0</v>
      </c>
      <c r="K15" s="735">
        <f>+'[4]LLA 04-99'!M1401</f>
        <v>0</v>
      </c>
      <c r="L15" s="735">
        <f>+'[4]LLA 04-99'!N1401</f>
        <v>0</v>
      </c>
      <c r="M15" s="735">
        <f>+'[4]LLA 04-99'!O1401</f>
        <v>0</v>
      </c>
      <c r="N15" s="735">
        <f>+'[4]LLA 04-99'!P1401</f>
        <v>0</v>
      </c>
    </row>
    <row r="16" spans="1:16" ht="12" customHeight="1">
      <c r="A16" s="358" t="s">
        <v>596</v>
      </c>
      <c r="B16" s="738">
        <f t="shared" si="0"/>
        <v>0</v>
      </c>
      <c r="C16" s="735">
        <f>+'[4]LLA 04-99'!E1404</f>
        <v>0</v>
      </c>
      <c r="D16" s="735">
        <f>+'[4]LLA 04-99'!F1404</f>
        <v>0</v>
      </c>
      <c r="E16" s="735">
        <f>+'[4]LLA 04-99'!G1404</f>
        <v>0</v>
      </c>
      <c r="F16" s="735">
        <f>+'[4]LLA 04-99'!H1404</f>
        <v>0</v>
      </c>
      <c r="G16" s="735">
        <f>+'[4]LLA 04-99'!I1404</f>
        <v>0</v>
      </c>
      <c r="H16" s="735">
        <f>+'[4]LLA 04-99'!J1404</f>
        <v>0</v>
      </c>
      <c r="I16" s="735">
        <f>+'[4]LLA 04-99'!K1404</f>
        <v>0</v>
      </c>
      <c r="J16" s="735">
        <f>+'[4]LLA 04-99'!L1404</f>
        <v>0</v>
      </c>
      <c r="K16" s="735">
        <f>+'[4]LLA 04-99'!M1404</f>
        <v>0</v>
      </c>
      <c r="L16" s="735">
        <f>+'[4]LLA 04-99'!N1404</f>
        <v>0</v>
      </c>
      <c r="M16" s="735">
        <f>+'[4]LLA 04-99'!O1404</f>
        <v>0</v>
      </c>
      <c r="N16" s="735">
        <f>+'[4]LLA 04-99'!P1404</f>
        <v>0</v>
      </c>
    </row>
    <row r="17" spans="1:14" ht="12" customHeight="1">
      <c r="A17" s="358" t="s">
        <v>597</v>
      </c>
      <c r="B17" s="738">
        <f t="shared" si="0"/>
        <v>50.109621999999995</v>
      </c>
      <c r="C17" s="735">
        <f>+'[4]LLA 04-99'!E1407</f>
        <v>4.062735</v>
      </c>
      <c r="D17" s="735">
        <f>+'[4]LLA 04-99'!F1407</f>
        <v>3.6911700000000001</v>
      </c>
      <c r="E17" s="735">
        <f>+'[4]LLA 04-99'!G1407</f>
        <v>3.3355800000000002</v>
      </c>
      <c r="F17" s="735">
        <f>+'[4]LLA 04-99'!H1407</f>
        <v>4.4301060000000003</v>
      </c>
      <c r="G17" s="735">
        <f>+'[4]LLA 04-99'!I1407</f>
        <v>4.1245560000000001</v>
      </c>
      <c r="H17" s="735">
        <f>+'[4]LLA 04-99'!J1407</f>
        <v>4.4601300000000004</v>
      </c>
      <c r="I17" s="735">
        <f>+'[4]LLA 04-99'!K1407</f>
        <v>4.6100250000000003</v>
      </c>
      <c r="J17" s="735">
        <f>+'[4]LLA 04-99'!L1407</f>
        <v>4.7150999999999996</v>
      </c>
      <c r="K17" s="735">
        <f>+'[4]LLA 04-99'!M1407</f>
        <v>4.1386500000000002</v>
      </c>
      <c r="L17" s="735">
        <f>+'[4]LLA 04-99'!N1407</f>
        <v>4.2932699999999997</v>
      </c>
      <c r="M17" s="735">
        <f>+'[4]LLA 04-99'!O1407</f>
        <v>3.1911299999999998</v>
      </c>
      <c r="N17" s="735">
        <f>+'[4]LLA 04-99'!P1407</f>
        <v>5.0571700000000002</v>
      </c>
    </row>
    <row r="18" spans="1:14" ht="12" customHeight="1">
      <c r="A18" s="468" t="s">
        <v>598</v>
      </c>
      <c r="B18" s="738">
        <f t="shared" si="0"/>
        <v>0</v>
      </c>
      <c r="C18" s="735">
        <f>+'[4]LLA 04-99'!E1410</f>
        <v>0</v>
      </c>
      <c r="D18" s="735">
        <f>+'[4]LLA 04-99'!F1410</f>
        <v>0</v>
      </c>
      <c r="E18" s="735">
        <f>+'[4]LLA 04-99'!G1410</f>
        <v>0</v>
      </c>
      <c r="F18" s="735">
        <f>+'[4]LLA 04-99'!H1410</f>
        <v>0</v>
      </c>
      <c r="G18" s="735">
        <f>+'[4]LLA 04-99'!I1410</f>
        <v>0</v>
      </c>
      <c r="H18" s="735">
        <f>+'[4]LLA 04-99'!J1410</f>
        <v>0</v>
      </c>
      <c r="I18" s="735">
        <f>+'[4]LLA 04-99'!K1410</f>
        <v>0</v>
      </c>
      <c r="J18" s="735">
        <f>+'[4]LLA 04-99'!L1410</f>
        <v>0</v>
      </c>
      <c r="K18" s="735">
        <f>+'[4]LLA 04-99'!M1410</f>
        <v>0</v>
      </c>
      <c r="L18" s="735">
        <f>+'[4]LLA 04-99'!N1410</f>
        <v>0</v>
      </c>
      <c r="M18" s="735">
        <f>+'[4]LLA 04-99'!O1410</f>
        <v>0</v>
      </c>
      <c r="N18" s="735">
        <f>+'[4]LLA 04-99'!P1410</f>
        <v>0</v>
      </c>
    </row>
    <row r="19" spans="1:14" ht="12" customHeight="1">
      <c r="A19" s="468" t="s">
        <v>599</v>
      </c>
      <c r="B19" s="738">
        <f t="shared" si="0"/>
        <v>1.2375</v>
      </c>
      <c r="C19" s="735">
        <f>+'[4]LLA 04-99'!E1413</f>
        <v>0</v>
      </c>
      <c r="D19" s="735">
        <f>+'[4]LLA 04-99'!F1413</f>
        <v>0</v>
      </c>
      <c r="E19" s="735">
        <f>+'[4]LLA 04-99'!G1413</f>
        <v>0</v>
      </c>
      <c r="F19" s="735">
        <f>+'[4]LLA 04-99'!H1413</f>
        <v>0</v>
      </c>
      <c r="G19" s="735">
        <f>+'[4]LLA 04-99'!I1413</f>
        <v>0</v>
      </c>
      <c r="H19" s="735">
        <f>+'[4]LLA 04-99'!J1413</f>
        <v>0</v>
      </c>
      <c r="I19" s="735">
        <f>+'[4]LLA 04-99'!K1413</f>
        <v>1.2375</v>
      </c>
      <c r="J19" s="735">
        <f>+'[4]LLA 04-99'!L1413</f>
        <v>0</v>
      </c>
      <c r="K19" s="735">
        <f>+'[4]LLA 04-99'!M1413</f>
        <v>0</v>
      </c>
      <c r="L19" s="735">
        <f>+'[4]LLA 04-99'!N1413</f>
        <v>0</v>
      </c>
      <c r="M19" s="735">
        <f>+'[4]LLA 04-99'!O1413</f>
        <v>0</v>
      </c>
      <c r="N19" s="735">
        <f>+'[4]LLA 04-99'!P1413</f>
        <v>0</v>
      </c>
    </row>
    <row r="20" spans="1:14" ht="12" customHeight="1">
      <c r="A20" s="468" t="s">
        <v>600</v>
      </c>
      <c r="B20" s="738">
        <f t="shared" si="0"/>
        <v>115.24811199999999</v>
      </c>
      <c r="C20" s="735">
        <f>+'[4]LLA 04-99'!E1416</f>
        <v>6.0406694999999999</v>
      </c>
      <c r="D20" s="735">
        <f>+'[4]LLA 04-99'!F1416</f>
        <v>6.2947980000000001</v>
      </c>
      <c r="E20" s="735">
        <f>+'[4]LLA 04-99'!G1416</f>
        <v>7.6461570000000005</v>
      </c>
      <c r="F20" s="735">
        <f>+'[4]LLA 04-99'!H1416</f>
        <v>10.8317025</v>
      </c>
      <c r="G20" s="735">
        <f>+'[4]LLA 04-99'!I1416</f>
        <v>12.669129</v>
      </c>
      <c r="H20" s="735">
        <f>+'[4]LLA 04-99'!J1416</f>
        <v>12.556512</v>
      </c>
      <c r="I20" s="735">
        <f>+'[4]LLA 04-99'!K1416</f>
        <v>13.8758175</v>
      </c>
      <c r="J20" s="735">
        <f>+'[4]LLA 04-99'!L1416</f>
        <v>11.159244000000001</v>
      </c>
      <c r="K20" s="735">
        <f>+'[4]LLA 04-99'!M1416</f>
        <v>7.3019970000000001</v>
      </c>
      <c r="L20" s="735">
        <f>+'[4]LLA 04-99'!N1416</f>
        <v>5.8686749999999996</v>
      </c>
      <c r="M20" s="735">
        <f>+'[4]LLA 04-99'!O1416</f>
        <v>7.6253984999999993</v>
      </c>
      <c r="N20" s="735">
        <f>+'[4]LLA 04-99'!P1416</f>
        <v>13.378012</v>
      </c>
    </row>
    <row r="21" spans="1:14" ht="12" customHeight="1">
      <c r="A21" s="468" t="s">
        <v>601</v>
      </c>
      <c r="B21" s="738">
        <f t="shared" si="0"/>
        <v>272.73230999999998</v>
      </c>
      <c r="C21" s="735">
        <f>+'[4]LLA 04-99'!E1419</f>
        <v>20.063250000000004</v>
      </c>
      <c r="D21" s="735">
        <f>+'[4]LLA 04-99'!F1419</f>
        <v>21.613049999999998</v>
      </c>
      <c r="E21" s="735">
        <f>+'[4]LLA 04-99'!G1419</f>
        <v>20.749950000000005</v>
      </c>
      <c r="F21" s="735">
        <f>+'[4]LLA 04-99'!H1419</f>
        <v>21.411899999999999</v>
      </c>
      <c r="G21" s="735">
        <f>+'[4]LLA 04-99'!I1419</f>
        <v>22.058999999999994</v>
      </c>
      <c r="H21" s="735">
        <f>+'[4]LLA 04-99'!J1419</f>
        <v>23.22045</v>
      </c>
      <c r="I21" s="735">
        <f>+'[4]LLA 04-99'!K1419</f>
        <v>23.237099999999998</v>
      </c>
      <c r="J21" s="735">
        <f>+'[4]LLA 04-99'!L1419</f>
        <v>23.113349999999993</v>
      </c>
      <c r="K21" s="735">
        <f>+'[4]LLA 04-99'!M1419</f>
        <v>23.328000000000007</v>
      </c>
      <c r="L21" s="735">
        <f>+'[4]LLA 04-99'!N1419</f>
        <v>22.724909999999998</v>
      </c>
      <c r="M21" s="735">
        <f>+'[4]LLA 04-99'!O1419</f>
        <v>24.376499999999993</v>
      </c>
      <c r="N21" s="735">
        <f>+'[4]LLA 04-99'!P1419</f>
        <v>26.834850000000003</v>
      </c>
    </row>
    <row r="22" spans="1:14" ht="12" customHeight="1">
      <c r="A22" s="468" t="s">
        <v>243</v>
      </c>
      <c r="B22" s="738">
        <f t="shared" si="0"/>
        <v>375.88187700000009</v>
      </c>
      <c r="C22" s="735">
        <f>+'[4]LLA 04-99'!E1422</f>
        <v>30.223291500000013</v>
      </c>
      <c r="D22" s="735">
        <f>+'[4]LLA 04-99'!F1422</f>
        <v>31.281929999999999</v>
      </c>
      <c r="E22" s="735">
        <f>+'[4]LLA 04-99'!G1422</f>
        <v>26.330625000000001</v>
      </c>
      <c r="F22" s="735">
        <f>+'[4]LLA 04-99'!H1422</f>
        <v>30.139478999999998</v>
      </c>
      <c r="G22" s="735">
        <f>+'[4]LLA 04-99'!I1422</f>
        <v>34.791975000000001</v>
      </c>
      <c r="H22" s="735">
        <f>+'[4]LLA 04-99'!J1422</f>
        <v>44.814599999999999</v>
      </c>
      <c r="I22" s="735">
        <f>+'[4]LLA 04-99'!K1422</f>
        <v>33.910501499999995</v>
      </c>
      <c r="J22" s="735">
        <f>+'[4]LLA 04-99'!L1422</f>
        <v>30.570435000000003</v>
      </c>
      <c r="K22" s="735">
        <f>+'[4]LLA 04-99'!M1422</f>
        <v>27.382509000000002</v>
      </c>
      <c r="L22" s="735">
        <f>+'[4]LLA 04-99'!N1422</f>
        <v>26.713863000000007</v>
      </c>
      <c r="M22" s="735">
        <f>+'[4]LLA 04-99'!O1422</f>
        <v>31.565906999999996</v>
      </c>
      <c r="N22" s="735">
        <f>+'[4]LLA 04-99'!P1422</f>
        <v>28.156761000000003</v>
      </c>
    </row>
    <row r="23" spans="1:14" ht="12" customHeight="1">
      <c r="A23" s="358" t="s">
        <v>244</v>
      </c>
      <c r="B23" s="738">
        <f t="shared" si="0"/>
        <v>380.48219999999992</v>
      </c>
      <c r="C23" s="735">
        <f>+'[4]LLA 04-99'!E1425</f>
        <v>32.119999999999997</v>
      </c>
      <c r="D23" s="735">
        <f>+'[4]LLA 04-99'!F1425</f>
        <v>30.606999999999999</v>
      </c>
      <c r="E23" s="735">
        <f>+'[4]LLA 04-99'!G1425</f>
        <v>30.01</v>
      </c>
      <c r="F23" s="735">
        <f>+'[4]LLA 04-99'!H1425</f>
        <v>31.45</v>
      </c>
      <c r="G23" s="735">
        <f>+'[4]LLA 04-99'!I1425</f>
        <v>28.405000000000001</v>
      </c>
      <c r="H23" s="735">
        <f>+'[4]LLA 04-99'!J1425</f>
        <v>27.2</v>
      </c>
      <c r="I23" s="735">
        <f>+'[4]LLA 04-99'!K1425</f>
        <v>26.14</v>
      </c>
      <c r="J23" s="735">
        <f>+'[4]LLA 04-99'!L1425</f>
        <v>28.51</v>
      </c>
      <c r="K23" s="735">
        <f>+'[4]LLA 04-99'!M1425</f>
        <v>30.567499999999999</v>
      </c>
      <c r="L23" s="735">
        <f>+'[4]LLA 04-99'!N1425</f>
        <v>33.3611</v>
      </c>
      <c r="M23" s="735">
        <f>+'[4]LLA 04-99'!O1425</f>
        <v>36.711599999999997</v>
      </c>
      <c r="N23" s="735">
        <f>+'[4]LLA 04-99'!P1425</f>
        <v>45.4</v>
      </c>
    </row>
    <row r="24" spans="1:14" ht="12" customHeight="1">
      <c r="A24" s="468" t="s">
        <v>245</v>
      </c>
      <c r="B24" s="738">
        <f t="shared" si="0"/>
        <v>77.260400000000004</v>
      </c>
      <c r="C24" s="735">
        <f>+'[4]LLA 04-99'!E1428</f>
        <v>5.9319000000000006</v>
      </c>
      <c r="D24" s="735">
        <f>+'[4]LLA 04-99'!F1428</f>
        <v>5.2317</v>
      </c>
      <c r="E24" s="735">
        <f>+'[4]LLA 04-99'!G1428</f>
        <v>6.0007500000000009</v>
      </c>
      <c r="F24" s="735">
        <f>+'[4]LLA 04-99'!H1428</f>
        <v>6.5106000000000002</v>
      </c>
      <c r="G24" s="735">
        <f>+'[4]LLA 04-99'!I1428</f>
        <v>6.5560500000000008</v>
      </c>
      <c r="H24" s="735">
        <f>+'[4]LLA 04-99'!J1428</f>
        <v>6.9169499999999999</v>
      </c>
      <c r="I24" s="735">
        <f>+'[4]LLA 04-99'!K1428</f>
        <v>7.5730500000000003</v>
      </c>
      <c r="J24" s="735">
        <f>+'[4]LLA 04-99'!L1428</f>
        <v>7.2638999999999996</v>
      </c>
      <c r="K24" s="735">
        <f>+'[4]LLA 04-99'!M1428</f>
        <v>5.8392000000000008</v>
      </c>
      <c r="L24" s="735">
        <f>+'[4]LLA 04-99'!N1428</f>
        <v>6.0047999999999995</v>
      </c>
      <c r="M24" s="735">
        <f>+'[4]LLA 04-99'!O1428</f>
        <v>6.8564499999999997</v>
      </c>
      <c r="N24" s="735">
        <f>+'[4]LLA 04-99'!P1428</f>
        <v>6.5750500000000001</v>
      </c>
    </row>
    <row r="25" spans="1:14" ht="12" customHeight="1">
      <c r="A25" s="468" t="s">
        <v>246</v>
      </c>
      <c r="B25" s="738">
        <f t="shared" si="0"/>
        <v>129.12299999999999</v>
      </c>
      <c r="C25" s="735">
        <f>+'[4]LLA 04-99'!E1431</f>
        <v>8.8290000000000006</v>
      </c>
      <c r="D25" s="735">
        <f>+'[4]LLA 04-99'!F1431</f>
        <v>8.9369999999999994</v>
      </c>
      <c r="E25" s="735">
        <f>+'[4]LLA 04-99'!G1431</f>
        <v>9.5534999999999997</v>
      </c>
      <c r="F25" s="735">
        <f>+'[4]LLA 04-99'!H1431</f>
        <v>9.8145000000000007</v>
      </c>
      <c r="G25" s="735">
        <f>+'[4]LLA 04-99'!I1431</f>
        <v>10.6425</v>
      </c>
      <c r="H25" s="735">
        <f>+'[4]LLA 04-99'!J1431</f>
        <v>11.785500000000001</v>
      </c>
      <c r="I25" s="735">
        <f>+'[4]LLA 04-99'!K1431</f>
        <v>11.843999999999999</v>
      </c>
      <c r="J25" s="735">
        <f>+'[4]LLA 04-99'!L1431</f>
        <v>11.1915</v>
      </c>
      <c r="K25" s="735">
        <f>+'[4]LLA 04-99'!M1431</f>
        <v>10.898999999999999</v>
      </c>
      <c r="L25" s="735">
        <f>+'[4]LLA 04-99'!N1431</f>
        <v>11.0115</v>
      </c>
      <c r="M25" s="735">
        <f>+'[4]LLA 04-99'!O1431</f>
        <v>11.2545</v>
      </c>
      <c r="N25" s="735">
        <f>+'[4]LLA 04-99'!P1431</f>
        <v>13.3605</v>
      </c>
    </row>
    <row r="26" spans="1:14" ht="12" customHeight="1">
      <c r="A26" s="468" t="s">
        <v>258</v>
      </c>
      <c r="B26" s="738">
        <f t="shared" si="0"/>
        <v>260.37225000000001</v>
      </c>
      <c r="C26" s="735">
        <f>+'[4]LLA 04-99'!E1434</f>
        <v>12.419550000000001</v>
      </c>
      <c r="D26" s="735">
        <f>+'[4]LLA 04-99'!F1434</f>
        <v>12.165750000000001</v>
      </c>
      <c r="E26" s="735">
        <f>+'[4]LLA 04-99'!G1434</f>
        <v>23.506200000000003</v>
      </c>
      <c r="F26" s="735">
        <f>+'[4]LLA 04-99'!H1434</f>
        <v>25.581150000000001</v>
      </c>
      <c r="G26" s="735">
        <f>+'[4]LLA 04-99'!I1434</f>
        <v>27.556650000000001</v>
      </c>
      <c r="H26" s="735">
        <f>+'[4]LLA 04-99'!J1434</f>
        <v>25.155000000000001</v>
      </c>
      <c r="I26" s="735">
        <f>+'[4]LLA 04-99'!K1434</f>
        <v>27.29205</v>
      </c>
      <c r="J26" s="735">
        <f>+'[4]LLA 04-99'!L1434</f>
        <v>26.642250000000001</v>
      </c>
      <c r="K26" s="735">
        <f>+'[4]LLA 04-99'!M1434</f>
        <v>23.420250000000003</v>
      </c>
      <c r="L26" s="735">
        <f>+'[4]LLA 04-99'!N1434</f>
        <v>16.922700000000003</v>
      </c>
      <c r="M26" s="735">
        <f>+'[4]LLA 04-99'!O1434</f>
        <v>19.626750000000001</v>
      </c>
      <c r="N26" s="735">
        <f>+'[4]LLA 04-99'!P1434</f>
        <v>20.083950000000002</v>
      </c>
    </row>
    <row r="27" spans="1:14" ht="12" customHeight="1">
      <c r="A27" s="358" t="s">
        <v>577</v>
      </c>
      <c r="B27" s="738">
        <f t="shared" si="0"/>
        <v>291.40949999999998</v>
      </c>
      <c r="C27" s="735">
        <f>+'[4]LLA 04-99'!E1437</f>
        <v>24.43</v>
      </c>
      <c r="D27" s="735">
        <f>+'[4]LLA 04-99'!F1437</f>
        <v>25.259999999999998</v>
      </c>
      <c r="E27" s="735">
        <f>+'[4]LLA 04-99'!G1437</f>
        <v>24.869999999999997</v>
      </c>
      <c r="F27" s="735">
        <f>+'[4]LLA 04-99'!H1437</f>
        <v>25.96</v>
      </c>
      <c r="G27" s="735">
        <f>+'[4]LLA 04-99'!I1437</f>
        <v>26.299999999999997</v>
      </c>
      <c r="H27" s="735">
        <f>+'[4]LLA 04-99'!J1437</f>
        <v>24.34</v>
      </c>
      <c r="I27" s="735">
        <f>+'[4]LLA 04-99'!K1437</f>
        <v>24.009999999999998</v>
      </c>
      <c r="J27" s="735">
        <f>+'[4]LLA 04-99'!L1437</f>
        <v>24.093</v>
      </c>
      <c r="K27" s="735">
        <f>+'[4]LLA 04-99'!M1437</f>
        <v>24.25</v>
      </c>
      <c r="L27" s="735">
        <f>+'[4]LLA 04-99'!N1437</f>
        <v>24.57</v>
      </c>
      <c r="M27" s="735">
        <f>+'[4]LLA 04-99'!O1437</f>
        <v>20.796500000000002</v>
      </c>
      <c r="N27" s="735">
        <f>+'[4]LLA 04-99'!P1437</f>
        <v>22.53</v>
      </c>
    </row>
    <row r="28" spans="1:14" ht="12" customHeight="1">
      <c r="A28" s="469" t="s">
        <v>578</v>
      </c>
      <c r="B28" s="738">
        <f t="shared" si="0"/>
        <v>151.80799999999999</v>
      </c>
      <c r="C28" s="735">
        <f>+'[4]LLA 04-99'!E1440</f>
        <v>11.48</v>
      </c>
      <c r="D28" s="735">
        <f>+'[4]LLA 04-99'!F1440</f>
        <v>12.22</v>
      </c>
      <c r="E28" s="735">
        <f>+'[4]LLA 04-99'!G1440</f>
        <v>11.42</v>
      </c>
      <c r="F28" s="735">
        <f>+'[4]LLA 04-99'!H1440</f>
        <v>12.32</v>
      </c>
      <c r="G28" s="735">
        <f>+'[4]LLA 04-99'!I1440</f>
        <v>12.45</v>
      </c>
      <c r="H28" s="735">
        <f>+'[4]LLA 04-99'!J1440</f>
        <v>12.53</v>
      </c>
      <c r="I28" s="735">
        <f>+'[4]LLA 04-99'!K1440</f>
        <v>13.587</v>
      </c>
      <c r="J28" s="735">
        <f>+'[4]LLA 04-99'!L1440</f>
        <v>13.66</v>
      </c>
      <c r="K28" s="735">
        <f>+'[4]LLA 04-99'!M1440</f>
        <v>12.82</v>
      </c>
      <c r="L28" s="735">
        <f>+'[4]LLA 04-99'!N1440</f>
        <v>12.88</v>
      </c>
      <c r="M28" s="735">
        <f>+'[4]LLA 04-99'!O1440</f>
        <v>12.750999999999999</v>
      </c>
      <c r="N28" s="735">
        <f>+'[4]LLA 04-99'!P1440</f>
        <v>13.69</v>
      </c>
    </row>
    <row r="29" spans="1:14" ht="12" customHeight="1">
      <c r="A29" s="469" t="s">
        <v>579</v>
      </c>
      <c r="B29" s="738">
        <f t="shared" si="0"/>
        <v>139.60150000000002</v>
      </c>
      <c r="C29" s="735">
        <f>+'[4]LLA 04-99'!E1443</f>
        <v>12.95</v>
      </c>
      <c r="D29" s="735">
        <f>+'[4]LLA 04-99'!F1443</f>
        <v>13.04</v>
      </c>
      <c r="E29" s="735">
        <f>+'[4]LLA 04-99'!G1443</f>
        <v>13.45</v>
      </c>
      <c r="F29" s="735">
        <f>+'[4]LLA 04-99'!H1443</f>
        <v>13.64</v>
      </c>
      <c r="G29" s="735">
        <f>+'[4]LLA 04-99'!I1443</f>
        <v>13.85</v>
      </c>
      <c r="H29" s="735">
        <f>+'[4]LLA 04-99'!J1443</f>
        <v>11.81</v>
      </c>
      <c r="I29" s="735">
        <f>+'[4]LLA 04-99'!K1443</f>
        <v>10.423</v>
      </c>
      <c r="J29" s="735">
        <f>+'[4]LLA 04-99'!L1443</f>
        <v>10.433</v>
      </c>
      <c r="K29" s="735">
        <f>+'[4]LLA 04-99'!M1443</f>
        <v>11.43</v>
      </c>
      <c r="L29" s="735">
        <f>+'[4]LLA 04-99'!N1443</f>
        <v>11.69</v>
      </c>
      <c r="M29" s="735">
        <f>+'[4]LLA 04-99'!O1443</f>
        <v>8.0455000000000005</v>
      </c>
      <c r="N29" s="735">
        <f>+'[4]LLA 04-99'!P1443</f>
        <v>8.84</v>
      </c>
    </row>
    <row r="30" spans="1:14" ht="12" customHeight="1">
      <c r="A30" s="468" t="s">
        <v>590</v>
      </c>
      <c r="B30" s="738">
        <f t="shared" si="0"/>
        <v>525.59099999999989</v>
      </c>
      <c r="C30" s="735">
        <f>+'[4]LLA 04-99'!E1446</f>
        <v>39.896999999999991</v>
      </c>
      <c r="D30" s="735">
        <f>+'[4]LLA 04-99'!F1446</f>
        <v>41.681249999999991</v>
      </c>
      <c r="E30" s="735">
        <f>+'[4]LLA 04-99'!G1446</f>
        <v>43.933499999999981</v>
      </c>
      <c r="F30" s="735">
        <f>+'[4]LLA 04-99'!H1446</f>
        <v>44.86815</v>
      </c>
      <c r="G30" s="735">
        <f>+'[4]LLA 04-99'!I1446</f>
        <v>46.594349999999984</v>
      </c>
      <c r="H30" s="735">
        <f>+'[4]LLA 04-99'!J1446</f>
        <v>50.719499999999982</v>
      </c>
      <c r="I30" s="735">
        <f>+'[4]LLA 04-99'!K1446</f>
        <v>51.889499999999984</v>
      </c>
      <c r="J30" s="735">
        <f>+'[4]LLA 04-99'!L1446</f>
        <v>48.174750000000003</v>
      </c>
      <c r="K30" s="735">
        <f>+'[4]LLA 04-99'!M1446</f>
        <v>43.202249999999964</v>
      </c>
      <c r="L30" s="735">
        <f>+'[4]LLA 04-99'!N1446</f>
        <v>39.458249999999992</v>
      </c>
      <c r="M30" s="735">
        <f>+'[4]LLA 04-99'!O1446</f>
        <v>37.059749999999987</v>
      </c>
      <c r="N30" s="735">
        <f>+'[4]LLA 04-99'!P1446</f>
        <v>38.112749999999998</v>
      </c>
    </row>
    <row r="31" spans="1:14" ht="12" customHeight="1">
      <c r="A31" s="468" t="s">
        <v>591</v>
      </c>
      <c r="B31" s="738">
        <f t="shared" si="0"/>
        <v>1529.4008000000001</v>
      </c>
      <c r="C31" s="735">
        <f>+'[4]LLA 04-99'!E1449</f>
        <v>97.235500000000016</v>
      </c>
      <c r="D31" s="735">
        <f>+'[4]LLA 04-99'!F1449</f>
        <v>122.407</v>
      </c>
      <c r="E31" s="735">
        <f>+'[4]LLA 04-99'!G1449</f>
        <v>130.11920000000001</v>
      </c>
      <c r="F31" s="735">
        <f>+'[4]LLA 04-99'!H1449</f>
        <v>181.81319999999997</v>
      </c>
      <c r="G31" s="735">
        <f>+'[4]LLA 04-99'!I1449</f>
        <v>166.26999999999998</v>
      </c>
      <c r="H31" s="735">
        <f>+'[4]LLA 04-99'!J1449</f>
        <v>165.85999999999999</v>
      </c>
      <c r="I31" s="735">
        <f>+'[4]LLA 04-99'!K1449</f>
        <v>139.30200000000002</v>
      </c>
      <c r="J31" s="735">
        <f>+'[4]LLA 04-99'!L1449</f>
        <v>125.4649</v>
      </c>
      <c r="K31" s="735">
        <f>+'[4]LLA 04-99'!M1449</f>
        <v>114.136</v>
      </c>
      <c r="L31" s="735">
        <f>+'[4]LLA 04-99'!N1449</f>
        <v>100.29599999999998</v>
      </c>
      <c r="M31" s="735">
        <f>+'[4]LLA 04-99'!O1449</f>
        <v>88.170999999999978</v>
      </c>
      <c r="N31" s="735">
        <f>+'[4]LLA 04-99'!P1449</f>
        <v>98.325999999999993</v>
      </c>
    </row>
    <row r="32" spans="1:14" ht="12" customHeight="1">
      <c r="A32" s="358" t="s">
        <v>686</v>
      </c>
      <c r="B32" s="738">
        <f t="shared" si="0"/>
        <v>0</v>
      </c>
      <c r="C32" s="735">
        <f>+'[4]LLA 04-99'!E1452</f>
        <v>0</v>
      </c>
      <c r="D32" s="735">
        <f>+'[4]LLA 04-99'!F1452</f>
        <v>0</v>
      </c>
      <c r="E32" s="735">
        <f>+'[4]LLA 04-99'!G1452</f>
        <v>0</v>
      </c>
      <c r="F32" s="735">
        <f>+'[4]LLA 04-99'!H1452</f>
        <v>0</v>
      </c>
      <c r="G32" s="735">
        <f>+'[4]LLA 04-99'!I1452</f>
        <v>0</v>
      </c>
      <c r="H32" s="735">
        <f>+'[4]LLA 04-99'!J1452</f>
        <v>0</v>
      </c>
      <c r="I32" s="735">
        <f>+'[4]LLA 04-99'!K1452</f>
        <v>0</v>
      </c>
      <c r="J32" s="735">
        <f>+'[4]LLA 04-99'!L1452</f>
        <v>0</v>
      </c>
      <c r="K32" s="735">
        <f>+'[4]LLA 04-99'!M1452</f>
        <v>0</v>
      </c>
      <c r="L32" s="735">
        <f>+'[4]LLA 04-99'!N1452</f>
        <v>0</v>
      </c>
      <c r="M32" s="735">
        <f>+'[4]LLA 04-99'!O1452</f>
        <v>0</v>
      </c>
      <c r="N32" s="735">
        <f>+'[4]LLA 04-99'!P1452</f>
        <v>0</v>
      </c>
    </row>
    <row r="33" spans="1:14" ht="12" customHeight="1">
      <c r="A33" s="358" t="s">
        <v>534</v>
      </c>
      <c r="B33" s="738">
        <f t="shared" si="0"/>
        <v>0</v>
      </c>
      <c r="C33" s="735">
        <f>+'[4]LLA 04-99'!E1455</f>
        <v>0</v>
      </c>
      <c r="D33" s="735">
        <f>+'[4]LLA 04-99'!F1455</f>
        <v>0</v>
      </c>
      <c r="E33" s="735">
        <f>+'[4]LLA 04-99'!G1455</f>
        <v>0</v>
      </c>
      <c r="F33" s="735">
        <f>+'[4]LLA 04-99'!H1455</f>
        <v>0</v>
      </c>
      <c r="G33" s="735">
        <f>+'[4]LLA 04-99'!I1455</f>
        <v>0</v>
      </c>
      <c r="H33" s="735">
        <f>+'[4]LLA 04-99'!J1455</f>
        <v>0</v>
      </c>
      <c r="I33" s="735">
        <f>+'[4]LLA 04-99'!K1455</f>
        <v>0</v>
      </c>
      <c r="J33" s="735">
        <f>+'[4]LLA 04-99'!L1455</f>
        <v>0</v>
      </c>
      <c r="K33" s="735">
        <f>+'[4]LLA 04-99'!M1455</f>
        <v>0</v>
      </c>
      <c r="L33" s="735">
        <f>+'[4]LLA 04-99'!N1455</f>
        <v>0</v>
      </c>
      <c r="M33" s="735">
        <f>+'[4]LLA 04-99'!O1455</f>
        <v>0</v>
      </c>
      <c r="N33" s="735">
        <f>+'[4]LLA 04-99'!P1455</f>
        <v>0</v>
      </c>
    </row>
    <row r="34" spans="1:14" ht="12" customHeight="1">
      <c r="A34" s="358" t="s">
        <v>535</v>
      </c>
      <c r="B34" s="738">
        <f t="shared" si="0"/>
        <v>0</v>
      </c>
      <c r="C34" s="735">
        <f>+'[4]LLA 04-99'!E1458</f>
        <v>0</v>
      </c>
      <c r="D34" s="735">
        <f>+'[4]LLA 04-99'!F1458</f>
        <v>0</v>
      </c>
      <c r="E34" s="735">
        <f>+'[4]LLA 04-99'!G1458</f>
        <v>0</v>
      </c>
      <c r="F34" s="735">
        <f>+'[4]LLA 04-99'!H1458</f>
        <v>0</v>
      </c>
      <c r="G34" s="735">
        <f>+'[4]LLA 04-99'!I1458</f>
        <v>0</v>
      </c>
      <c r="H34" s="735">
        <f>+'[4]LLA 04-99'!J1458</f>
        <v>0</v>
      </c>
      <c r="I34" s="735">
        <f>+'[4]LLA 04-99'!K1458</f>
        <v>0</v>
      </c>
      <c r="J34" s="735">
        <f>+'[4]LLA 04-99'!L1458</f>
        <v>0</v>
      </c>
      <c r="K34" s="735">
        <f>+'[4]LLA 04-99'!M1458</f>
        <v>0</v>
      </c>
      <c r="L34" s="735">
        <f>+'[4]LLA 04-99'!N1458</f>
        <v>0</v>
      </c>
      <c r="M34" s="735">
        <f>+'[4]LLA 04-99'!O1458</f>
        <v>0</v>
      </c>
      <c r="N34" s="735">
        <f>+'[4]LLA 04-99'!P1458</f>
        <v>0</v>
      </c>
    </row>
    <row r="35" spans="1:14" ht="12" customHeight="1">
      <c r="A35" s="475" t="s">
        <v>536</v>
      </c>
      <c r="B35" s="739">
        <f t="shared" si="0"/>
        <v>0</v>
      </c>
      <c r="C35" s="736">
        <f>+'[4]LLA 04-99'!E1461</f>
        <v>0</v>
      </c>
      <c r="D35" s="736">
        <f>+'[4]LLA 04-99'!F1461</f>
        <v>0</v>
      </c>
      <c r="E35" s="736">
        <f>+'[4]LLA 04-99'!G1461</f>
        <v>0</v>
      </c>
      <c r="F35" s="736">
        <f>+'[4]LLA 04-99'!H1461</f>
        <v>0</v>
      </c>
      <c r="G35" s="736">
        <f>+'[4]LLA 04-99'!I1461</f>
        <v>0</v>
      </c>
      <c r="H35" s="736">
        <f>+'[4]LLA 04-99'!J1461</f>
        <v>0</v>
      </c>
      <c r="I35" s="736">
        <f>+'[4]LLA 04-99'!K1461</f>
        <v>0</v>
      </c>
      <c r="J35" s="736">
        <f>+'[4]LLA 04-99'!L1461</f>
        <v>0</v>
      </c>
      <c r="K35" s="736">
        <f>+'[4]LLA 04-99'!M1461</f>
        <v>0</v>
      </c>
      <c r="L35" s="736">
        <f>+'[4]LLA 04-99'!N1461</f>
        <v>0</v>
      </c>
      <c r="M35" s="736">
        <f>+'[4]LLA 04-99'!O1461</f>
        <v>0</v>
      </c>
      <c r="N35" s="736">
        <f>+'[4]LLA 04-99'!P1461</f>
        <v>0</v>
      </c>
    </row>
    <row r="36" spans="1:14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</row>
    <row r="37" spans="1:14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</row>
    <row r="38" spans="1:14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</row>
    <row r="39" spans="1:14" ht="12" customHeight="1">
      <c r="A39" s="14"/>
    </row>
    <row r="40" spans="1:14" ht="12" customHeight="1">
      <c r="A40" s="217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  <row r="45" spans="1:14" ht="12" customHeight="1">
      <c r="A45" s="217"/>
    </row>
    <row r="46" spans="1:14" ht="12" customHeight="1">
      <c r="A46" s="217"/>
    </row>
    <row r="47" spans="1:14" ht="12" customHeight="1">
      <c r="A47" s="217"/>
    </row>
    <row r="48" spans="1:14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52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8.33203125" style="354" customWidth="1"/>
    <col min="2" max="2" width="5.6640625" style="354" customWidth="1"/>
    <col min="3" max="14" width="5.5" style="354" customWidth="1"/>
    <col min="15" max="15" width="6.6640625" style="354" customWidth="1"/>
    <col min="16" max="16384" width="12.83203125" style="354"/>
  </cols>
  <sheetData>
    <row r="2" spans="1:15" ht="12" customHeight="1">
      <c r="A2" s="510" t="s">
        <v>408</v>
      </c>
      <c r="B2" s="467"/>
      <c r="C2" s="467"/>
      <c r="D2" s="467"/>
      <c r="E2" s="467"/>
      <c r="F2" s="467"/>
    </row>
    <row r="3" spans="1:15" ht="11">
      <c r="A3" s="511" t="s">
        <v>305</v>
      </c>
    </row>
    <row r="4" spans="1:15" ht="4" customHeight="1"/>
    <row r="5" spans="1:15" ht="17" customHeight="1">
      <c r="A5" s="667" t="s">
        <v>198</v>
      </c>
      <c r="B5" s="668" t="s">
        <v>501</v>
      </c>
      <c r="C5" s="669" t="s">
        <v>327</v>
      </c>
      <c r="D5" s="669" t="s">
        <v>432</v>
      </c>
      <c r="E5" s="669" t="s">
        <v>434</v>
      </c>
      <c r="F5" s="669" t="s">
        <v>384</v>
      </c>
      <c r="G5" s="669" t="s">
        <v>389</v>
      </c>
      <c r="H5" s="669" t="s">
        <v>287</v>
      </c>
      <c r="I5" s="669" t="s">
        <v>296</v>
      </c>
      <c r="J5" s="669" t="s">
        <v>102</v>
      </c>
      <c r="K5" s="669" t="s">
        <v>103</v>
      </c>
      <c r="L5" s="669" t="s">
        <v>106</v>
      </c>
      <c r="M5" s="669" t="s">
        <v>107</v>
      </c>
      <c r="N5" s="670" t="s">
        <v>109</v>
      </c>
      <c r="O5" s="471"/>
    </row>
    <row r="6" spans="1:15" ht="17" customHeight="1">
      <c r="A6" s="535" t="s">
        <v>325</v>
      </c>
      <c r="B6" s="740">
        <f>('C-69'!B6/'C-68'!B6)*1000</f>
        <v>33.195450428518193</v>
      </c>
      <c r="C6" s="740">
        <f>('C-69'!C6/'C-68'!C6)*1000</f>
        <v>32.968338530066816</v>
      </c>
      <c r="D6" s="740">
        <f>('C-69'!D6/'C-68'!D6)*1000</f>
        <v>33.496278223185257</v>
      </c>
      <c r="E6" s="740">
        <f>('C-69'!E6/'C-68'!E6)*1000</f>
        <v>33.182929167514757</v>
      </c>
      <c r="F6" s="740">
        <f>('C-69'!F6/'C-68'!F6)*1000</f>
        <v>34.08632310829573</v>
      </c>
      <c r="G6" s="740">
        <f>('C-69'!G6/'C-68'!G6)*1000</f>
        <v>33.821346827900449</v>
      </c>
      <c r="H6" s="740">
        <f>('C-69'!H6/'C-68'!H6)*1000</f>
        <v>33.558333361507906</v>
      </c>
      <c r="I6" s="740">
        <f>('C-69'!I6/'C-68'!I6)*1000</f>
        <v>32.757768761220824</v>
      </c>
      <c r="J6" s="740">
        <f>('C-69'!J6/'C-68'!J6)*1000</f>
        <v>32.494369364216951</v>
      </c>
      <c r="K6" s="740">
        <f>('C-69'!K6/'C-68'!K6)*1000</f>
        <v>32.472672036348612</v>
      </c>
      <c r="L6" s="740">
        <f>('C-69'!L6/'C-68'!L6)*1000</f>
        <v>33.150263858850309</v>
      </c>
      <c r="M6" s="740">
        <f>('C-69'!M6/'C-68'!M6)*1000</f>
        <v>32.834417638317326</v>
      </c>
      <c r="N6" s="740">
        <f>('C-69'!N6/'C-68'!N6)*1000</f>
        <v>33.233822336087002</v>
      </c>
    </row>
    <row r="7" spans="1:15" ht="12" customHeight="1">
      <c r="A7" s="468" t="s">
        <v>488</v>
      </c>
      <c r="B7" s="741">
        <v>0</v>
      </c>
      <c r="C7" s="741">
        <v>0</v>
      </c>
      <c r="D7" s="741">
        <v>0</v>
      </c>
      <c r="E7" s="741">
        <v>0</v>
      </c>
      <c r="F7" s="741">
        <v>0</v>
      </c>
      <c r="G7" s="741">
        <v>0</v>
      </c>
      <c r="H7" s="741">
        <v>0</v>
      </c>
      <c r="I7" s="741">
        <v>0</v>
      </c>
      <c r="J7" s="741">
        <v>0</v>
      </c>
      <c r="K7" s="741">
        <v>0</v>
      </c>
      <c r="L7" s="741">
        <v>0</v>
      </c>
      <c r="M7" s="741">
        <v>0</v>
      </c>
      <c r="N7" s="741">
        <v>0</v>
      </c>
    </row>
    <row r="8" spans="1:15" ht="12" customHeight="1">
      <c r="A8" s="468" t="s">
        <v>603</v>
      </c>
      <c r="B8" s="741">
        <v>0</v>
      </c>
      <c r="C8" s="741">
        <v>0</v>
      </c>
      <c r="D8" s="741">
        <v>0</v>
      </c>
      <c r="E8" s="741">
        <v>0</v>
      </c>
      <c r="F8" s="741">
        <v>0</v>
      </c>
      <c r="G8" s="741">
        <v>0</v>
      </c>
      <c r="H8" s="741">
        <v>0</v>
      </c>
      <c r="I8" s="741">
        <v>0</v>
      </c>
      <c r="J8" s="741">
        <v>0</v>
      </c>
      <c r="K8" s="741">
        <v>0</v>
      </c>
      <c r="L8" s="741">
        <v>0</v>
      </c>
      <c r="M8" s="741">
        <v>0</v>
      </c>
      <c r="N8" s="741">
        <v>0</v>
      </c>
    </row>
    <row r="9" spans="1:15" ht="12" customHeight="1">
      <c r="A9" s="468" t="s">
        <v>604</v>
      </c>
      <c r="B9" s="741">
        <v>0</v>
      </c>
      <c r="C9" s="741">
        <v>0</v>
      </c>
      <c r="D9" s="741">
        <v>0</v>
      </c>
      <c r="E9" s="741">
        <v>0</v>
      </c>
      <c r="F9" s="741">
        <v>0</v>
      </c>
      <c r="G9" s="741">
        <v>0</v>
      </c>
      <c r="H9" s="741">
        <v>0</v>
      </c>
      <c r="I9" s="741">
        <v>0</v>
      </c>
      <c r="J9" s="741">
        <v>0</v>
      </c>
      <c r="K9" s="741">
        <v>0</v>
      </c>
      <c r="L9" s="741">
        <v>0</v>
      </c>
      <c r="M9" s="741">
        <v>0</v>
      </c>
      <c r="N9" s="741">
        <v>0</v>
      </c>
    </row>
    <row r="10" spans="1:15" ht="12" customHeight="1">
      <c r="A10" s="358" t="s">
        <v>605</v>
      </c>
      <c r="B10" s="741">
        <v>0</v>
      </c>
      <c r="C10" s="741">
        <v>0</v>
      </c>
      <c r="D10" s="741">
        <v>0</v>
      </c>
      <c r="E10" s="741">
        <v>0</v>
      </c>
      <c r="F10" s="741">
        <v>0</v>
      </c>
      <c r="G10" s="741">
        <v>0</v>
      </c>
      <c r="H10" s="741">
        <v>0</v>
      </c>
      <c r="I10" s="741">
        <v>0</v>
      </c>
      <c r="J10" s="741">
        <v>0</v>
      </c>
      <c r="K10" s="741">
        <v>0</v>
      </c>
      <c r="L10" s="741">
        <v>0</v>
      </c>
      <c r="M10" s="741">
        <v>0</v>
      </c>
      <c r="N10" s="741">
        <v>0</v>
      </c>
    </row>
    <row r="11" spans="1:15" ht="12" customHeight="1">
      <c r="A11" s="358" t="s">
        <v>606</v>
      </c>
      <c r="B11" s="741">
        <v>0</v>
      </c>
      <c r="C11" s="741">
        <v>0</v>
      </c>
      <c r="D11" s="741">
        <v>0</v>
      </c>
      <c r="E11" s="741">
        <v>0</v>
      </c>
      <c r="F11" s="741">
        <v>0</v>
      </c>
      <c r="G11" s="741">
        <v>0</v>
      </c>
      <c r="H11" s="741">
        <v>0</v>
      </c>
      <c r="I11" s="741">
        <v>0</v>
      </c>
      <c r="J11" s="741">
        <v>0</v>
      </c>
      <c r="K11" s="741">
        <v>0</v>
      </c>
      <c r="L11" s="741">
        <v>0</v>
      </c>
      <c r="M11" s="741">
        <v>0</v>
      </c>
      <c r="N11" s="741">
        <v>0</v>
      </c>
    </row>
    <row r="12" spans="1:15" ht="12" customHeight="1">
      <c r="A12" s="469" t="s">
        <v>592</v>
      </c>
      <c r="B12" s="741">
        <v>0</v>
      </c>
      <c r="C12" s="741">
        <v>0</v>
      </c>
      <c r="D12" s="741">
        <v>0</v>
      </c>
      <c r="E12" s="741">
        <v>0</v>
      </c>
      <c r="F12" s="741">
        <v>0</v>
      </c>
      <c r="G12" s="741">
        <v>0</v>
      </c>
      <c r="H12" s="741">
        <v>0</v>
      </c>
      <c r="I12" s="741">
        <v>0</v>
      </c>
      <c r="J12" s="741">
        <v>0</v>
      </c>
      <c r="K12" s="741">
        <v>0</v>
      </c>
      <c r="L12" s="741">
        <v>0</v>
      </c>
      <c r="M12" s="741">
        <v>0</v>
      </c>
      <c r="N12" s="741">
        <v>0</v>
      </c>
    </row>
    <row r="13" spans="1:15" ht="12" customHeight="1">
      <c r="A13" s="469" t="s">
        <v>593</v>
      </c>
      <c r="B13" s="741">
        <v>0</v>
      </c>
      <c r="C13" s="741">
        <v>0</v>
      </c>
      <c r="D13" s="741">
        <v>0</v>
      </c>
      <c r="E13" s="741">
        <v>0</v>
      </c>
      <c r="F13" s="741">
        <v>0</v>
      </c>
      <c r="G13" s="741">
        <v>0</v>
      </c>
      <c r="H13" s="741">
        <v>0</v>
      </c>
      <c r="I13" s="741">
        <v>0</v>
      </c>
      <c r="J13" s="741">
        <v>0</v>
      </c>
      <c r="K13" s="741">
        <v>0</v>
      </c>
      <c r="L13" s="741">
        <v>0</v>
      </c>
      <c r="M13" s="741">
        <v>0</v>
      </c>
      <c r="N13" s="741">
        <v>0</v>
      </c>
    </row>
    <row r="14" spans="1:15" ht="12" customHeight="1">
      <c r="A14" s="469" t="s">
        <v>594</v>
      </c>
      <c r="B14" s="741">
        <v>0</v>
      </c>
      <c r="C14" s="741">
        <v>0</v>
      </c>
      <c r="D14" s="741">
        <v>0</v>
      </c>
      <c r="E14" s="741">
        <v>0</v>
      </c>
      <c r="F14" s="741">
        <v>0</v>
      </c>
      <c r="G14" s="741">
        <v>0</v>
      </c>
      <c r="H14" s="741">
        <v>0</v>
      </c>
      <c r="I14" s="741">
        <v>0</v>
      </c>
      <c r="J14" s="741">
        <v>0</v>
      </c>
      <c r="K14" s="741">
        <v>0</v>
      </c>
      <c r="L14" s="741">
        <v>0</v>
      </c>
      <c r="M14" s="741">
        <v>0</v>
      </c>
      <c r="N14" s="741">
        <v>0</v>
      </c>
    </row>
    <row r="15" spans="1:15" ht="12" customHeight="1">
      <c r="A15" s="468" t="s">
        <v>595</v>
      </c>
      <c r="B15" s="741">
        <v>0</v>
      </c>
      <c r="C15" s="741">
        <v>0</v>
      </c>
      <c r="D15" s="741">
        <v>0</v>
      </c>
      <c r="E15" s="741">
        <v>0</v>
      </c>
      <c r="F15" s="741">
        <v>0</v>
      </c>
      <c r="G15" s="741">
        <v>0</v>
      </c>
      <c r="H15" s="741">
        <v>0</v>
      </c>
      <c r="I15" s="741">
        <v>0</v>
      </c>
      <c r="J15" s="741">
        <v>0</v>
      </c>
      <c r="K15" s="741">
        <v>0</v>
      </c>
      <c r="L15" s="741">
        <v>0</v>
      </c>
      <c r="M15" s="741">
        <v>0</v>
      </c>
      <c r="N15" s="741">
        <v>0</v>
      </c>
    </row>
    <row r="16" spans="1:15" ht="12" customHeight="1">
      <c r="A16" s="358" t="s">
        <v>596</v>
      </c>
      <c r="B16" s="741">
        <v>0</v>
      </c>
      <c r="C16" s="741">
        <v>0</v>
      </c>
      <c r="D16" s="741">
        <v>0</v>
      </c>
      <c r="E16" s="741">
        <v>0</v>
      </c>
      <c r="F16" s="741">
        <v>0</v>
      </c>
      <c r="G16" s="741">
        <v>0</v>
      </c>
      <c r="H16" s="741">
        <v>0</v>
      </c>
      <c r="I16" s="741">
        <v>0</v>
      </c>
      <c r="J16" s="741">
        <v>0</v>
      </c>
      <c r="K16" s="741">
        <v>0</v>
      </c>
      <c r="L16" s="741">
        <v>0</v>
      </c>
      <c r="M16" s="741">
        <v>0</v>
      </c>
      <c r="N16" s="741">
        <v>0</v>
      </c>
    </row>
    <row r="17" spans="1:14" ht="12" customHeight="1">
      <c r="A17" s="358" t="s">
        <v>597</v>
      </c>
      <c r="B17" s="741">
        <f>('C-69'!B17/'C-68'!B17)*1000</f>
        <v>31.377346274264244</v>
      </c>
      <c r="C17" s="741">
        <f>('C-69'!C17/'C-68'!C17)*1000</f>
        <v>30.778295454545454</v>
      </c>
      <c r="D17" s="741">
        <f>('C-69'!D17/'C-68'!D17)*1000</f>
        <v>29.767499999999998</v>
      </c>
      <c r="E17" s="741">
        <f>('C-69'!E17/'C-68'!E17)*1000</f>
        <v>27.566776859504134</v>
      </c>
      <c r="F17" s="741">
        <f>('C-69'!F17/'C-68'!F17)*1000</f>
        <v>30.343191780821918</v>
      </c>
      <c r="G17" s="741">
        <f>('C-69'!G17/'C-68'!G17)*1000</f>
        <v>33.262548387096771</v>
      </c>
      <c r="H17" s="741">
        <f>('C-69'!H17/'C-68'!H17)*1000</f>
        <v>33.284552238805972</v>
      </c>
      <c r="I17" s="741">
        <f>('C-69'!I17/'C-68'!I17)*1000</f>
        <v>32.928750000000001</v>
      </c>
      <c r="J17" s="741">
        <f>('C-69'!J17/'C-68'!J17)*1000</f>
        <v>32.295205479452058</v>
      </c>
      <c r="K17" s="741">
        <f>('C-69'!K17/'C-68'!K17)*1000</f>
        <v>31.117669172932331</v>
      </c>
      <c r="L17" s="741">
        <f>('C-69'!L17/'C-68'!L17)*1000</f>
        <v>32.524772727272719</v>
      </c>
      <c r="M17" s="741">
        <f>('C-69'!M17/'C-68'!M17)*1000</f>
        <v>31.285588235294114</v>
      </c>
      <c r="N17" s="741">
        <f>('C-69'!N17/'C-68'!N17)*1000</f>
        <v>31.025582822085891</v>
      </c>
    </row>
    <row r="18" spans="1:14" ht="12" customHeight="1">
      <c r="A18" s="468" t="s">
        <v>598</v>
      </c>
      <c r="B18" s="741">
        <v>0</v>
      </c>
      <c r="C18" s="741">
        <v>0</v>
      </c>
      <c r="D18" s="741">
        <v>0</v>
      </c>
      <c r="E18" s="741">
        <v>0</v>
      </c>
      <c r="F18" s="741">
        <v>0</v>
      </c>
      <c r="G18" s="741">
        <v>0</v>
      </c>
      <c r="H18" s="741">
        <v>0</v>
      </c>
      <c r="I18" s="741">
        <v>0</v>
      </c>
      <c r="J18" s="741">
        <v>0</v>
      </c>
      <c r="K18" s="741">
        <v>0</v>
      </c>
      <c r="L18" s="741">
        <v>0</v>
      </c>
      <c r="M18" s="741">
        <v>0</v>
      </c>
      <c r="N18" s="741">
        <v>0</v>
      </c>
    </row>
    <row r="19" spans="1:14" ht="12" customHeight="1">
      <c r="A19" s="468" t="s">
        <v>599</v>
      </c>
      <c r="B19" s="741">
        <v>0</v>
      </c>
      <c r="C19" s="741">
        <v>0</v>
      </c>
      <c r="D19" s="741">
        <v>0</v>
      </c>
      <c r="E19" s="741">
        <v>0</v>
      </c>
      <c r="F19" s="741">
        <v>0</v>
      </c>
      <c r="G19" s="741">
        <v>0</v>
      </c>
      <c r="H19" s="741">
        <v>0</v>
      </c>
      <c r="I19" s="741">
        <v>0</v>
      </c>
      <c r="J19" s="741">
        <v>0</v>
      </c>
      <c r="K19" s="741">
        <v>0</v>
      </c>
      <c r="L19" s="741">
        <v>0</v>
      </c>
      <c r="M19" s="741">
        <v>0</v>
      </c>
      <c r="N19" s="741">
        <v>0</v>
      </c>
    </row>
    <row r="20" spans="1:14" ht="12" customHeight="1">
      <c r="A20" s="468" t="s">
        <v>600</v>
      </c>
      <c r="B20" s="741">
        <f>('C-69'!B20/'C-68'!B20)*1000</f>
        <v>29.58113757700205</v>
      </c>
      <c r="C20" s="741">
        <f>('C-69'!C20/'C-68'!C20)*1000</f>
        <v>28.902724880382774</v>
      </c>
      <c r="D20" s="741">
        <f>('C-69'!D20/'C-68'!D20)*1000</f>
        <v>29.414943925233647</v>
      </c>
      <c r="E20" s="741">
        <f>('C-69'!E20/'C-68'!E20)*1000</f>
        <v>29.183805343511452</v>
      </c>
      <c r="F20" s="741">
        <f>('C-69'!F20/'C-68'!F20)*1000</f>
        <v>29.594815573770493</v>
      </c>
      <c r="G20" s="741">
        <f>('C-69'!G20/'C-68'!G20)*1000</f>
        <v>29.191541474654375</v>
      </c>
      <c r="H20" s="741">
        <f>('C-69'!H20/'C-68'!H20)*1000</f>
        <v>29.201190697674416</v>
      </c>
      <c r="I20" s="741">
        <f>('C-69'!I20/'C-68'!I20)*1000</f>
        <v>29.273876582278479</v>
      </c>
      <c r="J20" s="741">
        <f>('C-69'!J20/'C-68'!J20)*1000</f>
        <v>29.678840425531916</v>
      </c>
      <c r="K20" s="741">
        <f>('C-69'!K20/'C-68'!K20)*1000</f>
        <v>29.325289156626507</v>
      </c>
      <c r="L20" s="741">
        <f>('C-69'!L20/'C-68'!L20)*1000</f>
        <v>29.052846534653465</v>
      </c>
      <c r="M20" s="741">
        <f>('C-69'!M20/'C-68'!M20)*1000</f>
        <v>28.884085227272724</v>
      </c>
      <c r="N20" s="741">
        <f>('C-69'!N20/'C-68'!N20)*1000</f>
        <v>32.158682692307693</v>
      </c>
    </row>
    <row r="21" spans="1:14" ht="12" customHeight="1">
      <c r="A21" s="468" t="s">
        <v>601</v>
      </c>
      <c r="B21" s="741">
        <f>('C-69'!B21/'C-68'!B21)*1000</f>
        <v>28.519534664854124</v>
      </c>
      <c r="C21" s="741">
        <f>('C-69'!C21/'C-68'!C21)*1000</f>
        <v>28.378005657708631</v>
      </c>
      <c r="D21" s="741">
        <f>('C-69'!D21/'C-68'!D21)*1000</f>
        <v>28.105396618985694</v>
      </c>
      <c r="E21" s="741">
        <f>('C-69'!E21/'C-68'!E21)*1000</f>
        <v>28.819375000000008</v>
      </c>
      <c r="F21" s="741">
        <f>('C-69'!F21/'C-68'!F21)*1000</f>
        <v>29.052781546811399</v>
      </c>
      <c r="G21" s="741">
        <f>('C-69'!G21/'C-68'!G21)*1000</f>
        <v>28.948818897637789</v>
      </c>
      <c r="H21" s="741">
        <f>('C-69'!H21/'C-68'!H21)*1000</f>
        <v>28.809491315136476</v>
      </c>
      <c r="I21" s="741">
        <f>('C-69'!I21/'C-68'!I21)*1000</f>
        <v>28.441982864137085</v>
      </c>
      <c r="J21" s="741">
        <f>('C-69'!J21/'C-68'!J21)*1000</f>
        <v>28.15267965895249</v>
      </c>
      <c r="K21" s="741">
        <f>('C-69'!K21/'C-68'!K21)*1000</f>
        <v>28.207980652962522</v>
      </c>
      <c r="L21" s="741">
        <f>('C-69'!L21/'C-68'!L21)*1000</f>
        <v>28.194677419354836</v>
      </c>
      <c r="M21" s="741">
        <f>('C-69'!M21/'C-68'!M21)*1000</f>
        <v>28.148383371824472</v>
      </c>
      <c r="N21" s="741">
        <f>('C-69'!N21/'C-68'!N21)*1000</f>
        <v>29.010648648648651</v>
      </c>
    </row>
    <row r="22" spans="1:14" ht="12" customHeight="1">
      <c r="A22" s="468" t="s">
        <v>243</v>
      </c>
      <c r="B22" s="741">
        <f>('C-69'!B22/'C-68'!B22)*1000</f>
        <v>34.099780186881986</v>
      </c>
      <c r="C22" s="741">
        <f>('C-69'!C22/'C-68'!C22)*1000</f>
        <v>34.150611864406791</v>
      </c>
      <c r="D22" s="741">
        <f>('C-69'!D22/'C-68'!D22)*1000</f>
        <v>34.413564356435643</v>
      </c>
      <c r="E22" s="741">
        <f>('C-69'!E22/'C-68'!E22)*1000</f>
        <v>34.875</v>
      </c>
      <c r="F22" s="741">
        <f>('C-69'!F22/'C-68'!F22)*1000</f>
        <v>34.36656670467503</v>
      </c>
      <c r="G22" s="741">
        <f>('C-69'!G22/'C-68'!G22)*1000</f>
        <v>34.447499999999998</v>
      </c>
      <c r="H22" s="741">
        <f>('C-69'!H22/'C-68'!H22)*1000</f>
        <v>34.235752482811307</v>
      </c>
      <c r="I22" s="741">
        <f>('C-69'!I22/'C-68'!I22)*1000</f>
        <v>34.046688253012043</v>
      </c>
      <c r="J22" s="741">
        <f>('C-69'!J22/'C-68'!J22)*1000</f>
        <v>33.705000000000005</v>
      </c>
      <c r="K22" s="741">
        <f>('C-69'!K22/'C-68'!K22)*1000</f>
        <v>33.889243811881194</v>
      </c>
      <c r="L22" s="741">
        <f>('C-69'!L22/'C-68'!L22)*1000</f>
        <v>33.729625000000006</v>
      </c>
      <c r="M22" s="741">
        <f>('C-69'!M22/'C-68'!M22)*1000</f>
        <v>33.652352878464811</v>
      </c>
      <c r="N22" s="741">
        <f>('C-69'!N22/'C-68'!N22)*1000</f>
        <v>33.640096774193552</v>
      </c>
    </row>
    <row r="23" spans="1:14" ht="12" customHeight="1">
      <c r="A23" s="358" t="s">
        <v>244</v>
      </c>
      <c r="B23" s="741">
        <f>('C-69'!B23/'C-68'!B23)*1000</f>
        <v>31.722711355677834</v>
      </c>
      <c r="C23" s="741">
        <f>('C-69'!C23/'C-68'!C23)*1000</f>
        <v>32.775510204081627</v>
      </c>
      <c r="D23" s="741">
        <f>('C-69'!D23/'C-68'!D23)*1000</f>
        <v>31.75</v>
      </c>
      <c r="E23" s="741">
        <f>('C-69'!E23/'C-68'!E23)*1000</f>
        <v>31.589473684210528</v>
      </c>
      <c r="F23" s="741">
        <f>('C-69'!F23/'C-68'!F23)*1000</f>
        <v>29.392523364485982</v>
      </c>
      <c r="G23" s="741">
        <f>('C-69'!G23/'C-68'!G23)*1000</f>
        <v>28.896236012207527</v>
      </c>
      <c r="H23" s="741">
        <f>('C-69'!H23/'C-68'!H23)*1000</f>
        <v>29.310344827586206</v>
      </c>
      <c r="I23" s="741">
        <f>('C-69'!I23/'C-68'!I23)*1000</f>
        <v>28.883977900552487</v>
      </c>
      <c r="J23" s="741">
        <f>('C-69'!J23/'C-68'!J23)*1000</f>
        <v>29.39175257731959</v>
      </c>
      <c r="K23" s="741">
        <f>('C-69'!K23/'C-68'!K23)*1000</f>
        <v>30.876262626262626</v>
      </c>
      <c r="L23" s="741">
        <f>('C-69'!L23/'C-68'!L23)*1000</f>
        <v>33.427955911823645</v>
      </c>
      <c r="M23" s="741">
        <f>('C-69'!M23/'C-68'!M23)*1000</f>
        <v>36.492644135188861</v>
      </c>
      <c r="N23" s="741">
        <f>('C-69'!N23/'C-68'!N23)*1000</f>
        <v>36.32</v>
      </c>
    </row>
    <row r="24" spans="1:14" ht="12" customHeight="1">
      <c r="A24" s="468" t="s">
        <v>245</v>
      </c>
      <c r="B24" s="741">
        <f>('C-69'!B24/'C-68'!B24)*1000</f>
        <v>43.210514541387028</v>
      </c>
      <c r="C24" s="741">
        <f>('C-69'!C24/'C-68'!C24)*1000</f>
        <v>41.193750000000001</v>
      </c>
      <c r="D24" s="741">
        <f>('C-69'!D24/'C-68'!D24)*1000</f>
        <v>42.191129032258068</v>
      </c>
      <c r="E24" s="741">
        <f>('C-69'!E24/'C-68'!E24)*1000</f>
        <v>42.862500000000004</v>
      </c>
      <c r="F24" s="741">
        <f>('C-69'!F24/'C-68'!F24)*1000</f>
        <v>42.276623376623377</v>
      </c>
      <c r="G24" s="741">
        <f>('C-69'!G24/'C-68'!G24)*1000</f>
        <v>43.707000000000001</v>
      </c>
      <c r="H24" s="741">
        <f>('C-69'!H24/'C-68'!H24)*1000</f>
        <v>42.962422360248446</v>
      </c>
      <c r="I24" s="741">
        <f>('C-69'!I24/'C-68'!I24)*1000</f>
        <v>43.028693181818184</v>
      </c>
      <c r="J24" s="741">
        <f>('C-69'!J24/'C-68'!J24)*1000</f>
        <v>42.981656804733724</v>
      </c>
      <c r="K24" s="741">
        <f>('C-69'!K24/'C-68'!K24)*1000</f>
        <v>42.935294117647068</v>
      </c>
      <c r="L24" s="741">
        <f>('C-69'!L24/'C-68'!L24)*1000</f>
        <v>43.199999999999996</v>
      </c>
      <c r="M24" s="741">
        <f>('C-69'!M24/'C-68'!M24)*1000</f>
        <v>47.285862068965514</v>
      </c>
      <c r="N24" s="741">
        <f>('C-69'!N24/'C-68'!N24)*1000</f>
        <v>43.833666666666666</v>
      </c>
    </row>
    <row r="25" spans="1:14" ht="12" customHeight="1">
      <c r="A25" s="468" t="s">
        <v>246</v>
      </c>
      <c r="B25" s="741">
        <f>('C-69'!B25/'C-68'!B25)*1000</f>
        <v>29.226573110004527</v>
      </c>
      <c r="C25" s="741">
        <f>('C-69'!C25/'C-68'!C25)*1000</f>
        <v>30.656250000000004</v>
      </c>
      <c r="D25" s="741">
        <f>('C-69'!D25/'C-68'!D25)*1000</f>
        <v>30.817241379310342</v>
      </c>
      <c r="E25" s="741">
        <f>('C-69'!E25/'C-68'!E25)*1000</f>
        <v>29.126524390243901</v>
      </c>
      <c r="F25" s="741">
        <f>('C-69'!F25/'C-68'!F25)*1000</f>
        <v>29.297014925373137</v>
      </c>
      <c r="G25" s="741">
        <f>('C-69'!G25/'C-68'!G25)*1000</f>
        <v>29.31818181818182</v>
      </c>
      <c r="H25" s="741">
        <f>('C-69'!H25/'C-68'!H25)*1000</f>
        <v>29.1</v>
      </c>
      <c r="I25" s="741">
        <f>('C-69'!I25/'C-68'!I25)*1000</f>
        <v>28.539759036144577</v>
      </c>
      <c r="J25" s="741">
        <f>('C-69'!J25/'C-68'!J25)*1000</f>
        <v>28.993523316062177</v>
      </c>
      <c r="K25" s="741">
        <f>('C-69'!K25/'C-68'!K25)*1000</f>
        <v>29.14171122994652</v>
      </c>
      <c r="L25" s="741">
        <f>('C-69'!L25/'C-68'!L25)*1000</f>
        <v>29.054089709762533</v>
      </c>
      <c r="M25" s="741">
        <f>('C-69'!M25/'C-68'!M25)*1000</f>
        <v>28.857692307692307</v>
      </c>
      <c r="N25" s="741">
        <f>('C-69'!N25/'C-68'!N25)*1000</f>
        <v>28.732258064516127</v>
      </c>
    </row>
    <row r="26" spans="1:14" ht="12" customHeight="1">
      <c r="A26" s="468" t="s">
        <v>258</v>
      </c>
      <c r="B26" s="741">
        <f>('C-69'!B26/'C-68'!B26)*1000</f>
        <v>30.325209643605874</v>
      </c>
      <c r="C26" s="741">
        <f>('C-69'!C26/'C-68'!C26)*1000</f>
        <v>30.29158536585366</v>
      </c>
      <c r="D26" s="741">
        <f>('C-69'!D26/'C-68'!D26)*1000</f>
        <v>30.263059701492541</v>
      </c>
      <c r="E26" s="741">
        <f>('C-69'!E26/'C-68'!E26)*1000</f>
        <v>30.097567221510889</v>
      </c>
      <c r="F26" s="741">
        <f>('C-69'!F26/'C-68'!F26)*1000</f>
        <v>30.166450471698116</v>
      </c>
      <c r="G26" s="741">
        <f>('C-69'!G26/'C-68'!G26)*1000</f>
        <v>30.348733480176215</v>
      </c>
      <c r="H26" s="741">
        <f>('C-69'!H26/'C-68'!H26)*1000</f>
        <v>30.343787696019302</v>
      </c>
      <c r="I26" s="741">
        <f>('C-69'!I26/'C-68'!I26)*1000</f>
        <v>30.425919732441471</v>
      </c>
      <c r="J26" s="741">
        <f>('C-69'!J26/'C-68'!J26)*1000</f>
        <v>30.448285714285717</v>
      </c>
      <c r="K26" s="741">
        <f>('C-69'!K26/'C-68'!K26)*1000</f>
        <v>30.775624178712224</v>
      </c>
      <c r="L26" s="741">
        <f>('C-69'!L26/'C-68'!L26)*1000</f>
        <v>30.65706521739131</v>
      </c>
      <c r="M26" s="741">
        <f>('C-69'!M26/'C-68'!M26)*1000</f>
        <v>30.056278713629403</v>
      </c>
      <c r="N26" s="741">
        <f>('C-69'!N26/'C-68'!N26)*1000</f>
        <v>29.976044776119405</v>
      </c>
    </row>
    <row r="27" spans="1:14" ht="12" customHeight="1">
      <c r="A27" s="358" t="s">
        <v>577</v>
      </c>
      <c r="B27" s="741">
        <f>('C-69'!B27/'C-68'!B27)*1000</f>
        <v>29.47102548543689</v>
      </c>
      <c r="C27" s="741">
        <f>('C-69'!C27/'C-68'!C27)*1000</f>
        <v>31.121019108280255</v>
      </c>
      <c r="D27" s="741">
        <f>('C-69'!D27/'C-68'!D27)*1000</f>
        <v>31.378881987577635</v>
      </c>
      <c r="E27" s="741">
        <f>('C-69'!E27/'C-68'!E27)*1000</f>
        <v>27.943820224719097</v>
      </c>
      <c r="F27" s="741">
        <f>('C-69'!F27/'C-68'!F27)*1000</f>
        <v>32.902408111533589</v>
      </c>
      <c r="G27" s="741">
        <f>('C-69'!G27/'C-68'!G27)*1000</f>
        <v>31.995133819951338</v>
      </c>
      <c r="H27" s="741">
        <f>('C-69'!H27/'C-68'!H27)*1000</f>
        <v>29.325301204819279</v>
      </c>
      <c r="I27" s="741">
        <f>('C-69'!I27/'C-68'!I27)*1000</f>
        <v>27.918604651162791</v>
      </c>
      <c r="J27" s="741">
        <f>('C-69'!J27/'C-68'!J27)*1000</f>
        <v>27.070786516853936</v>
      </c>
      <c r="K27" s="741">
        <f>('C-69'!K27/'C-68'!K27)*1000</f>
        <v>26.502732240437158</v>
      </c>
      <c r="L27" s="741">
        <f>('C-69'!L27/'C-68'!L27)*1000</f>
        <v>31.909090909090907</v>
      </c>
      <c r="M27" s="741">
        <f>('C-69'!M27/'C-68'!M27)*1000</f>
        <v>27.008441558441561</v>
      </c>
      <c r="N27" s="741">
        <f>('C-69'!N27/'C-68'!N27)*1000</f>
        <v>29.56692913385827</v>
      </c>
    </row>
    <row r="28" spans="1:14" ht="12" customHeight="1">
      <c r="A28" s="469" t="s">
        <v>578</v>
      </c>
      <c r="B28" s="741">
        <f>('C-69'!B28/'C-68'!B28)*1000</f>
        <v>31.404220107571366</v>
      </c>
      <c r="C28" s="741">
        <f>('C-69'!C28/'C-68'!C28)*1000</f>
        <v>30.210526315789476</v>
      </c>
      <c r="D28" s="741">
        <f>('C-69'!D28/'C-68'!D28)*1000</f>
        <v>30.936708860759495</v>
      </c>
      <c r="E28" s="741">
        <f>('C-69'!E28/'C-68'!E28)*1000</f>
        <v>31.460055096418735</v>
      </c>
      <c r="F28" s="741">
        <f>('C-69'!F28/'C-68'!F28)*1000</f>
        <v>35.300859598853869</v>
      </c>
      <c r="G28" s="741">
        <f>('C-69'!G28/'C-68'!G28)*1000</f>
        <v>34.583333333333336</v>
      </c>
      <c r="H28" s="741">
        <f>('C-69'!H28/'C-68'!H28)*1000</f>
        <v>32.973684210526315</v>
      </c>
      <c r="I28" s="741">
        <f>('C-69'!I28/'C-68'!I28)*1000</f>
        <v>30.879545454545454</v>
      </c>
      <c r="J28" s="741">
        <f>('C-69'!J28/'C-68'!J28)*1000</f>
        <v>30.355555555555554</v>
      </c>
      <c r="K28" s="741">
        <f>('C-69'!K28/'C-68'!K28)*1000</f>
        <v>27.56989247311828</v>
      </c>
      <c r="L28" s="741">
        <f>('C-69'!L28/'C-68'!L28)*1000</f>
        <v>29.953488372093023</v>
      </c>
      <c r="M28" s="741">
        <f>('C-69'!M28/'C-68'!M28)*1000</f>
        <v>30.359523809523807</v>
      </c>
      <c r="N28" s="741">
        <f>('C-69'!N28/'C-68'!N28)*1000</f>
        <v>34.054726368159209</v>
      </c>
    </row>
    <row r="29" spans="1:14" ht="12" customHeight="1">
      <c r="A29" s="469" t="s">
        <v>579</v>
      </c>
      <c r="B29" s="741">
        <f>('C-69'!B29/'C-68'!B29)*1000</f>
        <v>27.715207464760773</v>
      </c>
      <c r="C29" s="741">
        <f>('C-69'!C29/'C-68'!C29)*1000</f>
        <v>31.975308641975307</v>
      </c>
      <c r="D29" s="741">
        <f>('C-69'!D29/'C-68'!D29)*1000</f>
        <v>31.804878048780488</v>
      </c>
      <c r="E29" s="741">
        <f>('C-69'!E29/'C-68'!E29)*1000</f>
        <v>30.568181818181817</v>
      </c>
      <c r="F29" s="741">
        <f>('C-69'!F29/'C-68'!F29)*1000</f>
        <v>31</v>
      </c>
      <c r="G29" s="741">
        <f>('C-69'!G29/'C-68'!G29)*1000</f>
        <v>29.978354978354979</v>
      </c>
      <c r="H29" s="741">
        <f>('C-69'!H29/'C-68'!H29)*1000</f>
        <v>26.244444444444444</v>
      </c>
      <c r="I29" s="741">
        <f>('C-69'!I29/'C-68'!I29)*1000</f>
        <v>24.816666666666666</v>
      </c>
      <c r="J29" s="741">
        <f>('C-69'!J29/'C-68'!J29)*1000</f>
        <v>23.711363636363636</v>
      </c>
      <c r="K29" s="741">
        <f>('C-69'!K29/'C-68'!K29)*1000</f>
        <v>25.4</v>
      </c>
      <c r="L29" s="741">
        <f>('C-69'!L29/'C-68'!L29)*1000</f>
        <v>28.512195121951216</v>
      </c>
      <c r="M29" s="741">
        <f>('C-69'!M29/'C-68'!M29)*1000</f>
        <v>22.98714285714286</v>
      </c>
      <c r="N29" s="741">
        <f>('C-69'!N29/'C-68'!N29)*1000</f>
        <v>24.555555555555557</v>
      </c>
    </row>
    <row r="30" spans="1:14" ht="12" customHeight="1">
      <c r="A30" s="468" t="s">
        <v>590</v>
      </c>
      <c r="B30" s="741">
        <f>('C-69'!B30/'C-68'!B30)*1000</f>
        <v>29.254758989201822</v>
      </c>
      <c r="C30" s="741">
        <f>('C-69'!C30/'C-68'!C30)*1000</f>
        <v>29.249999999999996</v>
      </c>
      <c r="D30" s="741">
        <f>('C-69'!D30/'C-68'!D30)*1000</f>
        <v>29.249999999999996</v>
      </c>
      <c r="E30" s="741">
        <f>('C-69'!E30/'C-68'!E30)*1000</f>
        <v>29.249999999999989</v>
      </c>
      <c r="F30" s="741">
        <f>('C-69'!F30/'C-68'!F30)*1000</f>
        <v>29.230065146579804</v>
      </c>
      <c r="G30" s="741">
        <f>('C-69'!G30/'C-68'!G30)*1000</f>
        <v>29.249435028248577</v>
      </c>
      <c r="H30" s="741">
        <f>('C-69'!H30/'C-68'!H30)*1000</f>
        <v>29.249999999999993</v>
      </c>
      <c r="I30" s="741">
        <f>('C-69'!I30/'C-68'!I30)*1000</f>
        <v>29.249999999999993</v>
      </c>
      <c r="J30" s="741">
        <f>('C-69'!J30/'C-68'!J30)*1000</f>
        <v>29.25</v>
      </c>
      <c r="K30" s="741">
        <f>('C-69'!K30/'C-68'!K30)*1000</f>
        <v>29.210446247464478</v>
      </c>
      <c r="L30" s="741">
        <f>('C-69'!L30/'C-68'!L30)*1000</f>
        <v>29.380677587490684</v>
      </c>
      <c r="M30" s="741">
        <f>('C-69'!M30/'C-68'!M30)*1000</f>
        <v>29.249999999999993</v>
      </c>
      <c r="N30" s="741">
        <f>('C-69'!N30/'C-68'!N30)*1000</f>
        <v>29.25</v>
      </c>
    </row>
    <row r="31" spans="1:14" ht="12" customHeight="1">
      <c r="A31" s="468" t="s">
        <v>591</v>
      </c>
      <c r="B31" s="741">
        <f>('C-69'!B31/'C-68'!B31)*1000</f>
        <v>38.234064148396293</v>
      </c>
      <c r="C31" s="741">
        <f>('C-69'!C31/'C-68'!C31)*1000</f>
        <v>37.013894175866014</v>
      </c>
      <c r="D31" s="741">
        <f>('C-69'!D31/'C-68'!D31)*1000</f>
        <v>38.204431960049938</v>
      </c>
      <c r="E31" s="741">
        <f>('C-69'!E31/'C-68'!E31)*1000</f>
        <v>38.531003849570624</v>
      </c>
      <c r="F31" s="741">
        <f>('C-69'!F31/'C-68'!F31)*1000</f>
        <v>38.957188772230545</v>
      </c>
      <c r="G31" s="741">
        <f>('C-69'!G31/'C-68'!G31)*1000</f>
        <v>39.003049495660328</v>
      </c>
      <c r="H31" s="741">
        <f>('C-69'!H31/'C-68'!H31)*1000</f>
        <v>38.888628370457205</v>
      </c>
      <c r="I31" s="741">
        <f>('C-69'!I31/'C-68'!I31)*1000</f>
        <v>38.259269431474877</v>
      </c>
      <c r="J31" s="741">
        <f>('C-69'!J31/'C-68'!J31)*1000</f>
        <v>37.97363801452785</v>
      </c>
      <c r="K31" s="741">
        <f>('C-69'!K31/'C-68'!K31)*1000</f>
        <v>37.893758300132802</v>
      </c>
      <c r="L31" s="741">
        <f>('C-69'!L31/'C-68'!L31)*1000</f>
        <v>37.535928143712567</v>
      </c>
      <c r="M31" s="741">
        <f>('C-69'!M31/'C-68'!M31)*1000</f>
        <v>37.567533020877711</v>
      </c>
      <c r="N31" s="741">
        <f>('C-69'!N31/'C-68'!N31)*1000</f>
        <v>37.500381388253238</v>
      </c>
    </row>
    <row r="32" spans="1:14" ht="12" customHeight="1">
      <c r="A32" s="358" t="s">
        <v>686</v>
      </c>
      <c r="B32" s="741">
        <v>0</v>
      </c>
      <c r="C32" s="741">
        <v>0</v>
      </c>
      <c r="D32" s="741">
        <v>0</v>
      </c>
      <c r="E32" s="741">
        <v>0</v>
      </c>
      <c r="F32" s="741">
        <v>0</v>
      </c>
      <c r="G32" s="741">
        <v>0</v>
      </c>
      <c r="H32" s="741">
        <v>0</v>
      </c>
      <c r="I32" s="741">
        <v>0</v>
      </c>
      <c r="J32" s="741">
        <v>0</v>
      </c>
      <c r="K32" s="741">
        <v>0</v>
      </c>
      <c r="L32" s="741">
        <v>0</v>
      </c>
      <c r="M32" s="741">
        <v>0</v>
      </c>
      <c r="N32" s="741">
        <v>0</v>
      </c>
    </row>
    <row r="33" spans="1:14" ht="12" customHeight="1">
      <c r="A33" s="358" t="s">
        <v>534</v>
      </c>
      <c r="B33" s="741">
        <v>0</v>
      </c>
      <c r="C33" s="741">
        <v>0</v>
      </c>
      <c r="D33" s="741">
        <v>0</v>
      </c>
      <c r="E33" s="741">
        <v>0</v>
      </c>
      <c r="F33" s="741">
        <v>0</v>
      </c>
      <c r="G33" s="741">
        <v>0</v>
      </c>
      <c r="H33" s="741">
        <v>0</v>
      </c>
      <c r="I33" s="741">
        <v>0</v>
      </c>
      <c r="J33" s="741">
        <v>0</v>
      </c>
      <c r="K33" s="741">
        <v>0</v>
      </c>
      <c r="L33" s="741">
        <v>0</v>
      </c>
      <c r="M33" s="741">
        <v>0</v>
      </c>
      <c r="N33" s="741">
        <v>0</v>
      </c>
    </row>
    <row r="34" spans="1:14" ht="12" customHeight="1">
      <c r="A34" s="358" t="s">
        <v>535</v>
      </c>
      <c r="B34" s="741">
        <v>0</v>
      </c>
      <c r="C34" s="741">
        <v>0</v>
      </c>
      <c r="D34" s="741">
        <v>0</v>
      </c>
      <c r="E34" s="741">
        <v>0</v>
      </c>
      <c r="F34" s="741">
        <v>0</v>
      </c>
      <c r="G34" s="741">
        <v>0</v>
      </c>
      <c r="H34" s="741">
        <v>0</v>
      </c>
      <c r="I34" s="741">
        <v>0</v>
      </c>
      <c r="J34" s="741">
        <v>0</v>
      </c>
      <c r="K34" s="741">
        <v>0</v>
      </c>
      <c r="L34" s="741">
        <v>0</v>
      </c>
      <c r="M34" s="741">
        <v>0</v>
      </c>
      <c r="N34" s="741">
        <v>0</v>
      </c>
    </row>
    <row r="35" spans="1:14" ht="12" customHeight="1">
      <c r="A35" s="475" t="s">
        <v>536</v>
      </c>
      <c r="B35" s="742">
        <v>0</v>
      </c>
      <c r="C35" s="742">
        <v>0</v>
      </c>
      <c r="D35" s="742">
        <v>0</v>
      </c>
      <c r="E35" s="742">
        <v>0</v>
      </c>
      <c r="F35" s="742">
        <v>0</v>
      </c>
      <c r="G35" s="742">
        <v>0</v>
      </c>
      <c r="H35" s="742">
        <v>0</v>
      </c>
      <c r="I35" s="742">
        <v>0</v>
      </c>
      <c r="J35" s="742">
        <v>0</v>
      </c>
      <c r="K35" s="742">
        <v>0</v>
      </c>
      <c r="L35" s="742">
        <v>0</v>
      </c>
      <c r="M35" s="742">
        <v>0</v>
      </c>
      <c r="N35" s="742">
        <v>0</v>
      </c>
    </row>
    <row r="36" spans="1:14" ht="9" customHeight="1">
      <c r="A36" s="76" t="s">
        <v>745</v>
      </c>
      <c r="B36" s="516"/>
      <c r="C36" s="516"/>
      <c r="D36" s="516"/>
      <c r="E36" s="516"/>
      <c r="F36" s="516"/>
      <c r="G36" s="516"/>
      <c r="H36" s="516"/>
      <c r="I36" s="516"/>
      <c r="J36" s="516"/>
      <c r="K36" s="516"/>
      <c r="L36" s="516"/>
      <c r="M36" s="516"/>
    </row>
    <row r="37" spans="1:14" ht="9" customHeight="1">
      <c r="A37" s="76" t="s">
        <v>151</v>
      </c>
      <c r="B37" s="516"/>
      <c r="C37" s="516"/>
      <c r="D37" s="516"/>
      <c r="E37" s="516"/>
      <c r="F37" s="516"/>
      <c r="G37" s="516"/>
      <c r="H37" s="516"/>
      <c r="I37" s="516"/>
      <c r="J37" s="516"/>
      <c r="K37" s="516"/>
      <c r="L37" s="516"/>
      <c r="M37" s="516"/>
    </row>
    <row r="38" spans="1:14" ht="9" customHeight="1">
      <c r="A38" s="77" t="s">
        <v>318</v>
      </c>
      <c r="B38" s="516"/>
      <c r="C38" s="516"/>
      <c r="D38" s="516"/>
      <c r="E38" s="516"/>
      <c r="F38" s="516"/>
      <c r="G38" s="516"/>
      <c r="H38" s="516"/>
      <c r="I38" s="516"/>
      <c r="J38" s="516"/>
      <c r="K38" s="516"/>
      <c r="L38" s="516"/>
      <c r="M38" s="516"/>
    </row>
    <row r="39" spans="1:14" ht="12" customHeight="1">
      <c r="A39" s="14"/>
    </row>
    <row r="40" spans="1:14" ht="12" customHeight="1">
      <c r="A40" s="217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  <row r="45" spans="1:14" ht="12" customHeight="1">
      <c r="A45" s="217"/>
    </row>
    <row r="46" spans="1:14" ht="12" customHeight="1">
      <c r="A46" s="217"/>
    </row>
    <row r="47" spans="1:14" ht="12" customHeight="1">
      <c r="A47" s="217"/>
    </row>
    <row r="48" spans="1:14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52"/>
  <sheetViews>
    <sheetView showGridLines="0" zoomScale="150" workbookViewId="0">
      <selection activeCell="N38" sqref="A2:N38"/>
    </sheetView>
  </sheetViews>
  <sheetFormatPr baseColWidth="10" defaultColWidth="12.83203125" defaultRowHeight="12" customHeight="1"/>
  <cols>
    <col min="1" max="1" width="8.33203125" style="354" customWidth="1"/>
    <col min="2" max="14" width="7" style="354" customWidth="1"/>
    <col min="15" max="15" width="6.6640625" style="354" customWidth="1"/>
    <col min="16" max="16384" width="12.83203125" style="354"/>
  </cols>
  <sheetData>
    <row r="2" spans="1:14" ht="12" customHeight="1">
      <c r="A2" s="510" t="s">
        <v>409</v>
      </c>
      <c r="B2" s="467"/>
      <c r="C2" s="467"/>
      <c r="D2" s="467"/>
      <c r="E2" s="467"/>
      <c r="F2" s="467"/>
    </row>
    <row r="3" spans="1:14" ht="11">
      <c r="A3" s="99" t="s">
        <v>239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</row>
    <row r="4" spans="1:14" ht="4" customHeight="1">
      <c r="A4" s="27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</row>
    <row r="5" spans="1:14" ht="17" customHeight="1">
      <c r="A5" s="667" t="s">
        <v>198</v>
      </c>
      <c r="B5" s="668" t="s">
        <v>501</v>
      </c>
      <c r="C5" s="669" t="s">
        <v>207</v>
      </c>
      <c r="D5" s="669" t="s">
        <v>432</v>
      </c>
      <c r="E5" s="669" t="s">
        <v>434</v>
      </c>
      <c r="F5" s="669" t="s">
        <v>384</v>
      </c>
      <c r="G5" s="669" t="s">
        <v>389</v>
      </c>
      <c r="H5" s="669" t="s">
        <v>286</v>
      </c>
      <c r="I5" s="669" t="s">
        <v>296</v>
      </c>
      <c r="J5" s="669" t="s">
        <v>101</v>
      </c>
      <c r="K5" s="669" t="s">
        <v>104</v>
      </c>
      <c r="L5" s="669" t="s">
        <v>17</v>
      </c>
      <c r="M5" s="669" t="s">
        <v>107</v>
      </c>
      <c r="N5" s="670" t="s">
        <v>109</v>
      </c>
    </row>
    <row r="6" spans="1:14" ht="17" customHeight="1">
      <c r="A6" s="535" t="s">
        <v>325</v>
      </c>
      <c r="B6" s="682">
        <f>(B7+B8+B9+B10+B11+B15+B16+B17+B18+B19+B20+B21+B22+B23+B24+B25+B26+B27+B30+B31+B32+B33+B34+B35)</f>
        <v>25559764.632633753</v>
      </c>
      <c r="C6" s="682">
        <f>(C7+C8+C9+C10+C11+C15+C16+C17+C18+C19+C20+C21+C22+C23+C24+C25+C26+C27+C30+C31+C32+C33+C34+C35)</f>
        <v>25410815.029543292</v>
      </c>
      <c r="D6" s="682">
        <f>(D7+D8+D9+D10+D11+D15+D16+D17+D18+D19+D20+D21+D22+D23+D24+D25+D26+D27+D30+D31+D32+D33+D34+D35)</f>
        <v>25468568.0466782</v>
      </c>
      <c r="E6" s="682">
        <f t="shared" ref="E6:N6" si="0">(E7+E8+E9+E10+E11+E15+E16+E17+E18+E19+E20+E21+E22+E23+E24+E25+E26+E27+E30+E31+E32+E33+E34+E35)</f>
        <v>25744534.603980154</v>
      </c>
      <c r="F6" s="682">
        <f t="shared" si="0"/>
        <v>25538764.594981018</v>
      </c>
      <c r="G6" s="682">
        <f t="shared" si="0"/>
        <v>25542275.367528852</v>
      </c>
      <c r="H6" s="682">
        <f t="shared" si="0"/>
        <v>25558564.393655561</v>
      </c>
      <c r="I6" s="682">
        <f t="shared" si="0"/>
        <v>25411768.851648193</v>
      </c>
      <c r="J6" s="682">
        <f t="shared" si="0"/>
        <v>25426574.727492306</v>
      </c>
      <c r="K6" s="682">
        <f t="shared" si="0"/>
        <v>25517110.347467918</v>
      </c>
      <c r="L6" s="682">
        <f t="shared" si="0"/>
        <v>25646001.76506174</v>
      </c>
      <c r="M6" s="682">
        <f t="shared" si="0"/>
        <v>25667608.343018293</v>
      </c>
      <c r="N6" s="682">
        <f t="shared" si="0"/>
        <v>25784589.520549528</v>
      </c>
    </row>
    <row r="7" spans="1:14" ht="12" customHeight="1">
      <c r="A7" s="468" t="s">
        <v>488</v>
      </c>
      <c r="B7" s="663">
        <f t="shared" ref="B7:B35" si="1">AVERAGE(C7:N7)</f>
        <v>17777.296005363765</v>
      </c>
      <c r="C7" s="663">
        <f>+'[4]HUE 04-99'!E1376</f>
        <v>16549.145542378039</v>
      </c>
      <c r="D7" s="663">
        <f>+'[4]HUE 04-99'!F1376</f>
        <v>18022.33245646425</v>
      </c>
      <c r="E7" s="663">
        <f>+'[4]HUE 04-99'!G1376</f>
        <v>18551.164410303936</v>
      </c>
      <c r="F7" s="663">
        <f>+'[4]HUE 04-99'!H1376</f>
        <v>17120.523568647786</v>
      </c>
      <c r="G7" s="663">
        <f>+'[4]HUE 04-99'!I1376</f>
        <v>17256.843775681558</v>
      </c>
      <c r="H7" s="663">
        <f>+'[4]HUE 04-99'!J1376</f>
        <v>22291.253361103787</v>
      </c>
      <c r="I7" s="663">
        <f>+'[4]HUE 04-99'!K1376</f>
        <v>17469.780064288407</v>
      </c>
      <c r="J7" s="663">
        <f>+'[4]HUE 04-99'!L1376</f>
        <v>17331.48067262505</v>
      </c>
      <c r="K7" s="663">
        <f>+'[4]HUE 04-99'!M1376</f>
        <v>17707.369130772029</v>
      </c>
      <c r="L7" s="663">
        <f>+'[4]HUE 04-99'!N1376</f>
        <v>17341.03748550361</v>
      </c>
      <c r="M7" s="663">
        <f>+'[4]HUE 04-99'!O1376</f>
        <v>16974.905897362536</v>
      </c>
      <c r="N7" s="663">
        <f>+'[4]HUE 04-99'!P1376</f>
        <v>16711.715699234232</v>
      </c>
    </row>
    <row r="8" spans="1:14" ht="12" customHeight="1">
      <c r="A8" s="468" t="s">
        <v>603</v>
      </c>
      <c r="B8" s="663">
        <f t="shared" si="1"/>
        <v>359406.71191968949</v>
      </c>
      <c r="C8" s="663">
        <f>+'[4]HUE 04-99'!E1379</f>
        <v>372294.22193247708</v>
      </c>
      <c r="D8" s="663">
        <f>+'[4]HUE 04-99'!F1379</f>
        <v>392338.20765651896</v>
      </c>
      <c r="E8" s="663">
        <f>+'[4]HUE 04-99'!G1379</f>
        <v>389204.89242478786</v>
      </c>
      <c r="F8" s="663">
        <f>+'[4]HUE 04-99'!H1379</f>
        <v>410574.96087255375</v>
      </c>
      <c r="G8" s="663">
        <f>+'[4]HUE 04-99'!I1379</f>
        <v>362488.95730196609</v>
      </c>
      <c r="H8" s="663">
        <f>+'[4]HUE 04-99'!J1379</f>
        <v>373610.41617589374</v>
      </c>
      <c r="I8" s="663">
        <f>+'[4]HUE 04-99'!K1379</f>
        <v>356407.84549849574</v>
      </c>
      <c r="J8" s="663">
        <f>+'[4]HUE 04-99'!L1379</f>
        <v>346101.46614961349</v>
      </c>
      <c r="K8" s="663">
        <f>+'[4]HUE 04-99'!M1379</f>
        <v>335233.33338795626</v>
      </c>
      <c r="L8" s="663">
        <f>+'[4]HUE 04-99'!N1379</f>
        <v>314809.78643770167</v>
      </c>
      <c r="M8" s="663">
        <f>+'[4]HUE 04-99'!O1379</f>
        <v>321027.07253272837</v>
      </c>
      <c r="N8" s="663">
        <f>+'[4]HUE 04-99'!P1379</f>
        <v>338789.38266558107</v>
      </c>
    </row>
    <row r="9" spans="1:14" ht="12" customHeight="1">
      <c r="A9" s="468" t="s">
        <v>604</v>
      </c>
      <c r="B9" s="663">
        <f t="shared" si="1"/>
        <v>469893.9796401973</v>
      </c>
      <c r="C9" s="663">
        <f>+'[4]HUE 04-99'!E1382</f>
        <v>457987.60958532785</v>
      </c>
      <c r="D9" s="663">
        <f>+'[4]HUE 04-99'!F1382</f>
        <v>484786.00882912078</v>
      </c>
      <c r="E9" s="663">
        <f>+'[4]HUE 04-99'!G1382</f>
        <v>521727.24047949468</v>
      </c>
      <c r="F9" s="663">
        <f>+'[4]HUE 04-99'!H1382</f>
        <v>467974.68910354463</v>
      </c>
      <c r="G9" s="663">
        <f>+'[4]HUE 04-99'!I1382</f>
        <v>480893.68609994976</v>
      </c>
      <c r="H9" s="663">
        <f>+'[4]HUE 04-99'!J1382</f>
        <v>518207.10423189524</v>
      </c>
      <c r="I9" s="663">
        <f>+'[4]HUE 04-99'!K1382</f>
        <v>504017.06023707637</v>
      </c>
      <c r="J9" s="663">
        <f>+'[4]HUE 04-99'!L1382</f>
        <v>466827.65002682625</v>
      </c>
      <c r="K9" s="663">
        <f>+'[4]HUE 04-99'!M1382</f>
        <v>456513.34550001717</v>
      </c>
      <c r="L9" s="663">
        <f>+'[4]HUE 04-99'!N1382</f>
        <v>431456.20048293652</v>
      </c>
      <c r="M9" s="663">
        <f>+'[4]HUE 04-99'!O1382</f>
        <v>414069.0633033599</v>
      </c>
      <c r="N9" s="663">
        <f>+'[4]HUE 04-99'!P1382</f>
        <v>434268.09780281823</v>
      </c>
    </row>
    <row r="10" spans="1:14" ht="12" customHeight="1">
      <c r="A10" s="358" t="s">
        <v>605</v>
      </c>
      <c r="B10" s="663">
        <f t="shared" si="1"/>
        <v>3960645.6549097002</v>
      </c>
      <c r="C10" s="663">
        <f>+'[4]HUE 04-99'!E1385</f>
        <v>4074563.80340885</v>
      </c>
      <c r="D10" s="663">
        <f>+'[4]HUE 04-99'!F1385</f>
        <v>4073408.4469711985</v>
      </c>
      <c r="E10" s="663">
        <f>+'[4]HUE 04-99'!G1385</f>
        <v>4022506.7784801056</v>
      </c>
      <c r="F10" s="663">
        <f>+'[4]HUE 04-99'!H1385</f>
        <v>4062214.1856316817</v>
      </c>
      <c r="G10" s="663">
        <f>+'[4]HUE 04-99'!I1385</f>
        <v>4001858.8177414644</v>
      </c>
      <c r="H10" s="663">
        <f>+'[4]HUE 04-99'!J1385</f>
        <v>3963452.0621188134</v>
      </c>
      <c r="I10" s="663">
        <f>+'[4]HUE 04-99'!K1385</f>
        <v>3907368.327876376</v>
      </c>
      <c r="J10" s="663">
        <f>+'[4]HUE 04-99'!L1385</f>
        <v>3821175.9879176845</v>
      </c>
      <c r="K10" s="663">
        <f>+'[4]HUE 04-99'!M1385</f>
        <v>3848957.920373139</v>
      </c>
      <c r="L10" s="663">
        <f>+'[4]HUE 04-99'!N1385</f>
        <v>3945313.6144338902</v>
      </c>
      <c r="M10" s="663">
        <f>+'[4]HUE 04-99'!O1385</f>
        <v>3952216.7621054836</v>
      </c>
      <c r="N10" s="663">
        <f>+'[4]HUE 04-99'!P1385</f>
        <v>3854711.1518577193</v>
      </c>
    </row>
    <row r="11" spans="1:14" ht="12" customHeight="1">
      <c r="A11" s="358" t="s">
        <v>606</v>
      </c>
      <c r="B11" s="663">
        <f t="shared" si="1"/>
        <v>407978.62731161906</v>
      </c>
      <c r="C11" s="663">
        <f>+'[4]HUE 04-99'!E1388</f>
        <v>428732.24095731933</v>
      </c>
      <c r="D11" s="663">
        <f>+'[4]HUE 04-99'!F1388</f>
        <v>421667.58080431772</v>
      </c>
      <c r="E11" s="663">
        <f>+'[4]HUE 04-99'!G1388</f>
        <v>432140.37362928066</v>
      </c>
      <c r="F11" s="663">
        <f>+'[4]HUE 04-99'!H1388</f>
        <v>424061.84020086436</v>
      </c>
      <c r="G11" s="663">
        <f>+'[4]HUE 04-99'!I1388</f>
        <v>413988.95766667445</v>
      </c>
      <c r="H11" s="663">
        <f>+'[4]HUE 04-99'!J1388</f>
        <v>429842.63449084834</v>
      </c>
      <c r="I11" s="663">
        <f>+'[4]HUE 04-99'!K1388</f>
        <v>427746.36395109491</v>
      </c>
      <c r="J11" s="663">
        <f>+'[4]HUE 04-99'!L1388</f>
        <v>414034.48608610837</v>
      </c>
      <c r="K11" s="663">
        <f>+'[4]HUE 04-99'!M1388</f>
        <v>400549.20406645758</v>
      </c>
      <c r="L11" s="663">
        <f>+'[4]HUE 04-99'!N1388</f>
        <v>372669.94931611768</v>
      </c>
      <c r="M11" s="663">
        <f>+'[4]HUE 04-99'!O1388</f>
        <v>379975.91286826762</v>
      </c>
      <c r="N11" s="663">
        <f>+'[4]HUE 04-99'!P1388</f>
        <v>350333.98370207718</v>
      </c>
    </row>
    <row r="12" spans="1:14" ht="12" customHeight="1">
      <c r="A12" s="469" t="s">
        <v>592</v>
      </c>
      <c r="B12" s="663">
        <f t="shared" si="1"/>
        <v>198899.58348962179</v>
      </c>
      <c r="C12" s="663">
        <f>+'[4]HUE 04-99'!E1391</f>
        <v>227261.2394382428</v>
      </c>
      <c r="D12" s="663">
        <f>+'[4]HUE 04-99'!F1391</f>
        <v>217788.99021360045</v>
      </c>
      <c r="E12" s="663">
        <f>+'[4]HUE 04-99'!G1391</f>
        <v>218784.64513314815</v>
      </c>
      <c r="F12" s="663">
        <f>+'[4]HUE 04-99'!H1391</f>
        <v>209422.49838160223</v>
      </c>
      <c r="G12" s="663">
        <f>+'[4]HUE 04-99'!I1391</f>
        <v>190534.54758356125</v>
      </c>
      <c r="H12" s="663">
        <f>+'[4]HUE 04-99'!J1391</f>
        <v>198646.37110657943</v>
      </c>
      <c r="I12" s="663">
        <f>+'[4]HUE 04-99'!K1391</f>
        <v>194037.99894532611</v>
      </c>
      <c r="J12" s="663">
        <f>+'[4]HUE 04-99'!L1391</f>
        <v>189631.15170515186</v>
      </c>
      <c r="K12" s="663">
        <f>+'[4]HUE 04-99'!M1391</f>
        <v>195967.40047847477</v>
      </c>
      <c r="L12" s="663">
        <f>+'[4]HUE 04-99'!N1391</f>
        <v>178493.48407731627</v>
      </c>
      <c r="M12" s="663">
        <f>+'[4]HUE 04-99'!O1391</f>
        <v>189487.64127258709</v>
      </c>
      <c r="N12" s="663">
        <f>+'[4]HUE 04-99'!P1391</f>
        <v>176739.03353987134</v>
      </c>
    </row>
    <row r="13" spans="1:14" ht="12" customHeight="1">
      <c r="A13" s="469" t="s">
        <v>593</v>
      </c>
      <c r="B13" s="663">
        <f t="shared" si="1"/>
        <v>137704.52842567547</v>
      </c>
      <c r="C13" s="663">
        <f>+'[4]HUE 04-99'!E1394</f>
        <v>122677.08200261733</v>
      </c>
      <c r="D13" s="663">
        <f>+'[4]HUE 04-99'!F1394</f>
        <v>133515.81879608578</v>
      </c>
      <c r="E13" s="663">
        <f>+'[4]HUE 04-99'!G1394</f>
        <v>142907.25295997283</v>
      </c>
      <c r="F13" s="663">
        <f>+'[4]HUE 04-99'!H1394</f>
        <v>143979.50408416009</v>
      </c>
      <c r="G13" s="663">
        <f>+'[4]HUE 04-99'!I1394</f>
        <v>152724.35997275542</v>
      </c>
      <c r="H13" s="663">
        <f>+'[4]HUE 04-99'!J1394</f>
        <v>160459.11620372295</v>
      </c>
      <c r="I13" s="663">
        <f>+'[4]HUE 04-99'!K1394</f>
        <v>163001.4116429713</v>
      </c>
      <c r="J13" s="663">
        <f>+'[4]HUE 04-99'!L1394</f>
        <v>153632.67538071173</v>
      </c>
      <c r="K13" s="663">
        <f>+'[4]HUE 04-99'!M1394</f>
        <v>133811.14458773803</v>
      </c>
      <c r="L13" s="663">
        <f>+'[4]HUE 04-99'!N1394</f>
        <v>123405.80623855663</v>
      </c>
      <c r="M13" s="663">
        <f>+'[4]HUE 04-99'!O1394</f>
        <v>119691.40038002771</v>
      </c>
      <c r="N13" s="663">
        <f>+'[4]HUE 04-99'!P1394</f>
        <v>102648.7688587859</v>
      </c>
    </row>
    <row r="14" spans="1:14" ht="12" customHeight="1">
      <c r="A14" s="469" t="s">
        <v>594</v>
      </c>
      <c r="B14" s="663">
        <f t="shared" si="1"/>
        <v>71374.515396321716</v>
      </c>
      <c r="C14" s="663">
        <f>+'[4]HUE 04-99'!E1397</f>
        <v>78793.91951645918</v>
      </c>
      <c r="D14" s="663">
        <f>+'[4]HUE 04-99'!F1397</f>
        <v>70362.771794631466</v>
      </c>
      <c r="E14" s="663">
        <f>+'[4]HUE 04-99'!G1397</f>
        <v>70448.475536159662</v>
      </c>
      <c r="F14" s="663">
        <f>+'[4]HUE 04-99'!H1397</f>
        <v>70659.837735102075</v>
      </c>
      <c r="G14" s="663">
        <f>+'[4]HUE 04-99'!I1397</f>
        <v>70730.050110357741</v>
      </c>
      <c r="H14" s="663">
        <f>+'[4]HUE 04-99'!J1397</f>
        <v>70737.147180545959</v>
      </c>
      <c r="I14" s="663">
        <f>+'[4]HUE 04-99'!K1397</f>
        <v>70706.953362797489</v>
      </c>
      <c r="J14" s="663">
        <f>+'[4]HUE 04-99'!L1397</f>
        <v>70770.659000244777</v>
      </c>
      <c r="K14" s="663">
        <f>+'[4]HUE 04-99'!M1397</f>
        <v>70770.659000244777</v>
      </c>
      <c r="L14" s="663">
        <f>+'[4]HUE 04-99'!N1397</f>
        <v>70770.659000244777</v>
      </c>
      <c r="M14" s="663">
        <f>+'[4]HUE 04-99'!O1397</f>
        <v>70796.871215652791</v>
      </c>
      <c r="N14" s="663">
        <f>+'[4]HUE 04-99'!P1397</f>
        <v>70946.181303419915</v>
      </c>
    </row>
    <row r="15" spans="1:14" ht="12" customHeight="1">
      <c r="A15" s="468" t="s">
        <v>595</v>
      </c>
      <c r="B15" s="663">
        <f t="shared" si="1"/>
        <v>111719.98378355922</v>
      </c>
      <c r="C15" s="663">
        <f>+'[4]HUE 04-99'!E1400</f>
        <v>103999.08289482648</v>
      </c>
      <c r="D15" s="663">
        <f>+'[4]HUE 04-99'!F1400</f>
        <v>80753.217563563041</v>
      </c>
      <c r="E15" s="663">
        <f>+'[4]HUE 04-99'!G1400</f>
        <v>81012.492863494102</v>
      </c>
      <c r="F15" s="663">
        <f>+'[4]HUE 04-99'!H1400</f>
        <v>84665.331096842638</v>
      </c>
      <c r="G15" s="663">
        <f>+'[4]HUE 04-99'!I1400</f>
        <v>80876.585736904934</v>
      </c>
      <c r="H15" s="663">
        <f>+'[4]HUE 04-99'!J1400</f>
        <v>79985.478214383154</v>
      </c>
      <c r="I15" s="663">
        <f>+'[4]HUE 04-99'!K1400</f>
        <v>107610.63186417203</v>
      </c>
      <c r="J15" s="663">
        <f>+'[4]HUE 04-99'!L1400</f>
        <v>131036.59987109143</v>
      </c>
      <c r="K15" s="663">
        <f>+'[4]HUE 04-99'!M1400</f>
        <v>131300.31368631238</v>
      </c>
      <c r="L15" s="663">
        <f>+'[4]HUE 04-99'!N1400</f>
        <v>132213.85391614758</v>
      </c>
      <c r="M15" s="663">
        <f>+'[4]HUE 04-99'!O1400</f>
        <v>163856.03715157451</v>
      </c>
      <c r="N15" s="663">
        <f>+'[4]HUE 04-99'!P1400</f>
        <v>163330.18054339837</v>
      </c>
    </row>
    <row r="16" spans="1:14" ht="12" customHeight="1">
      <c r="A16" s="358" t="s">
        <v>596</v>
      </c>
      <c r="B16" s="663">
        <f t="shared" si="1"/>
        <v>197926.09735442241</v>
      </c>
      <c r="C16" s="663">
        <f>+'[4]HUE 04-99'!E1403</f>
        <v>196688.06638980852</v>
      </c>
      <c r="D16" s="663">
        <f>+'[4]HUE 04-99'!F1403</f>
        <v>206826.79541144075</v>
      </c>
      <c r="E16" s="663">
        <f>+'[4]HUE 04-99'!G1403</f>
        <v>209206.2332924993</v>
      </c>
      <c r="F16" s="663">
        <f>+'[4]HUE 04-99'!H1403</f>
        <v>201894.04449643943</v>
      </c>
      <c r="G16" s="663">
        <f>+'[4]HUE 04-99'!I1403</f>
        <v>200931.29791988846</v>
      </c>
      <c r="H16" s="663">
        <f>+'[4]HUE 04-99'!J1403</f>
        <v>205284.77273438545</v>
      </c>
      <c r="I16" s="663">
        <f>+'[4]HUE 04-99'!K1403</f>
        <v>200584.97259353037</v>
      </c>
      <c r="J16" s="663">
        <f>+'[4]HUE 04-99'!L1403</f>
        <v>192352.95842327795</v>
      </c>
      <c r="K16" s="663">
        <f>+'[4]HUE 04-99'!M1403</f>
        <v>190790.27296945744</v>
      </c>
      <c r="L16" s="663">
        <f>+'[4]HUE 04-99'!N1403</f>
        <v>187431.53287728093</v>
      </c>
      <c r="M16" s="663">
        <f>+'[4]HUE 04-99'!O1403</f>
        <v>186808.95551907143</v>
      </c>
      <c r="N16" s="663">
        <f>+'[4]HUE 04-99'!P1403</f>
        <v>196313.26562598889</v>
      </c>
    </row>
    <row r="17" spans="1:14" ht="12" customHeight="1">
      <c r="A17" s="358" t="s">
        <v>597</v>
      </c>
      <c r="B17" s="663">
        <f t="shared" si="1"/>
        <v>6673667.1512529217</v>
      </c>
      <c r="C17" s="663">
        <f>+'[4]HUE 04-99'!E1406</f>
        <v>6533842.6264795354</v>
      </c>
      <c r="D17" s="663">
        <f>+'[4]HUE 04-99'!F1406</f>
        <v>6499193.5089621358</v>
      </c>
      <c r="E17" s="663">
        <f>+'[4]HUE 04-99'!G1406</f>
        <v>6622394.3166842647</v>
      </c>
      <c r="F17" s="663">
        <f>+'[4]HUE 04-99'!H1406</f>
        <v>6542403.7354016425</v>
      </c>
      <c r="G17" s="663">
        <f>+'[4]HUE 04-99'!I1406</f>
        <v>6821826.4958989471</v>
      </c>
      <c r="H17" s="663">
        <f>+'[4]HUE 04-99'!J1406</f>
        <v>6694410.7194829872</v>
      </c>
      <c r="I17" s="663">
        <f>+'[4]HUE 04-99'!K1406</f>
        <v>6782412.1348188575</v>
      </c>
      <c r="J17" s="663">
        <f>+'[4]HUE 04-99'!L1406</f>
        <v>6737786.1006212095</v>
      </c>
      <c r="K17" s="663">
        <f>+'[4]HUE 04-99'!M1406</f>
        <v>6587710.6046675062</v>
      </c>
      <c r="L17" s="663">
        <f>+'[4]HUE 04-99'!N1406</f>
        <v>6756977.7853466934</v>
      </c>
      <c r="M17" s="663">
        <f>+'[4]HUE 04-99'!O1406</f>
        <v>6749703.1070573144</v>
      </c>
      <c r="N17" s="663">
        <f>+'[4]HUE 04-99'!P1406</f>
        <v>6755344.6796139572</v>
      </c>
    </row>
    <row r="18" spans="1:14" ht="12" customHeight="1">
      <c r="A18" s="468" t="s">
        <v>598</v>
      </c>
      <c r="B18" s="663">
        <f t="shared" si="1"/>
        <v>9208531.0829197764</v>
      </c>
      <c r="C18" s="663">
        <f>+'[4]HUE 04-99'!E1409</f>
        <v>9154691.0607209951</v>
      </c>
      <c r="D18" s="663">
        <f>+'[4]HUE 04-99'!F1409</f>
        <v>9237520.5344327949</v>
      </c>
      <c r="E18" s="663">
        <f>+'[4]HUE 04-99'!G1409</f>
        <v>9239991.4891050737</v>
      </c>
      <c r="F18" s="663">
        <f>+'[4]HUE 04-99'!H1409</f>
        <v>9039284.8787011821</v>
      </c>
      <c r="G18" s="663">
        <f>+'[4]HUE 04-99'!I1409</f>
        <v>8957694.4134636931</v>
      </c>
      <c r="H18" s="663">
        <f>+'[4]HUE 04-99'!J1409</f>
        <v>9068950.8311606776</v>
      </c>
      <c r="I18" s="663">
        <f>+'[4]HUE 04-99'!K1409</f>
        <v>9044877.7223703451</v>
      </c>
      <c r="J18" s="663">
        <f>+'[4]HUE 04-99'!L1409</f>
        <v>9130298.754439218</v>
      </c>
      <c r="K18" s="663">
        <f>+'[4]HUE 04-99'!M1409</f>
        <v>9327849.8243261371</v>
      </c>
      <c r="L18" s="663">
        <f>+'[4]HUE 04-99'!N1409</f>
        <v>9363163.2805401459</v>
      </c>
      <c r="M18" s="663">
        <f>+'[4]HUE 04-99'!O1409</f>
        <v>9438828.7458901983</v>
      </c>
      <c r="N18" s="663">
        <f>+'[4]HUE 04-99'!P1409</f>
        <v>9499221.4598868452</v>
      </c>
    </row>
    <row r="19" spans="1:14" ht="12" customHeight="1">
      <c r="A19" s="468" t="s">
        <v>599</v>
      </c>
      <c r="B19" s="663">
        <f t="shared" si="1"/>
        <v>190065.8229528802</v>
      </c>
      <c r="C19" s="663">
        <f>+'[4]HUE 04-99'!E1412</f>
        <v>197682.44244169904</v>
      </c>
      <c r="D19" s="663">
        <f>+'[4]HUE 04-99'!F1412</f>
        <v>199503.38615995261</v>
      </c>
      <c r="E19" s="663">
        <f>+'[4]HUE 04-99'!G1412</f>
        <v>199000.33059884515</v>
      </c>
      <c r="F19" s="663">
        <f>+'[4]HUE 04-99'!H1412</f>
        <v>196315.72115659172</v>
      </c>
      <c r="G19" s="663">
        <f>+'[4]HUE 04-99'!I1412</f>
        <v>198878.46254413851</v>
      </c>
      <c r="H19" s="663">
        <f>+'[4]HUE 04-99'!J1412</f>
        <v>198002.71349456804</v>
      </c>
      <c r="I19" s="663">
        <f>+'[4]HUE 04-99'!K1412</f>
        <v>193472.59325338193</v>
      </c>
      <c r="J19" s="663">
        <f>+'[4]HUE 04-99'!L1412</f>
        <v>181380.76356953767</v>
      </c>
      <c r="K19" s="663">
        <f>+'[4]HUE 04-99'!M1412</f>
        <v>182624.83183351788</v>
      </c>
      <c r="L19" s="663">
        <f>+'[4]HUE 04-99'!N1412</f>
        <v>176050.08811608638</v>
      </c>
      <c r="M19" s="663">
        <f>+'[4]HUE 04-99'!O1412</f>
        <v>166405.11797923807</v>
      </c>
      <c r="N19" s="663">
        <f>+'[4]HUE 04-99'!P1412</f>
        <v>191473.42428700533</v>
      </c>
    </row>
    <row r="20" spans="1:14" ht="12" customHeight="1">
      <c r="A20" s="468" t="s">
        <v>600</v>
      </c>
      <c r="B20" s="663">
        <f t="shared" si="1"/>
        <v>36942.929712108962</v>
      </c>
      <c r="C20" s="663">
        <f>+'[4]HUE 04-99'!E1415</f>
        <v>30319.870726377208</v>
      </c>
      <c r="D20" s="663">
        <f>+'[4]HUE 04-99'!F1415</f>
        <v>30329.656848449871</v>
      </c>
      <c r="E20" s="663">
        <f>+'[4]HUE 04-99'!G1415</f>
        <v>32690.045017103334</v>
      </c>
      <c r="F20" s="663">
        <f>+'[4]HUE 04-99'!H1415</f>
        <v>31812.518864125155</v>
      </c>
      <c r="G20" s="663">
        <f>+'[4]HUE 04-99'!I1415</f>
        <v>35346.121354342999</v>
      </c>
      <c r="H20" s="663">
        <f>+'[4]HUE 04-99'!J1415</f>
        <v>37966.745015592089</v>
      </c>
      <c r="I20" s="663">
        <f>+'[4]HUE 04-99'!K1415</f>
        <v>40330.158079642621</v>
      </c>
      <c r="J20" s="663">
        <f>+'[4]HUE 04-99'!L1415</f>
        <v>41137.580097067585</v>
      </c>
      <c r="K20" s="663">
        <f>+'[4]HUE 04-99'!M1415</f>
        <v>41594.306027482497</v>
      </c>
      <c r="L20" s="663">
        <f>+'[4]HUE 04-99'!N1415</f>
        <v>39017.164489458562</v>
      </c>
      <c r="M20" s="663">
        <f>+'[4]HUE 04-99'!O1415</f>
        <v>37417.478764252752</v>
      </c>
      <c r="N20" s="663">
        <f>+'[4]HUE 04-99'!P1415</f>
        <v>45353.511261412881</v>
      </c>
    </row>
    <row r="21" spans="1:14" ht="12" customHeight="1">
      <c r="A21" s="468" t="s">
        <v>601</v>
      </c>
      <c r="B21" s="663">
        <f t="shared" si="1"/>
        <v>167243.38380084999</v>
      </c>
      <c r="C21" s="663">
        <f>+'[4]HUE 04-99'!E1418</f>
        <v>161080.45321352064</v>
      </c>
      <c r="D21" s="663">
        <f>+'[4]HUE 04-99'!F1418</f>
        <v>162940.96826963389</v>
      </c>
      <c r="E21" s="663">
        <f>+'[4]HUE 04-99'!G1418</f>
        <v>167477.2061148326</v>
      </c>
      <c r="F21" s="663">
        <f>+'[4]HUE 04-99'!H1418</f>
        <v>162290.3748446434</v>
      </c>
      <c r="G21" s="663">
        <f>+'[4]HUE 04-99'!I1418</f>
        <v>170450.73589118628</v>
      </c>
      <c r="H21" s="663">
        <f>+'[4]HUE 04-99'!J1418</f>
        <v>169815.63905325276</v>
      </c>
      <c r="I21" s="663">
        <f>+'[4]HUE 04-99'!K1418</f>
        <v>171774.52823557879</v>
      </c>
      <c r="J21" s="663">
        <f>+'[4]HUE 04-99'!L1418</f>
        <v>171540.27896823169</v>
      </c>
      <c r="K21" s="663">
        <f>+'[4]HUE 04-99'!M1418</f>
        <v>169337.7898257426</v>
      </c>
      <c r="L21" s="663">
        <f>+'[4]HUE 04-99'!N1418</f>
        <v>165430.3058966955</v>
      </c>
      <c r="M21" s="663">
        <f>+'[4]HUE 04-99'!O1418</f>
        <v>166981.87000853848</v>
      </c>
      <c r="N21" s="663">
        <f>+'[4]HUE 04-99'!P1418</f>
        <v>167800.45528834342</v>
      </c>
    </row>
    <row r="22" spans="1:14" ht="12" customHeight="1">
      <c r="A22" s="468" t="s">
        <v>243</v>
      </c>
      <c r="B22" s="663">
        <f t="shared" si="1"/>
        <v>139920.57281083366</v>
      </c>
      <c r="C22" s="663">
        <f>+'[4]HUE 04-99'!E1421</f>
        <v>142026.69015160052</v>
      </c>
      <c r="D22" s="663">
        <f>+'[4]HUE 04-99'!F1421</f>
        <v>146677.95123893907</v>
      </c>
      <c r="E22" s="663">
        <f>+'[4]HUE 04-99'!G1421</f>
        <v>142303.53039316647</v>
      </c>
      <c r="F22" s="663">
        <f>+'[4]HUE 04-99'!H1421</f>
        <v>141674.73558907048</v>
      </c>
      <c r="G22" s="663">
        <f>+'[4]HUE 04-99'!I1421</f>
        <v>141963.05382193779</v>
      </c>
      <c r="H22" s="663">
        <f>+'[4]HUE 04-99'!J1421</f>
        <v>142556.2890676992</v>
      </c>
      <c r="I22" s="663">
        <f>+'[4]HUE 04-99'!K1421</f>
        <v>143052.22303795494</v>
      </c>
      <c r="J22" s="663">
        <f>+'[4]HUE 04-99'!L1421</f>
        <v>139204.85730671082</v>
      </c>
      <c r="K22" s="663">
        <f>+'[4]HUE 04-99'!M1421</f>
        <v>138601.48309068123</v>
      </c>
      <c r="L22" s="663">
        <f>+'[4]HUE 04-99'!N1421</f>
        <v>138484.06953631275</v>
      </c>
      <c r="M22" s="663">
        <f>+'[4]HUE 04-99'!O1421</f>
        <v>132037.94508304814</v>
      </c>
      <c r="N22" s="663">
        <f>+'[4]HUE 04-99'!P1421</f>
        <v>130464.04541288211</v>
      </c>
    </row>
    <row r="23" spans="1:14" ht="12" customHeight="1">
      <c r="A23" s="358" t="s">
        <v>244</v>
      </c>
      <c r="B23" s="663">
        <f t="shared" si="1"/>
        <v>675703.6517578729</v>
      </c>
      <c r="C23" s="663">
        <f>+'[4]HUE 04-99'!E1424</f>
        <v>697803.16614889936</v>
      </c>
      <c r="D23" s="663">
        <f>+'[4]HUE 04-99'!F1424</f>
        <v>668010.71731641667</v>
      </c>
      <c r="E23" s="663">
        <f>+'[4]HUE 04-99'!G1424</f>
        <v>704008.08050713106</v>
      </c>
      <c r="F23" s="663">
        <f>+'[4]HUE 04-99'!H1424</f>
        <v>688715.67708426435</v>
      </c>
      <c r="G23" s="663">
        <f>+'[4]HUE 04-99'!I1424</f>
        <v>635853.11418562196</v>
      </c>
      <c r="H23" s="663">
        <f>+'[4]HUE 04-99'!J1424</f>
        <v>625515.24077838124</v>
      </c>
      <c r="I23" s="663">
        <f>+'[4]HUE 04-99'!K1424</f>
        <v>617221.77747385658</v>
      </c>
      <c r="J23" s="663">
        <f>+'[4]HUE 04-99'!L1424</f>
        <v>622681.78636941407</v>
      </c>
      <c r="K23" s="663">
        <f>+'[4]HUE 04-99'!M1424</f>
        <v>666571.71007261111</v>
      </c>
      <c r="L23" s="663">
        <f>+'[4]HUE 04-99'!N1424</f>
        <v>724845.24683982704</v>
      </c>
      <c r="M23" s="663">
        <f>+'[4]HUE 04-99'!O1424</f>
        <v>687977.04837392981</v>
      </c>
      <c r="N23" s="663">
        <f>+'[4]HUE 04-99'!P1424</f>
        <v>769240.25594412058</v>
      </c>
    </row>
    <row r="24" spans="1:14" ht="12" customHeight="1">
      <c r="A24" s="468" t="s">
        <v>245</v>
      </c>
      <c r="B24" s="663">
        <f t="shared" si="1"/>
        <v>25321.532611814793</v>
      </c>
      <c r="C24" s="663">
        <f>+'[4]HUE 04-99'!E1427</f>
        <v>19693.971736108244</v>
      </c>
      <c r="D24" s="663">
        <f>+'[4]HUE 04-99'!F1427</f>
        <v>18590.807914611625</v>
      </c>
      <c r="E24" s="663">
        <f>+'[4]HUE 04-99'!G1427</f>
        <v>23246.704496197122</v>
      </c>
      <c r="F24" s="663">
        <f>+'[4]HUE 04-99'!H1427</f>
        <v>22168.158883800716</v>
      </c>
      <c r="G24" s="663">
        <f>+'[4]HUE 04-99'!I1427</f>
        <v>21615.013332852472</v>
      </c>
      <c r="H24" s="663">
        <f>+'[4]HUE 04-99'!J1427</f>
        <v>19771.240628056694</v>
      </c>
      <c r="I24" s="663">
        <f>+'[4]HUE 04-99'!K1427</f>
        <v>21689.75594319178</v>
      </c>
      <c r="J24" s="663">
        <f>+'[4]HUE 04-99'!L1427</f>
        <v>23256.152525106747</v>
      </c>
      <c r="K24" s="663">
        <f>+'[4]HUE 04-99'!M1427</f>
        <v>28261.04889447238</v>
      </c>
      <c r="L24" s="663">
        <f>+'[4]HUE 04-99'!N1427</f>
        <v>35902.581259837389</v>
      </c>
      <c r="M24" s="663">
        <f>+'[4]HUE 04-99'!O1427</f>
        <v>33800.484633161534</v>
      </c>
      <c r="N24" s="663">
        <f>+'[4]HUE 04-99'!P1427</f>
        <v>35862.471094380824</v>
      </c>
    </row>
    <row r="25" spans="1:14" ht="12" customHeight="1">
      <c r="A25" s="468" t="s">
        <v>246</v>
      </c>
      <c r="B25" s="663">
        <f t="shared" si="1"/>
        <v>308687.30976928899</v>
      </c>
      <c r="C25" s="663">
        <f>+'[4]HUE 04-99'!E1430</f>
        <v>312471.60290471668</v>
      </c>
      <c r="D25" s="663">
        <f>+'[4]HUE 04-99'!F1430</f>
        <v>303671.7877273669</v>
      </c>
      <c r="E25" s="663">
        <f>+'[4]HUE 04-99'!G1430</f>
        <v>285408.07618177624</v>
      </c>
      <c r="F25" s="663">
        <f>+'[4]HUE 04-99'!H1430</f>
        <v>303920.27179518214</v>
      </c>
      <c r="G25" s="663">
        <f>+'[4]HUE 04-99'!I1430</f>
        <v>286440.20710866048</v>
      </c>
      <c r="H25" s="663">
        <f>+'[4]HUE 04-99'!J1430</f>
        <v>294547.23384436854</v>
      </c>
      <c r="I25" s="663">
        <f>+'[4]HUE 04-99'!K1430</f>
        <v>303622.58665498992</v>
      </c>
      <c r="J25" s="663">
        <f>+'[4]HUE 04-99'!L1430</f>
        <v>311965.60027584853</v>
      </c>
      <c r="K25" s="663">
        <f>+'[4]HUE 04-99'!M1430</f>
        <v>333616.17446979613</v>
      </c>
      <c r="L25" s="663">
        <f>+'[4]HUE 04-99'!N1430</f>
        <v>322698.63543779601</v>
      </c>
      <c r="M25" s="663">
        <f>+'[4]HUE 04-99'!O1430</f>
        <v>324918.1221811024</v>
      </c>
      <c r="N25" s="663">
        <f>+'[4]HUE 04-99'!P1430</f>
        <v>320967.41864986392</v>
      </c>
    </row>
    <row r="26" spans="1:14" ht="12" customHeight="1">
      <c r="A26" s="468" t="s">
        <v>258</v>
      </c>
      <c r="B26" s="663">
        <f t="shared" si="1"/>
        <v>159978.28106799116</v>
      </c>
      <c r="C26" s="663">
        <f>+'[4]HUE 04-99'!E1433</f>
        <v>101361.15817455218</v>
      </c>
      <c r="D26" s="663">
        <f>+'[4]HUE 04-99'!F1433</f>
        <v>112464.46479425298</v>
      </c>
      <c r="E26" s="663">
        <f>+'[4]HUE 04-99'!G1433</f>
        <v>188794.87190937813</v>
      </c>
      <c r="F26" s="663">
        <f>+'[4]HUE 04-99'!H1433</f>
        <v>184610.67412724972</v>
      </c>
      <c r="G26" s="663">
        <f>+'[4]HUE 04-99'!I1433</f>
        <v>207079.4788870308</v>
      </c>
      <c r="H26" s="663">
        <f>+'[4]HUE 04-99'!J1433</f>
        <v>209607.16866525242</v>
      </c>
      <c r="I26" s="663">
        <f>+'[4]HUE 04-99'!K1433</f>
        <v>185771.47802252448</v>
      </c>
      <c r="J26" s="663">
        <f>+'[4]HUE 04-99'!L1433</f>
        <v>181071.69468835104</v>
      </c>
      <c r="K26" s="663">
        <f>+'[4]HUE 04-99'!M1433</f>
        <v>139769.33777631324</v>
      </c>
      <c r="L26" s="663">
        <f>+'[4]HUE 04-99'!N1433</f>
        <v>133801.5882411715</v>
      </c>
      <c r="M26" s="663">
        <f>+'[4]HUE 04-99'!O1433</f>
        <v>131668.20783352049</v>
      </c>
      <c r="N26" s="663">
        <f>+'[4]HUE 04-99'!P1433</f>
        <v>143739.24969629716</v>
      </c>
    </row>
    <row r="27" spans="1:14" ht="12" customHeight="1">
      <c r="A27" s="358" t="s">
        <v>577</v>
      </c>
      <c r="B27" s="663">
        <f t="shared" si="1"/>
        <v>112331.56934329413</v>
      </c>
      <c r="C27" s="663">
        <f>+'[4]HUE 04-99'!E1436</f>
        <v>112199.14729020667</v>
      </c>
      <c r="D27" s="663">
        <f>+'[4]HUE 04-99'!F1436</f>
        <v>114435.25465549453</v>
      </c>
      <c r="E27" s="663">
        <f>+'[4]HUE 04-99'!G1436</f>
        <v>121778.72900406877</v>
      </c>
      <c r="F27" s="663">
        <f>+'[4]HUE 04-99'!H1436</f>
        <v>121777.18503190469</v>
      </c>
      <c r="G27" s="663">
        <f>+'[4]HUE 04-99'!I1436</f>
        <v>119419.24139931407</v>
      </c>
      <c r="H27" s="663">
        <f>+'[4]HUE 04-99'!J1436</f>
        <v>116585.05901479727</v>
      </c>
      <c r="I27" s="663">
        <f>+'[4]HUE 04-99'!K1436</f>
        <v>111016.81605711076</v>
      </c>
      <c r="J27" s="663">
        <f>+'[4]HUE 04-99'!L1436</f>
        <v>99120.489004821109</v>
      </c>
      <c r="K27" s="663">
        <f>+'[4]HUE 04-99'!M1436</f>
        <v>111207.60228258675</v>
      </c>
      <c r="L27" s="663">
        <f>+'[4]HUE 04-99'!N1436</f>
        <v>110387.82151308052</v>
      </c>
      <c r="M27" s="663">
        <f>+'[4]HUE 04-99'!O1436</f>
        <v>109697.03729316872</v>
      </c>
      <c r="N27" s="663">
        <f>+'[4]HUE 04-99'!P1436</f>
        <v>100354.44957297575</v>
      </c>
    </row>
    <row r="28" spans="1:14" ht="12" customHeight="1">
      <c r="A28" s="469" t="s">
        <v>578</v>
      </c>
      <c r="B28" s="663">
        <f t="shared" si="1"/>
        <v>52291.323656212859</v>
      </c>
      <c r="C28" s="663">
        <f>+'[4]HUE 04-99'!E1439</f>
        <v>55658.328389550559</v>
      </c>
      <c r="D28" s="663">
        <f>+'[4]HUE 04-99'!F1439</f>
        <v>58764.830134466742</v>
      </c>
      <c r="E28" s="663">
        <f>+'[4]HUE 04-99'!G1439</f>
        <v>59528.122973050835</v>
      </c>
      <c r="F28" s="663">
        <f>+'[4]HUE 04-99'!H1439</f>
        <v>59526.57900088677</v>
      </c>
      <c r="G28" s="663">
        <f>+'[4]HUE 04-99'!I1439</f>
        <v>59426.364191498338</v>
      </c>
      <c r="H28" s="663">
        <f>+'[4]HUE 04-99'!J1439</f>
        <v>55448.557789703606</v>
      </c>
      <c r="I28" s="663">
        <f>+'[4]HUE 04-99'!K1439</f>
        <v>49880.314832017095</v>
      </c>
      <c r="J28" s="663">
        <f>+'[4]HUE 04-99'!L1439</f>
        <v>46200.510723418825</v>
      </c>
      <c r="K28" s="663">
        <f>+'[4]HUE 04-99'!M1439</f>
        <v>46624.339314164885</v>
      </c>
      <c r="L28" s="663">
        <f>+'[4]HUE 04-99'!N1439</f>
        <v>45943.821645399184</v>
      </c>
      <c r="M28" s="663">
        <f>+'[4]HUE 04-99'!O1439</f>
        <v>45287.853200672507</v>
      </c>
      <c r="N28" s="663">
        <f>+'[4]HUE 04-99'!P1439</f>
        <v>45206.261679724943</v>
      </c>
    </row>
    <row r="29" spans="1:14" ht="12" customHeight="1">
      <c r="A29" s="469" t="s">
        <v>579</v>
      </c>
      <c r="B29" s="663">
        <f t="shared" si="1"/>
        <v>60040.245687081275</v>
      </c>
      <c r="C29" s="663">
        <f>+'[4]HUE 04-99'!E1442</f>
        <v>56540.818900656115</v>
      </c>
      <c r="D29" s="663">
        <f>+'[4]HUE 04-99'!F1442</f>
        <v>55670.424521027788</v>
      </c>
      <c r="E29" s="663">
        <f>+'[4]HUE 04-99'!G1442</f>
        <v>62250.606031017931</v>
      </c>
      <c r="F29" s="663">
        <f>+'[4]HUE 04-99'!H1442</f>
        <v>62250.606031017931</v>
      </c>
      <c r="G29" s="663">
        <f>+'[4]HUE 04-99'!I1442</f>
        <v>59992.877207815727</v>
      </c>
      <c r="H29" s="663">
        <f>+'[4]HUE 04-99'!J1442</f>
        <v>61136.501225093663</v>
      </c>
      <c r="I29" s="663">
        <f>+'[4]HUE 04-99'!K1442</f>
        <v>61136.501225093663</v>
      </c>
      <c r="J29" s="663">
        <f>+'[4]HUE 04-99'!L1442</f>
        <v>52919.978281402284</v>
      </c>
      <c r="K29" s="663">
        <f>+'[4]HUE 04-99'!M1442</f>
        <v>64583.26296842187</v>
      </c>
      <c r="L29" s="663">
        <f>+'[4]HUE 04-99'!N1442</f>
        <v>64443.999867681334</v>
      </c>
      <c r="M29" s="663">
        <f>+'[4]HUE 04-99'!O1442</f>
        <v>64409.184092496202</v>
      </c>
      <c r="N29" s="663">
        <f>+'[4]HUE 04-99'!P1442</f>
        <v>55148.187893250797</v>
      </c>
    </row>
    <row r="30" spans="1:14" ht="12" customHeight="1">
      <c r="A30" s="468" t="s">
        <v>590</v>
      </c>
      <c r="B30" s="663">
        <f t="shared" si="1"/>
        <v>249133.73312387647</v>
      </c>
      <c r="C30" s="663">
        <f>+'[4]HUE 04-99'!E1445</f>
        <v>233819.19279820254</v>
      </c>
      <c r="D30" s="663">
        <f>+'[4]HUE 04-99'!F1445</f>
        <v>267432.76015674201</v>
      </c>
      <c r="E30" s="663">
        <f>+'[4]HUE 04-99'!G1445</f>
        <v>284765.83460155543</v>
      </c>
      <c r="F30" s="663">
        <f>+'[4]HUE 04-99'!H1445</f>
        <v>279542.984415246</v>
      </c>
      <c r="G30" s="663">
        <f>+'[4]HUE 04-99'!I1445</f>
        <v>264617.26320146618</v>
      </c>
      <c r="H30" s="663">
        <f>+'[4]HUE 04-99'!J1445</f>
        <v>252853.42529179418</v>
      </c>
      <c r="I30" s="663">
        <f>+'[4]HUE 04-99'!K1445</f>
        <v>258187.56421977503</v>
      </c>
      <c r="J30" s="663">
        <f>+'[4]HUE 04-99'!L1445</f>
        <v>247439.66014341832</v>
      </c>
      <c r="K30" s="663">
        <f>+'[4]HUE 04-99'!M1445</f>
        <v>236354.65942502554</v>
      </c>
      <c r="L30" s="663">
        <f>+'[4]HUE 04-99'!N1445</f>
        <v>218826.55250331142</v>
      </c>
      <c r="M30" s="663">
        <f>+'[4]HUE 04-99'!O1445</f>
        <v>224317.03837893176</v>
      </c>
      <c r="N30" s="663">
        <f>+'[4]HUE 04-99'!P1445</f>
        <v>221447.86235104987</v>
      </c>
    </row>
    <row r="31" spans="1:14" ht="12" customHeight="1">
      <c r="A31" s="468" t="s">
        <v>591</v>
      </c>
      <c r="B31" s="663">
        <f t="shared" si="1"/>
        <v>368037.84378901939</v>
      </c>
      <c r="C31" s="663">
        <f>+'[4]HUE 04-99'!E1448</f>
        <v>337881.0602538237</v>
      </c>
      <c r="D31" s="663">
        <f>+'[4]HUE 04-99'!F1448</f>
        <v>350800.84699536918</v>
      </c>
      <c r="E31" s="663">
        <f>+'[4]HUE 04-99'!G1448</f>
        <v>387849.88486905169</v>
      </c>
      <c r="F31" s="663">
        <f>+'[4]HUE 04-99'!H1448</f>
        <v>378718.10364097712</v>
      </c>
      <c r="G31" s="663">
        <f>+'[4]HUE 04-99'!I1448</f>
        <v>401817.37049710855</v>
      </c>
      <c r="H31" s="663">
        <f>+'[4]HUE 04-99'!J1448</f>
        <v>429276.52042694658</v>
      </c>
      <c r="I31" s="663">
        <f>+'[4]HUE 04-99'!K1448</f>
        <v>392622.37509548658</v>
      </c>
      <c r="J31" s="663">
        <f>+'[4]HUE 04-99'!L1448</f>
        <v>392409.13079439779</v>
      </c>
      <c r="K31" s="663">
        <f>+'[4]HUE 04-99'!M1448</f>
        <v>371842.00527938816</v>
      </c>
      <c r="L31" s="663">
        <f>+'[4]HUE 04-99'!N1448</f>
        <v>313021.64372773044</v>
      </c>
      <c r="M31" s="663">
        <f>+'[4]HUE 04-99'!O1448</f>
        <v>326930.25912848336</v>
      </c>
      <c r="N31" s="663">
        <f>+'[4]HUE 04-99'!P1448</f>
        <v>333284.92475946911</v>
      </c>
    </row>
    <row r="32" spans="1:14" ht="12" customHeight="1">
      <c r="A32" s="358" t="s">
        <v>686</v>
      </c>
      <c r="B32" s="663">
        <f t="shared" si="1"/>
        <v>851510.44414154033</v>
      </c>
      <c r="C32" s="663">
        <f>+'[4]HUE 04-99'!E1451</f>
        <v>807689.6518424307</v>
      </c>
      <c r="D32" s="663">
        <f>+'[4]HUE 04-99'!F1451</f>
        <v>770164.5084818789</v>
      </c>
      <c r="E32" s="663">
        <f>+'[4]HUE 04-99'!G1451</f>
        <v>806509.69739974046</v>
      </c>
      <c r="F32" s="663">
        <f>+'[4]HUE 04-99'!H1451</f>
        <v>914051.50805324013</v>
      </c>
      <c r="G32" s="663">
        <f>+'[4]HUE 04-99'!I1451</f>
        <v>922894.93878461642</v>
      </c>
      <c r="H32" s="663">
        <f>+'[4]HUE 04-99'!J1451</f>
        <v>911460.31368544721</v>
      </c>
      <c r="I32" s="663">
        <f>+'[4]HUE 04-99'!K1451</f>
        <v>838739.90939030796</v>
      </c>
      <c r="J32" s="663">
        <f>+'[4]HUE 04-99'!L1451</f>
        <v>865116.05976745149</v>
      </c>
      <c r="K32" s="663">
        <f>+'[4]HUE 04-99'!M1451</f>
        <v>895412.66381767858</v>
      </c>
      <c r="L32" s="663">
        <f>+'[4]HUE 04-99'!N1451</f>
        <v>818908.28657124692</v>
      </c>
      <c r="M32" s="663">
        <f>+'[4]HUE 04-99'!O1451</f>
        <v>798530.98180150497</v>
      </c>
      <c r="N32" s="663">
        <f>+'[4]HUE 04-99'!P1451</f>
        <v>868646.8101029417</v>
      </c>
    </row>
    <row r="33" spans="1:14" ht="12" customHeight="1">
      <c r="A33" s="358" t="s">
        <v>534</v>
      </c>
      <c r="B33" s="663">
        <f t="shared" si="1"/>
        <v>389718.20208682079</v>
      </c>
      <c r="C33" s="663">
        <f>+'[4]HUE 04-99'!E1454</f>
        <v>408104.88423743669</v>
      </c>
      <c r="D33" s="663">
        <f>+'[4]HUE 04-99'!F1454</f>
        <v>399845.17927620898</v>
      </c>
      <c r="E33" s="663">
        <f>+'[4]HUE 04-99'!G1454</f>
        <v>406547.904882406</v>
      </c>
      <c r="F33" s="663">
        <f>+'[4]HUE 04-99'!H1454</f>
        <v>399500.75305547391</v>
      </c>
      <c r="G33" s="663">
        <f>+'[4]HUE 04-99'!I1454</f>
        <v>375203.98814262834</v>
      </c>
      <c r="H33" s="663">
        <f>+'[4]HUE 04-99'!J1454</f>
        <v>382128.05430437217</v>
      </c>
      <c r="I33" s="663">
        <f>+'[4]HUE 04-99'!K1454</f>
        <v>357007.77522574941</v>
      </c>
      <c r="J33" s="663">
        <f>+'[4]HUE 04-99'!L1454</f>
        <v>395714.12406657363</v>
      </c>
      <c r="K33" s="663">
        <f>+'[4]HUE 04-99'!M1454</f>
        <v>397445.57873718592</v>
      </c>
      <c r="L33" s="663">
        <f>+'[4]HUE 04-99'!N1454</f>
        <v>426246.77015764196</v>
      </c>
      <c r="M33" s="663">
        <f>+'[4]HUE 04-99'!O1454</f>
        <v>368690.6867565565</v>
      </c>
      <c r="N33" s="663">
        <f>+'[4]HUE 04-99'!P1454</f>
        <v>360182.72619961656</v>
      </c>
    </row>
    <row r="34" spans="1:14" ht="12" customHeight="1">
      <c r="A34" s="358" t="s">
        <v>535</v>
      </c>
      <c r="B34" s="663">
        <f t="shared" si="1"/>
        <v>282580.90620284877</v>
      </c>
      <c r="C34" s="663">
        <f>+'[4]HUE 04-99'!E1457</f>
        <v>316939.77024469065</v>
      </c>
      <c r="D34" s="663">
        <f>+'[4]HUE 04-99'!F1457</f>
        <v>328541.16214477218</v>
      </c>
      <c r="E34" s="663">
        <f>+'[4]HUE 04-99'!G1457</f>
        <v>291377.68279222818</v>
      </c>
      <c r="F34" s="663">
        <f>+'[4]HUE 04-99'!H1457</f>
        <v>308769.72973300749</v>
      </c>
      <c r="G34" s="663">
        <f>+'[4]HUE 04-99'!I1457</f>
        <v>279624.13100119814</v>
      </c>
      <c r="H34" s="663">
        <f>+'[4]HUE 04-99'!J1457</f>
        <v>258844.19238228182</v>
      </c>
      <c r="I34" s="663">
        <f>+'[4]HUE 04-99'!K1457</f>
        <v>252210.2046154085</v>
      </c>
      <c r="J34" s="663">
        <f>+'[4]HUE 04-99'!L1457</f>
        <v>284544.54981743882</v>
      </c>
      <c r="K34" s="663">
        <f>+'[4]HUE 04-99'!M1457</f>
        <v>271170.70978196547</v>
      </c>
      <c r="L34" s="663">
        <f>+'[4]HUE 04-99'!N1457</f>
        <v>270317.79603914119</v>
      </c>
      <c r="M34" s="663">
        <f>+'[4]HUE 04-99'!O1457</f>
        <v>278553.9452267983</v>
      </c>
      <c r="N34" s="663">
        <f>+'[4]HUE 04-99'!P1457</f>
        <v>250077.00065525447</v>
      </c>
    </row>
    <row r="35" spans="1:14" ht="12" customHeight="1">
      <c r="A35" s="475" t="s">
        <v>536</v>
      </c>
      <c r="B35" s="684">
        <f t="shared" si="1"/>
        <v>195041.86436546489</v>
      </c>
      <c r="C35" s="684">
        <f>+'[4]HUE 04-99'!E1460</f>
        <v>192394.10946750094</v>
      </c>
      <c r="D35" s="684">
        <f>+'[4]HUE 04-99'!F1460</f>
        <v>180641.96161055882</v>
      </c>
      <c r="E35" s="684">
        <f>+'[4]HUE 04-99'!G1460</f>
        <v>166041.04384337124</v>
      </c>
      <c r="F35" s="684">
        <f>+'[4]HUE 04-99'!H1460</f>
        <v>154702.00963283601</v>
      </c>
      <c r="G35" s="684">
        <f>+'[4]HUE 04-99'!I1460</f>
        <v>143256.19177158267</v>
      </c>
      <c r="H35" s="684">
        <f>+'[4]HUE 04-99'!J1460</f>
        <v>153599.28603175809</v>
      </c>
      <c r="I35" s="684">
        <f>+'[4]HUE 04-99'!K1460</f>
        <v>176554.26706900087</v>
      </c>
      <c r="J35" s="684">
        <f>+'[4]HUE 04-99'!L1460</f>
        <v>213046.51589028366</v>
      </c>
      <c r="K35" s="684">
        <f>+'[4]HUE 04-99'!M1460</f>
        <v>236688.25804572305</v>
      </c>
      <c r="L35" s="684">
        <f>+'[4]HUE 04-99'!N1460</f>
        <v>230686.17389598241</v>
      </c>
      <c r="M35" s="684">
        <f>+'[4]HUE 04-99'!O1460</f>
        <v>256221.55725068969</v>
      </c>
      <c r="N35" s="684">
        <f>+'[4]HUE 04-99'!P1460</f>
        <v>236670.99787629143</v>
      </c>
    </row>
    <row r="36" spans="1:14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</row>
    <row r="37" spans="1:14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</row>
    <row r="38" spans="1:14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</row>
    <row r="39" spans="1:14" ht="12" customHeight="1">
      <c r="A39" s="14"/>
    </row>
    <row r="40" spans="1:14" ht="12" customHeight="1">
      <c r="A40" s="217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  <row r="45" spans="1:14" ht="12" customHeight="1">
      <c r="A45" s="217"/>
    </row>
    <row r="46" spans="1:14" ht="12" customHeight="1">
      <c r="A46" s="217"/>
    </row>
    <row r="47" spans="1:14" ht="12" customHeight="1">
      <c r="A47" s="217"/>
    </row>
    <row r="48" spans="1:14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52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8.33203125" style="354" customWidth="1"/>
    <col min="2" max="2" width="5.1640625" style="354" bestFit="1" customWidth="1"/>
    <col min="3" max="14" width="5.5" style="354" customWidth="1"/>
    <col min="15" max="15" width="6.6640625" style="354" customWidth="1"/>
    <col min="16" max="16384" width="12.83203125" style="354"/>
  </cols>
  <sheetData>
    <row r="2" spans="1:14" ht="12" customHeight="1">
      <c r="A2" s="510" t="s">
        <v>512</v>
      </c>
      <c r="B2" s="467"/>
      <c r="C2" s="467"/>
      <c r="D2" s="467"/>
      <c r="E2" s="467"/>
      <c r="F2" s="467"/>
    </row>
    <row r="3" spans="1:14" ht="11">
      <c r="A3" s="99" t="s">
        <v>303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</row>
    <row r="4" spans="1:14" ht="4" customHeight="1">
      <c r="A4" s="217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</row>
    <row r="5" spans="1:14" ht="17" customHeight="1">
      <c r="A5" s="667" t="s">
        <v>198</v>
      </c>
      <c r="B5" s="671" t="s">
        <v>501</v>
      </c>
      <c r="C5" s="672" t="s">
        <v>207</v>
      </c>
      <c r="D5" s="672" t="s">
        <v>432</v>
      </c>
      <c r="E5" s="672" t="s">
        <v>434</v>
      </c>
      <c r="F5" s="672" t="s">
        <v>384</v>
      </c>
      <c r="G5" s="672" t="s">
        <v>389</v>
      </c>
      <c r="H5" s="672" t="s">
        <v>285</v>
      </c>
      <c r="I5" s="672" t="s">
        <v>296</v>
      </c>
      <c r="J5" s="672" t="s">
        <v>101</v>
      </c>
      <c r="K5" s="672" t="s">
        <v>104</v>
      </c>
      <c r="L5" s="672" t="s">
        <v>17</v>
      </c>
      <c r="M5" s="672" t="s">
        <v>107</v>
      </c>
      <c r="N5" s="673" t="s">
        <v>109</v>
      </c>
    </row>
    <row r="6" spans="1:14" ht="17" customHeight="1">
      <c r="A6" s="535" t="s">
        <v>325</v>
      </c>
      <c r="B6" s="682">
        <f t="shared" ref="B6:B35" si="0">SUM(C6:N6)</f>
        <v>415336.49121304502</v>
      </c>
      <c r="C6" s="682">
        <f t="shared" ref="C6:N6" si="1">(C7+C8+C9+C10+C11+C15++C16+C17+C18+C19+C20+C21+C22+C23+C24+C25+C26+C27+C30+C31+C32+C33+C34+C35)</f>
        <v>34513.370423837274</v>
      </c>
      <c r="D6" s="682">
        <f t="shared" si="1"/>
        <v>34585.256826661585</v>
      </c>
      <c r="E6" s="682">
        <f t="shared" si="1"/>
        <v>34774.230544335878</v>
      </c>
      <c r="F6" s="682">
        <f t="shared" si="1"/>
        <v>34581.329053634363</v>
      </c>
      <c r="G6" s="682">
        <f t="shared" si="1"/>
        <v>34510.133370927208</v>
      </c>
      <c r="H6" s="682">
        <f t="shared" si="1"/>
        <v>34490.31180026033</v>
      </c>
      <c r="I6" s="682">
        <f t="shared" si="1"/>
        <v>34487.699145232276</v>
      </c>
      <c r="J6" s="682">
        <f t="shared" si="1"/>
        <v>34374.815982262837</v>
      </c>
      <c r="K6" s="682">
        <f t="shared" si="1"/>
        <v>34414.115275377822</v>
      </c>
      <c r="L6" s="682">
        <f t="shared" si="1"/>
        <v>34726.144250196172</v>
      </c>
      <c r="M6" s="682">
        <f t="shared" si="1"/>
        <v>34886.883684844084</v>
      </c>
      <c r="N6" s="682">
        <f t="shared" si="1"/>
        <v>34992.20085547521</v>
      </c>
    </row>
    <row r="7" spans="1:14" ht="12" customHeight="1">
      <c r="A7" s="468" t="s">
        <v>488</v>
      </c>
      <c r="B7" s="663">
        <f t="shared" si="0"/>
        <v>153.24784939887402</v>
      </c>
      <c r="C7" s="663">
        <f>+'[4]HUE 04-99'!E1377</f>
        <v>12.133892941943706</v>
      </c>
      <c r="D7" s="663">
        <f>+'[4]HUE 04-99'!F1377</f>
        <v>13.782887500119486</v>
      </c>
      <c r="E7" s="663">
        <f>+'[4]HUE 04-99'!G1377</f>
        <v>14.898158545046602</v>
      </c>
      <c r="F7" s="663">
        <f>+'[4]HUE 04-99'!H1377</f>
        <v>13.248647465473571</v>
      </c>
      <c r="G7" s="663">
        <f>+'[4]HUE 04-99'!I1377</f>
        <v>13.237165566194054</v>
      </c>
      <c r="H7" s="663">
        <f>+'[4]HUE 04-99'!J1377</f>
        <v>15.058742419694536</v>
      </c>
      <c r="I7" s="663">
        <f>+'[4]HUE 04-99'!K1377</f>
        <v>12.355764661876504</v>
      </c>
      <c r="J7" s="663">
        <f>+'[4]HUE 04-99'!L1377</f>
        <v>12.151395550347978</v>
      </c>
      <c r="K7" s="663">
        <f>+'[4]HUE 04-99'!M1377</f>
        <v>12.254540062459977</v>
      </c>
      <c r="L7" s="663">
        <f>+'[4]HUE 04-99'!N1377</f>
        <v>11.920706808137059</v>
      </c>
      <c r="M7" s="663">
        <f>+'[4]HUE 04-99'!O1377</f>
        <v>11.575316243628725</v>
      </c>
      <c r="N7" s="663">
        <f>+'[4]HUE 04-99'!P1377</f>
        <v>10.630631633951825</v>
      </c>
    </row>
    <row r="8" spans="1:14" ht="12" customHeight="1">
      <c r="A8" s="468" t="s">
        <v>603</v>
      </c>
      <c r="B8" s="663">
        <f t="shared" si="0"/>
        <v>4248.006879489848</v>
      </c>
      <c r="C8" s="663">
        <f>+'[4]HUE 04-99'!E1380</f>
        <v>372.94410313248022</v>
      </c>
      <c r="D8" s="663">
        <f>+'[4]HUE 04-99'!F1380</f>
        <v>396.36938236185381</v>
      </c>
      <c r="E8" s="663">
        <f>+'[4]HUE 04-99'!G1380</f>
        <v>389.48960385831452</v>
      </c>
      <c r="F8" s="663">
        <f>+'[4]HUE 04-99'!H1380</f>
        <v>406.43469235322755</v>
      </c>
      <c r="G8" s="663">
        <f>+'[4]HUE 04-99'!I1380</f>
        <v>363.98748775871434</v>
      </c>
      <c r="H8" s="663">
        <f>+'[4]HUE 04-99'!J1380</f>
        <v>370.95296646167515</v>
      </c>
      <c r="I8" s="663">
        <f>+'[4]HUE 04-99'!K1380</f>
        <v>358.62594612298636</v>
      </c>
      <c r="J8" s="663">
        <f>+'[4]HUE 04-99'!L1380</f>
        <v>344.96434932850838</v>
      </c>
      <c r="K8" s="663">
        <f>+'[4]HUE 04-99'!M1380</f>
        <v>331.0808248859139</v>
      </c>
      <c r="L8" s="663">
        <f>+'[4]HUE 04-99'!N1380</f>
        <v>292.23435188488241</v>
      </c>
      <c r="M8" s="663">
        <f>+'[4]HUE 04-99'!O1380</f>
        <v>297.00950141270869</v>
      </c>
      <c r="N8" s="663">
        <f>+'[4]HUE 04-99'!P1380</f>
        <v>323.91366992858246</v>
      </c>
    </row>
    <row r="9" spans="1:14" ht="12" customHeight="1">
      <c r="A9" s="468" t="s">
        <v>604</v>
      </c>
      <c r="B9" s="663">
        <f t="shared" si="0"/>
        <v>7233.2540857947542</v>
      </c>
      <c r="C9" s="663">
        <f>+'[4]HUE 04-99'!E1383</f>
        <v>609.68324330900441</v>
      </c>
      <c r="D9" s="663">
        <f>+'[4]HUE 04-99'!F1383</f>
        <v>619.5225250108025</v>
      </c>
      <c r="E9" s="663">
        <f>+'[4]HUE 04-99'!G1383</f>
        <v>670.04519825622788</v>
      </c>
      <c r="F9" s="663">
        <f>+'[4]HUE 04-99'!H1383</f>
        <v>622.99822050657315</v>
      </c>
      <c r="G9" s="663">
        <f>+'[4]HUE 04-99'!I1383</f>
        <v>626.01902403595545</v>
      </c>
      <c r="H9" s="663">
        <f>+'[4]HUE 04-99'!J1383</f>
        <v>652.10815911267741</v>
      </c>
      <c r="I9" s="663">
        <f>+'[4]HUE 04-99'!K1383</f>
        <v>668.09249445861587</v>
      </c>
      <c r="J9" s="663">
        <f>+'[4]HUE 04-99'!L1383</f>
        <v>607.48702213629065</v>
      </c>
      <c r="K9" s="663">
        <f>+'[4]HUE 04-99'!M1383</f>
        <v>570.3414524987744</v>
      </c>
      <c r="L9" s="663">
        <f>+'[4]HUE 04-99'!N1383</f>
        <v>554.45231338111284</v>
      </c>
      <c r="M9" s="663">
        <f>+'[4]HUE 04-99'!O1383</f>
        <v>520.64075043356468</v>
      </c>
      <c r="N9" s="663">
        <f>+'[4]HUE 04-99'!P1383</f>
        <v>511.86368265515483</v>
      </c>
    </row>
    <row r="10" spans="1:14" ht="12" customHeight="1">
      <c r="A10" s="358" t="s">
        <v>605</v>
      </c>
      <c r="B10" s="663">
        <f t="shared" si="0"/>
        <v>68535.565019269052</v>
      </c>
      <c r="C10" s="663">
        <f>+'[4]HUE 04-99'!E1386</f>
        <v>5959.6470447318279</v>
      </c>
      <c r="D10" s="663">
        <f>+'[4]HUE 04-99'!F1386</f>
        <v>5863.9504766063292</v>
      </c>
      <c r="E10" s="663">
        <f>+'[4]HUE 04-99'!G1386</f>
        <v>5869.1459759326335</v>
      </c>
      <c r="F10" s="663">
        <f>+'[4]HUE 04-99'!H1386</f>
        <v>5878.8954753436974</v>
      </c>
      <c r="G10" s="663">
        <f>+'[4]HUE 04-99'!I1386</f>
        <v>5831.5276263029336</v>
      </c>
      <c r="H10" s="663">
        <f>+'[4]HUE 04-99'!J1386</f>
        <v>5732.8179413726448</v>
      </c>
      <c r="I10" s="663">
        <f>+'[4]HUE 04-99'!K1386</f>
        <v>5688.3046252127024</v>
      </c>
      <c r="J10" s="663">
        <f>+'[4]HUE 04-99'!L1386</f>
        <v>5473.6053419272257</v>
      </c>
      <c r="K10" s="663">
        <f>+'[4]HUE 04-99'!M1386</f>
        <v>5471.170071914933</v>
      </c>
      <c r="L10" s="663">
        <f>+'[4]HUE 04-99'!N1386</f>
        <v>5559.5927543780053</v>
      </c>
      <c r="M10" s="663">
        <f>+'[4]HUE 04-99'!O1386</f>
        <v>5654.9182497252095</v>
      </c>
      <c r="N10" s="663">
        <f>+'[4]HUE 04-99'!P1386</f>
        <v>5551.989435820904</v>
      </c>
    </row>
    <row r="11" spans="1:14" ht="12" customHeight="1">
      <c r="A11" s="358" t="s">
        <v>606</v>
      </c>
      <c r="B11" s="663">
        <f t="shared" si="0"/>
        <v>2353.7390783350984</v>
      </c>
      <c r="C11" s="663">
        <f>+'[4]HUE 04-99'!E1389</f>
        <v>229.99816204463767</v>
      </c>
      <c r="D11" s="663">
        <f>+'[4]HUE 04-99'!F1389</f>
        <v>221.40618780221726</v>
      </c>
      <c r="E11" s="663">
        <f>+'[4]HUE 04-99'!G1389</f>
        <v>222.23609372318145</v>
      </c>
      <c r="F11" s="663">
        <f>+'[4]HUE 04-99'!H1389</f>
        <v>210.00947001335578</v>
      </c>
      <c r="G11" s="663">
        <f>+'[4]HUE 04-99'!I1389</f>
        <v>187.76290841753388</v>
      </c>
      <c r="H11" s="663">
        <f>+'[4]HUE 04-99'!J1389</f>
        <v>198.34566787502462</v>
      </c>
      <c r="I11" s="663">
        <f>+'[4]HUE 04-99'!K1389</f>
        <v>199.68199705987931</v>
      </c>
      <c r="J11" s="663">
        <f>+'[4]HUE 04-99'!L1389</f>
        <v>190.3320936731651</v>
      </c>
      <c r="K11" s="663">
        <f>+'[4]HUE 04-99'!M1389</f>
        <v>185.63605263625902</v>
      </c>
      <c r="L11" s="663">
        <f>+'[4]HUE 04-99'!N1389</f>
        <v>175.65005987758991</v>
      </c>
      <c r="M11" s="663">
        <f>+'[4]HUE 04-99'!O1389</f>
        <v>172.04238588359254</v>
      </c>
      <c r="N11" s="663">
        <f>+'[4]HUE 04-99'!P1389</f>
        <v>160.63799932866164</v>
      </c>
    </row>
    <row r="12" spans="1:14" ht="12" customHeight="1">
      <c r="A12" s="469" t="s">
        <v>592</v>
      </c>
      <c r="B12" s="663">
        <f t="shared" si="0"/>
        <v>1359.2822048295534</v>
      </c>
      <c r="C12" s="663">
        <f>+'[4]HUE 04-99'!E1392</f>
        <v>150.14230999853044</v>
      </c>
      <c r="D12" s="663">
        <f>+'[4]HUE 04-99'!F1392</f>
        <v>140.59605412131822</v>
      </c>
      <c r="E12" s="663">
        <f>+'[4]HUE 04-99'!G1392</f>
        <v>137.66956375354042</v>
      </c>
      <c r="F12" s="663">
        <f>+'[4]HUE 04-99'!H1392</f>
        <v>124.93416193250576</v>
      </c>
      <c r="G12" s="663">
        <f>+'[4]HUE 04-99'!I1392</f>
        <v>99.193624619350828</v>
      </c>
      <c r="H12" s="663">
        <f>+'[4]HUE 04-99'!J1392</f>
        <v>106.7077921349823</v>
      </c>
      <c r="I12" s="663">
        <f>+'[4]HUE 04-99'!K1392</f>
        <v>107.04841467273282</v>
      </c>
      <c r="J12" s="663">
        <f>+'[4]HUE 04-99'!L1392</f>
        <v>101.38669044459168</v>
      </c>
      <c r="K12" s="663">
        <f>+'[4]HUE 04-99'!M1392</f>
        <v>104.54719063891179</v>
      </c>
      <c r="L12" s="663">
        <f>+'[4]HUE 04-99'!N1392</f>
        <v>98.685499409677618</v>
      </c>
      <c r="M12" s="663">
        <f>+'[4]HUE 04-99'!O1392</f>
        <v>96.539692600842258</v>
      </c>
      <c r="N12" s="663">
        <f>+'[4]HUE 04-99'!P1392</f>
        <v>91.831210502569093</v>
      </c>
    </row>
    <row r="13" spans="1:14" ht="12" customHeight="1">
      <c r="A13" s="469" t="s">
        <v>593</v>
      </c>
      <c r="B13" s="663">
        <f t="shared" si="0"/>
        <v>654.97341245897303</v>
      </c>
      <c r="C13" s="663">
        <f>+'[4]HUE 04-99'!E1395</f>
        <v>48.624778930885412</v>
      </c>
      <c r="D13" s="663">
        <f>+'[4]HUE 04-99'!F1395</f>
        <v>52.92086400129174</v>
      </c>
      <c r="E13" s="663">
        <f>+'[4]HUE 04-99'!G1395</f>
        <v>56.643290412226662</v>
      </c>
      <c r="F13" s="663">
        <f>+'[4]HUE 04-99'!H1395</f>
        <v>57.068292156814024</v>
      </c>
      <c r="G13" s="663">
        <f>+'[4]HUE 04-99'!I1395</f>
        <v>60.534438216241234</v>
      </c>
      <c r="H13" s="663">
        <f>+'[4]HUE 04-99'!J1395</f>
        <v>63.600217134972425</v>
      </c>
      <c r="I13" s="663">
        <f>+'[4]HUE 04-99'!K1395</f>
        <v>64.607891524454658</v>
      </c>
      <c r="J13" s="663">
        <f>+'[4]HUE 04-99'!L1395</f>
        <v>60.89446174460042</v>
      </c>
      <c r="K13" s="663">
        <f>+'[4]HUE 04-99'!M1395</f>
        <v>53.03792051337421</v>
      </c>
      <c r="L13" s="663">
        <f>+'[4]HUE 04-99'!N1395</f>
        <v>48.913618983939259</v>
      </c>
      <c r="M13" s="663">
        <f>+'[4]HUE 04-99'!O1395</f>
        <v>47.441362220229294</v>
      </c>
      <c r="N13" s="663">
        <f>+'[4]HUE 04-99'!P1395</f>
        <v>40.686276619943804</v>
      </c>
    </row>
    <row r="14" spans="1:14" ht="12" customHeight="1">
      <c r="A14" s="469" t="s">
        <v>594</v>
      </c>
      <c r="B14" s="663">
        <f t="shared" si="0"/>
        <v>339.48346104657185</v>
      </c>
      <c r="C14" s="663">
        <f>+'[4]HUE 04-99'!E1398</f>
        <v>31.231073115221825</v>
      </c>
      <c r="D14" s="663">
        <f>+'[4]HUE 04-99'!F1398</f>
        <v>27.88926967960731</v>
      </c>
      <c r="E14" s="663">
        <f>+'[4]HUE 04-99'!G1398</f>
        <v>27.923239557414377</v>
      </c>
      <c r="F14" s="663">
        <f>+'[4]HUE 04-99'!H1398</f>
        <v>28.007015924035997</v>
      </c>
      <c r="G14" s="663">
        <f>+'[4]HUE 04-99'!I1398</f>
        <v>28.034845581941834</v>
      </c>
      <c r="H14" s="663">
        <f>+'[4]HUE 04-99'!J1398</f>
        <v>28.037658605069911</v>
      </c>
      <c r="I14" s="663">
        <f>+'[4]HUE 04-99'!K1398</f>
        <v>28.025690862691853</v>
      </c>
      <c r="J14" s="663">
        <f>+'[4]HUE 04-99'!L1398</f>
        <v>28.05094148397302</v>
      </c>
      <c r="K14" s="663">
        <f>+'[4]HUE 04-99'!M1398</f>
        <v>28.05094148397302</v>
      </c>
      <c r="L14" s="663">
        <f>+'[4]HUE 04-99'!N1398</f>
        <v>28.05094148397302</v>
      </c>
      <c r="M14" s="663">
        <f>+'[4]HUE 04-99'!O1398</f>
        <v>28.061331062520996</v>
      </c>
      <c r="N14" s="663">
        <f>+'[4]HUE 04-99'!P1398</f>
        <v>28.120512206148724</v>
      </c>
    </row>
    <row r="15" spans="1:14" ht="12" customHeight="1">
      <c r="A15" s="468" t="s">
        <v>595</v>
      </c>
      <c r="B15" s="663">
        <f t="shared" si="0"/>
        <v>914.54113748703855</v>
      </c>
      <c r="C15" s="663">
        <f>+'[4]HUE 04-99'!E1401</f>
        <v>65.088893655139515</v>
      </c>
      <c r="D15" s="663">
        <f>+'[4]HUE 04-99'!F1401</f>
        <v>32.953863368875332</v>
      </c>
      <c r="E15" s="663">
        <f>+'[4]HUE 04-99'!G1401</f>
        <v>33.022444230237667</v>
      </c>
      <c r="F15" s="663">
        <f>+'[4]HUE 04-99'!H1401</f>
        <v>34.428830500869914</v>
      </c>
      <c r="G15" s="663">
        <f>+'[4]HUE 04-99'!I1401</f>
        <v>32.888851652323297</v>
      </c>
      <c r="H15" s="663">
        <f>+'[4]HUE 04-99'!J1401</f>
        <v>31.703364086965767</v>
      </c>
      <c r="I15" s="663">
        <f>+'[4]HUE 04-99'!K1401</f>
        <v>54.04566949506021</v>
      </c>
      <c r="J15" s="663">
        <f>+'[4]HUE 04-99'!L1401</f>
        <v>93.832142069768452</v>
      </c>
      <c r="K15" s="663">
        <f>+'[4]HUE 04-99'!M1401</f>
        <v>113.68419639798523</v>
      </c>
      <c r="L15" s="663">
        <f>+'[4]HUE 04-99'!N1401</f>
        <v>116.30329340883721</v>
      </c>
      <c r="M15" s="663">
        <f>+'[4]HUE 04-99'!O1401</f>
        <v>142.46859823394814</v>
      </c>
      <c r="N15" s="663">
        <f>+'[4]HUE 04-99'!P1401</f>
        <v>164.12099038702789</v>
      </c>
    </row>
    <row r="16" spans="1:14" ht="12" customHeight="1">
      <c r="A16" s="358" t="s">
        <v>596</v>
      </c>
      <c r="B16" s="663">
        <f t="shared" si="0"/>
        <v>1271.185807325563</v>
      </c>
      <c r="C16" s="663">
        <f>+'[4]HUE 04-99'!E1404</f>
        <v>108.68529373452415</v>
      </c>
      <c r="D16" s="663">
        <f>+'[4]HUE 04-99'!F1404</f>
        <v>115.88247769177036</v>
      </c>
      <c r="E16" s="663">
        <f>+'[4]HUE 04-99'!G1404</f>
        <v>122.02043716243469</v>
      </c>
      <c r="F16" s="663">
        <f>+'[4]HUE 04-99'!H1404</f>
        <v>111.11665302190025</v>
      </c>
      <c r="G16" s="663">
        <f>+'[4]HUE 04-99'!I1404</f>
        <v>109.75142526607839</v>
      </c>
      <c r="H16" s="663">
        <f>+'[4]HUE 04-99'!J1404</f>
        <v>111.62941989883501</v>
      </c>
      <c r="I16" s="663">
        <f>+'[4]HUE 04-99'!K1404</f>
        <v>112.16266228115276</v>
      </c>
      <c r="J16" s="663">
        <f>+'[4]HUE 04-99'!L1404</f>
        <v>100.50381230377685</v>
      </c>
      <c r="K16" s="663">
        <f>+'[4]HUE 04-99'!M1404</f>
        <v>97.973871982695456</v>
      </c>
      <c r="L16" s="663">
        <f>+'[4]HUE 04-99'!N1404</f>
        <v>92.90829979213288</v>
      </c>
      <c r="M16" s="663">
        <f>+'[4]HUE 04-99'!O1404</f>
        <v>90.946601547257075</v>
      </c>
      <c r="N16" s="663">
        <f>+'[4]HUE 04-99'!P1404</f>
        <v>97.604852643005117</v>
      </c>
    </row>
    <row r="17" spans="1:14" ht="12" customHeight="1">
      <c r="A17" s="358" t="s">
        <v>597</v>
      </c>
      <c r="B17" s="663">
        <f t="shared" si="0"/>
        <v>117503.54711183868</v>
      </c>
      <c r="C17" s="663">
        <f>+'[4]HUE 04-99'!E1407</f>
        <v>9463.0900522105749</v>
      </c>
      <c r="D17" s="663">
        <f>+'[4]HUE 04-99'!F1407</f>
        <v>9560.0993536943624</v>
      </c>
      <c r="E17" s="663">
        <f>+'[4]HUE 04-99'!G1407</f>
        <v>9686.780050035386</v>
      </c>
      <c r="F17" s="663">
        <f>+'[4]HUE 04-99'!H1407</f>
        <v>9646.8698834174684</v>
      </c>
      <c r="G17" s="663">
        <f>+'[4]HUE 04-99'!I1407</f>
        <v>9903.7842504621276</v>
      </c>
      <c r="H17" s="663">
        <f>+'[4]HUE 04-99'!J1407</f>
        <v>9859.3562633591246</v>
      </c>
      <c r="I17" s="663">
        <f>+'[4]HUE 04-99'!K1407</f>
        <v>9954.7049305776127</v>
      </c>
      <c r="J17" s="663">
        <f>+'[4]HUE 04-99'!L1407</f>
        <v>9966.0400029091343</v>
      </c>
      <c r="K17" s="663">
        <f>+'[4]HUE 04-99'!M1407</f>
        <v>9746.7675336469365</v>
      </c>
      <c r="L17" s="663">
        <f>+'[4]HUE 04-99'!N1407</f>
        <v>9849.350893038154</v>
      </c>
      <c r="M17" s="663">
        <f>+'[4]HUE 04-99'!O1407</f>
        <v>9953.2898714157054</v>
      </c>
      <c r="N17" s="663">
        <f>+'[4]HUE 04-99'!P1407</f>
        <v>9913.4140270720818</v>
      </c>
    </row>
    <row r="18" spans="1:14" ht="12" customHeight="1">
      <c r="A18" s="468" t="s">
        <v>598</v>
      </c>
      <c r="B18" s="663">
        <f t="shared" si="0"/>
        <v>163569.03378329088</v>
      </c>
      <c r="C18" s="663">
        <f>+'[4]HUE 04-99'!E1410</f>
        <v>13477.452386293067</v>
      </c>
      <c r="D18" s="663">
        <f>+'[4]HUE 04-99'!F1410</f>
        <v>13635.145378504601</v>
      </c>
      <c r="E18" s="663">
        <f>+'[4]HUE 04-99'!G1410</f>
        <v>13629.459980767651</v>
      </c>
      <c r="F18" s="663">
        <f>+'[4]HUE 04-99'!H1410</f>
        <v>13477.193718623623</v>
      </c>
      <c r="G18" s="663">
        <f>+'[4]HUE 04-99'!I1410</f>
        <v>13292.345841304072</v>
      </c>
      <c r="H18" s="663">
        <f>+'[4]HUE 04-99'!J1410</f>
        <v>13450.911334314909</v>
      </c>
      <c r="I18" s="663">
        <f>+'[4]HUE 04-99'!K1410</f>
        <v>13453.09235162145</v>
      </c>
      <c r="J18" s="663">
        <f>+'[4]HUE 04-99'!L1410</f>
        <v>13521.35356824583</v>
      </c>
      <c r="K18" s="663">
        <f>+'[4]HUE 04-99'!M1410</f>
        <v>13748.263992160422</v>
      </c>
      <c r="L18" s="663">
        <f>+'[4]HUE 04-99'!N1410</f>
        <v>13886.313757721009</v>
      </c>
      <c r="M18" s="663">
        <f>+'[4]HUE 04-99'!O1410</f>
        <v>13947.7011736525</v>
      </c>
      <c r="N18" s="663">
        <f>+'[4]HUE 04-99'!P1410</f>
        <v>14049.800300081741</v>
      </c>
    </row>
    <row r="19" spans="1:14" ht="12" customHeight="1">
      <c r="A19" s="468" t="s">
        <v>599</v>
      </c>
      <c r="B19" s="663">
        <f t="shared" si="0"/>
        <v>1237.5228191478373</v>
      </c>
      <c r="C19" s="663">
        <f>+'[4]HUE 04-99'!E1413</f>
        <v>116.90302319511675</v>
      </c>
      <c r="D19" s="663">
        <f>+'[4]HUE 04-99'!F1413</f>
        <v>117.22166548859262</v>
      </c>
      <c r="E19" s="663">
        <f>+'[4]HUE 04-99'!G1413</f>
        <v>116.36435228175111</v>
      </c>
      <c r="F19" s="663">
        <f>+'[4]HUE 04-99'!H1413</f>
        <v>113.38587976448076</v>
      </c>
      <c r="G19" s="663">
        <f>+'[4]HUE 04-99'!I1413</f>
        <v>113.56024962364401</v>
      </c>
      <c r="H19" s="663">
        <f>+'[4]HUE 04-99'!J1413</f>
        <v>108.75830105363158</v>
      </c>
      <c r="I19" s="663">
        <f>+'[4]HUE 04-99'!K1413</f>
        <v>105.85793857605174</v>
      </c>
      <c r="J19" s="663">
        <f>+'[4]HUE 04-99'!L1413</f>
        <v>90.519393988915937</v>
      </c>
      <c r="K19" s="663">
        <f>+'[4]HUE 04-99'!M1413</f>
        <v>92.23480143695005</v>
      </c>
      <c r="L19" s="663">
        <f>+'[4]HUE 04-99'!N1413</f>
        <v>86.737467685080802</v>
      </c>
      <c r="M19" s="663">
        <f>+'[4]HUE 04-99'!O1413</f>
        <v>82.800354570984467</v>
      </c>
      <c r="N19" s="663">
        <f>+'[4]HUE 04-99'!P1413</f>
        <v>93.17939148263747</v>
      </c>
    </row>
    <row r="20" spans="1:14" ht="12" customHeight="1">
      <c r="A20" s="468" t="s">
        <v>600</v>
      </c>
      <c r="B20" s="663">
        <f t="shared" si="0"/>
        <v>177.6772486794726</v>
      </c>
      <c r="C20" s="663">
        <f>+'[4]HUE 04-99'!E1416</f>
        <v>12.255386043613532</v>
      </c>
      <c r="D20" s="663">
        <f>+'[4]HUE 04-99'!F1416</f>
        <v>12.252530900415131</v>
      </c>
      <c r="E20" s="663">
        <f>+'[4]HUE 04-99'!G1416</f>
        <v>13.179947544514555</v>
      </c>
      <c r="F20" s="663">
        <f>+'[4]HUE 04-99'!H1416</f>
        <v>12.825894661989484</v>
      </c>
      <c r="G20" s="663">
        <f>+'[4]HUE 04-99'!I1416</f>
        <v>14.220079196139785</v>
      </c>
      <c r="H20" s="663">
        <f>+'[4]HUE 04-99'!J1416</f>
        <v>15.249475142651528</v>
      </c>
      <c r="I20" s="663">
        <f>+'[4]HUE 04-99'!K1416</f>
        <v>16.175472337326859</v>
      </c>
      <c r="J20" s="663">
        <f>+'[4]HUE 04-99'!L1416</f>
        <v>16.487897878056508</v>
      </c>
      <c r="K20" s="663">
        <f>+'[4]HUE 04-99'!M1416</f>
        <v>16.660747597606353</v>
      </c>
      <c r="L20" s="663">
        <f>+'[4]HUE 04-99'!N1416</f>
        <v>15.562376686625935</v>
      </c>
      <c r="M20" s="663">
        <f>+'[4]HUE 04-99'!O1416</f>
        <v>14.830941552914277</v>
      </c>
      <c r="N20" s="663">
        <f>+'[4]HUE 04-99'!P1416</f>
        <v>17.976499137618656</v>
      </c>
    </row>
    <row r="21" spans="1:14" ht="12" customHeight="1">
      <c r="A21" s="468" t="s">
        <v>601</v>
      </c>
      <c r="B21" s="663">
        <f t="shared" si="0"/>
        <v>1128.9352948772366</v>
      </c>
      <c r="C21" s="663">
        <f>+'[4]HUE 04-99'!E1419</f>
        <v>90.911945644559097</v>
      </c>
      <c r="D21" s="663">
        <f>+'[4]HUE 04-99'!F1419</f>
        <v>88.270320107532186</v>
      </c>
      <c r="E21" s="663">
        <f>+'[4]HUE 04-99'!G1419</f>
        <v>87.73811844050968</v>
      </c>
      <c r="F21" s="663">
        <f>+'[4]HUE 04-99'!H1419</f>
        <v>85.807206381430689</v>
      </c>
      <c r="G21" s="663">
        <f>+'[4]HUE 04-99'!I1419</f>
        <v>91.886835271055674</v>
      </c>
      <c r="H21" s="663">
        <f>+'[4]HUE 04-99'!J1419</f>
        <v>93.551408506826149</v>
      </c>
      <c r="I21" s="663">
        <f>+'[4]HUE 04-99'!K1419</f>
        <v>97.020604550983307</v>
      </c>
      <c r="J21" s="663">
        <f>+'[4]HUE 04-99'!L1419</f>
        <v>101.52173080192492</v>
      </c>
      <c r="K21" s="663">
        <f>+'[4]HUE 04-99'!M1419</f>
        <v>98.838396179745843</v>
      </c>
      <c r="L21" s="663">
        <f>+'[4]HUE 04-99'!N1419</f>
        <v>98.294033467411083</v>
      </c>
      <c r="M21" s="663">
        <f>+'[4]HUE 04-99'!O1419</f>
        <v>96.883887565420395</v>
      </c>
      <c r="N21" s="663">
        <f>+'[4]HUE 04-99'!P1419</f>
        <v>98.210807959837723</v>
      </c>
    </row>
    <row r="22" spans="1:14" ht="12" customHeight="1">
      <c r="A22" s="468" t="s">
        <v>243</v>
      </c>
      <c r="B22" s="663">
        <f t="shared" si="0"/>
        <v>710.04487105527801</v>
      </c>
      <c r="C22" s="663">
        <f>+'[4]HUE 04-99'!E1422</f>
        <v>60.342707464524608</v>
      </c>
      <c r="D22" s="663">
        <f>+'[4]HUE 04-99'!F1422</f>
        <v>63.147021881169934</v>
      </c>
      <c r="E22" s="663">
        <f>+'[4]HUE 04-99'!G1422</f>
        <v>61.62588436998962</v>
      </c>
      <c r="F22" s="663">
        <f>+'[4]HUE 04-99'!H1422</f>
        <v>60.643041273888414</v>
      </c>
      <c r="G22" s="663">
        <f>+'[4]HUE 04-99'!I1422</f>
        <v>60.674974405840274</v>
      </c>
      <c r="H22" s="663">
        <f>+'[4]HUE 04-99'!J1422</f>
        <v>60.737001397950543</v>
      </c>
      <c r="I22" s="663">
        <f>+'[4]HUE 04-99'!K1422</f>
        <v>60.764528282325713</v>
      </c>
      <c r="J22" s="663">
        <f>+'[4]HUE 04-99'!L1422</f>
        <v>58.692890966957279</v>
      </c>
      <c r="K22" s="663">
        <f>+'[4]HUE 04-99'!M1422</f>
        <v>58.32959009775356</v>
      </c>
      <c r="L22" s="663">
        <f>+'[4]HUE 04-99'!N1422</f>
        <v>57.31960693100357</v>
      </c>
      <c r="M22" s="663">
        <f>+'[4]HUE 04-99'!O1422</f>
        <v>54.233942713757479</v>
      </c>
      <c r="N22" s="663">
        <f>+'[4]HUE 04-99'!P1422</f>
        <v>53.533681270117</v>
      </c>
    </row>
    <row r="23" spans="1:14" ht="12" customHeight="1">
      <c r="A23" s="358" t="s">
        <v>244</v>
      </c>
      <c r="B23" s="663">
        <f t="shared" si="0"/>
        <v>11007.318382775549</v>
      </c>
      <c r="C23" s="663">
        <f>+'[4]HUE 04-99'!E1425</f>
        <v>988.98043990325016</v>
      </c>
      <c r="D23" s="663">
        <f>+'[4]HUE 04-99'!F1425</f>
        <v>927.75451517657586</v>
      </c>
      <c r="E23" s="663">
        <f>+'[4]HUE 04-99'!G1425</f>
        <v>948.08367863579383</v>
      </c>
      <c r="F23" s="663">
        <f>+'[4]HUE 04-99'!H1425</f>
        <v>930.98221473762976</v>
      </c>
      <c r="G23" s="663">
        <f>+'[4]HUE 04-99'!I1425</f>
        <v>875.6475602542356</v>
      </c>
      <c r="H23" s="663">
        <f>+'[4]HUE 04-99'!J1425</f>
        <v>838.19264556021517</v>
      </c>
      <c r="I23" s="663">
        <f>+'[4]HUE 04-99'!K1425</f>
        <v>845.50615103546056</v>
      </c>
      <c r="J23" s="663">
        <f>+'[4]HUE 04-99'!L1425</f>
        <v>851.71206517832786</v>
      </c>
      <c r="K23" s="663">
        <f>+'[4]HUE 04-99'!M1425</f>
        <v>847.9217827759735</v>
      </c>
      <c r="L23" s="663">
        <f>+'[4]HUE 04-99'!N1425</f>
        <v>973.70392540204375</v>
      </c>
      <c r="M23" s="663">
        <f>+'[4]HUE 04-99'!O1425</f>
        <v>955.46291553383162</v>
      </c>
      <c r="N23" s="663">
        <f>+'[4]HUE 04-99'!P1425</f>
        <v>1023.3704885822115</v>
      </c>
    </row>
    <row r="24" spans="1:14" ht="12" customHeight="1">
      <c r="A24" s="468" t="s">
        <v>245</v>
      </c>
      <c r="B24" s="663">
        <f t="shared" si="0"/>
        <v>196.19294734551897</v>
      </c>
      <c r="C24" s="663">
        <f>+'[4]HUE 04-99'!E1428</f>
        <v>13.166735063278161</v>
      </c>
      <c r="D24" s="663">
        <f>+'[4]HUE 04-99'!F1428</f>
        <v>12.382913081047192</v>
      </c>
      <c r="E24" s="663">
        <f>+'[4]HUE 04-99'!G1428</f>
        <v>14.787513244517767</v>
      </c>
      <c r="F24" s="663">
        <f>+'[4]HUE 04-99'!H1428</f>
        <v>14.090306160259633</v>
      </c>
      <c r="G24" s="663">
        <f>+'[4]HUE 04-99'!I1428</f>
        <v>13.684676545574302</v>
      </c>
      <c r="H24" s="663">
        <f>+'[4]HUE 04-99'!J1428</f>
        <v>11.446961232205101</v>
      </c>
      <c r="I24" s="663">
        <f>+'[4]HUE 04-99'!K1428</f>
        <v>14.738125701161355</v>
      </c>
      <c r="J24" s="663">
        <f>+'[4]HUE 04-99'!L1428</f>
        <v>15.783969210763665</v>
      </c>
      <c r="K24" s="663">
        <f>+'[4]HUE 04-99'!M1428</f>
        <v>18.482896883735226</v>
      </c>
      <c r="L24" s="663">
        <f>+'[4]HUE 04-99'!N1428</f>
        <v>22.522303934176168</v>
      </c>
      <c r="M24" s="663">
        <f>+'[4]HUE 04-99'!O1428</f>
        <v>21.244742578864056</v>
      </c>
      <c r="N24" s="663">
        <f>+'[4]HUE 04-99'!P1428</f>
        <v>23.861803709936339</v>
      </c>
    </row>
    <row r="25" spans="1:14" ht="12" customHeight="1">
      <c r="A25" s="468" t="s">
        <v>246</v>
      </c>
      <c r="B25" s="663">
        <f t="shared" si="0"/>
        <v>5181.512096523028</v>
      </c>
      <c r="C25" s="663">
        <f>+'[4]HUE 04-99'!E1431</f>
        <v>432.80522772869881</v>
      </c>
      <c r="D25" s="663">
        <f>+'[4]HUE 04-99'!F1431</f>
        <v>432.01306616228652</v>
      </c>
      <c r="E25" s="663">
        <f>+'[4]HUE 04-99'!G1431</f>
        <v>404.43283727115642</v>
      </c>
      <c r="F25" s="663">
        <f>+'[4]HUE 04-99'!H1431</f>
        <v>399.21321128925962</v>
      </c>
      <c r="G25" s="663">
        <f>+'[4]HUE 04-99'!I1431</f>
        <v>396.87252930521834</v>
      </c>
      <c r="H25" s="663">
        <f>+'[4]HUE 04-99'!J1431</f>
        <v>400.31150551598142</v>
      </c>
      <c r="I25" s="663">
        <f>+'[4]HUE 04-99'!K1431</f>
        <v>414.10606634217015</v>
      </c>
      <c r="J25" s="663">
        <f>+'[4]HUE 04-99'!L1431</f>
        <v>440.54112116195836</v>
      </c>
      <c r="K25" s="663">
        <f>+'[4]HUE 04-99'!M1431</f>
        <v>463.57156537040288</v>
      </c>
      <c r="L25" s="663">
        <f>+'[4]HUE 04-99'!N1431</f>
        <v>471.00695181544796</v>
      </c>
      <c r="M25" s="663">
        <f>+'[4]HUE 04-99'!O1431</f>
        <v>463.35037902253754</v>
      </c>
      <c r="N25" s="663">
        <f>+'[4]HUE 04-99'!P1431</f>
        <v>463.28763553791038</v>
      </c>
    </row>
    <row r="26" spans="1:14" ht="12" customHeight="1">
      <c r="A26" s="468" t="s">
        <v>258</v>
      </c>
      <c r="B26" s="663">
        <f t="shared" si="0"/>
        <v>934.41139015483645</v>
      </c>
      <c r="C26" s="663">
        <f>+'[4]HUE 04-99'!E1434</f>
        <v>64.871043491501183</v>
      </c>
      <c r="D26" s="663">
        <f>+'[4]HUE 04-99'!F1434</f>
        <v>67.781511654755477</v>
      </c>
      <c r="E26" s="663">
        <f>+'[4]HUE 04-99'!G1434</f>
        <v>96.546023721501456</v>
      </c>
      <c r="F26" s="663">
        <f>+'[4]HUE 04-99'!H1434</f>
        <v>91.951072358411921</v>
      </c>
      <c r="G26" s="663">
        <f>+'[4]HUE 04-99'!I1434</f>
        <v>92.600718794545514</v>
      </c>
      <c r="H26" s="663">
        <f>+'[4]HUE 04-99'!J1434</f>
        <v>93.08329760253126</v>
      </c>
      <c r="I26" s="663">
        <f>+'[4]HUE 04-99'!K1434</f>
        <v>83.31088857019391</v>
      </c>
      <c r="J26" s="663">
        <f>+'[4]HUE 04-99'!L1434</f>
        <v>83.355650062000024</v>
      </c>
      <c r="K26" s="663">
        <f>+'[4]HUE 04-99'!M1434</f>
        <v>67.071977832760808</v>
      </c>
      <c r="L26" s="663">
        <f>+'[4]HUE 04-99'!N1434</f>
        <v>63.708112014354157</v>
      </c>
      <c r="M26" s="663">
        <f>+'[4]HUE 04-99'!O1434</f>
        <v>62.613258212971381</v>
      </c>
      <c r="N26" s="663">
        <f>+'[4]HUE 04-99'!P1434</f>
        <v>67.517835839309427</v>
      </c>
    </row>
    <row r="27" spans="1:14" ht="12" customHeight="1">
      <c r="A27" s="358" t="s">
        <v>577</v>
      </c>
      <c r="B27" s="663">
        <f t="shared" si="0"/>
        <v>542.12700638265869</v>
      </c>
      <c r="C27" s="663">
        <f>+'[4]HUE 04-99'!E1437</f>
        <v>44.697879407329431</v>
      </c>
      <c r="D27" s="663">
        <f>+'[4]HUE 04-99'!F1437</f>
        <v>45.578888773437349</v>
      </c>
      <c r="E27" s="663">
        <f>+'[4]HUE 04-99'!G1437</f>
        <v>48.477881663928244</v>
      </c>
      <c r="F27" s="663">
        <f>+'[4]HUE 04-99'!H1437</f>
        <v>48.47080389685047</v>
      </c>
      <c r="G27" s="663">
        <f>+'[4]HUE 04-99'!I1437</f>
        <v>47.528668408259847</v>
      </c>
      <c r="H27" s="663">
        <f>+'[4]HUE 04-99'!J1437</f>
        <v>46.438615984547667</v>
      </c>
      <c r="I27" s="663">
        <f>+'[4]HUE 04-99'!K1437</f>
        <v>44.212676494493408</v>
      </c>
      <c r="J27" s="663">
        <f>+'[4]HUE 04-99'!L1437</f>
        <v>39.500391851449997</v>
      </c>
      <c r="K27" s="663">
        <f>+'[4]HUE 04-99'!M1437</f>
        <v>44.851341759632213</v>
      </c>
      <c r="L27" s="663">
        <f>+'[4]HUE 04-99'!N1437</f>
        <v>45.539547230415593</v>
      </c>
      <c r="M27" s="663">
        <f>+'[4]HUE 04-99'!O1437</f>
        <v>45.266650831198774</v>
      </c>
      <c r="N27" s="663">
        <f>+'[4]HUE 04-99'!P1437</f>
        <v>41.5636600811157</v>
      </c>
    </row>
    <row r="28" spans="1:14" ht="12" customHeight="1">
      <c r="A28" s="469" t="s">
        <v>578</v>
      </c>
      <c r="B28" s="663">
        <f t="shared" si="0"/>
        <v>256.55350308448732</v>
      </c>
      <c r="C28" s="663">
        <f>+'[4]HUE 04-99'!E1440</f>
        <v>22.287134264589778</v>
      </c>
      <c r="D28" s="663">
        <f>+'[4]HUE 04-99'!F1440</f>
        <v>23.513136628584689</v>
      </c>
      <c r="E28" s="663">
        <f>+'[4]HUE 04-99'!G1440</f>
        <v>23.803982455049852</v>
      </c>
      <c r="F28" s="663">
        <f>+'[4]HUE 04-99'!H1440</f>
        <v>23.796904687972084</v>
      </c>
      <c r="G28" s="663">
        <f>+'[4]HUE 04-99'!I1440</f>
        <v>23.749651626661173</v>
      </c>
      <c r="H28" s="663">
        <f>+'[4]HUE 04-99'!J1440</f>
        <v>22.206307812964646</v>
      </c>
      <c r="I28" s="663">
        <f>+'[4]HUE 04-99'!K1440</f>
        <v>19.98036832291038</v>
      </c>
      <c r="J28" s="663">
        <f>+'[4]HUE 04-99'!L1440</f>
        <v>18.524817579920267</v>
      </c>
      <c r="K28" s="663">
        <f>+'[4]HUE 04-99'!M1440</f>
        <v>19.252861316416649</v>
      </c>
      <c r="L28" s="663">
        <f>+'[4]HUE 04-99'!N1440</f>
        <v>19.996265666861955</v>
      </c>
      <c r="M28" s="663">
        <f>+'[4]HUE 04-99'!O1440</f>
        <v>19.737168987560615</v>
      </c>
      <c r="N28" s="663">
        <f>+'[4]HUE 04-99'!P1440</f>
        <v>19.704903734995245</v>
      </c>
    </row>
    <row r="29" spans="1:14" ht="12" customHeight="1">
      <c r="A29" s="469" t="s">
        <v>579</v>
      </c>
      <c r="B29" s="663">
        <f t="shared" si="0"/>
        <v>285.57350329817137</v>
      </c>
      <c r="C29" s="663">
        <f>+'[4]HUE 04-99'!E1443</f>
        <v>22.410745142739653</v>
      </c>
      <c r="D29" s="663">
        <f>+'[4]HUE 04-99'!F1443</f>
        <v>22.065752144852659</v>
      </c>
      <c r="E29" s="663">
        <f>+'[4]HUE 04-99'!G1443</f>
        <v>24.673899208878389</v>
      </c>
      <c r="F29" s="663">
        <f>+'[4]HUE 04-99'!H1443</f>
        <v>24.673899208878389</v>
      </c>
      <c r="G29" s="663">
        <f>+'[4]HUE 04-99'!I1443</f>
        <v>23.779016781598671</v>
      </c>
      <c r="H29" s="663">
        <f>+'[4]HUE 04-99'!J1443</f>
        <v>24.232308171583025</v>
      </c>
      <c r="I29" s="663">
        <f>+'[4]HUE 04-99'!K1443</f>
        <v>24.232308171583025</v>
      </c>
      <c r="J29" s="663">
        <f>+'[4]HUE 04-99'!L1443</f>
        <v>20.97557427152973</v>
      </c>
      <c r="K29" s="663">
        <f>+'[4]HUE 04-99'!M1443</f>
        <v>25.598480443215564</v>
      </c>
      <c r="L29" s="663">
        <f>+'[4]HUE 04-99'!N1443</f>
        <v>25.543281563553641</v>
      </c>
      <c r="M29" s="663">
        <f>+'[4]HUE 04-99'!O1443</f>
        <v>25.529481843638159</v>
      </c>
      <c r="N29" s="663">
        <f>+'[4]HUE 04-99'!P1443</f>
        <v>21.858756346120455</v>
      </c>
    </row>
    <row r="30" spans="1:14" ht="12" customHeight="1">
      <c r="A30" s="468" t="s">
        <v>590</v>
      </c>
      <c r="B30" s="663">
        <f t="shared" si="0"/>
        <v>1075.4569347087784</v>
      </c>
      <c r="C30" s="663">
        <f>+'[4]HUE 04-99'!E1446</f>
        <v>86.957450216144281</v>
      </c>
      <c r="D30" s="663">
        <f>+'[4]HUE 04-99'!F1446</f>
        <v>83.536658665433464</v>
      </c>
      <c r="E30" s="663">
        <f>+'[4]HUE 04-99'!G1446</f>
        <v>109.76316979789965</v>
      </c>
      <c r="F30" s="663">
        <f>+'[4]HUE 04-99'!H1446</f>
        <v>104.26568518672455</v>
      </c>
      <c r="G30" s="663">
        <f>+'[4]HUE 04-99'!I1446</f>
        <v>108.2425310009458</v>
      </c>
      <c r="H30" s="663">
        <f>+'[4]HUE 04-99'!J1446</f>
        <v>101.97148338115693</v>
      </c>
      <c r="I30" s="663">
        <f>+'[4]HUE 04-99'!K1446</f>
        <v>92.931653537486056</v>
      </c>
      <c r="J30" s="663">
        <f>+'[4]HUE 04-99'!L1446</f>
        <v>89.334049051112345</v>
      </c>
      <c r="K30" s="663">
        <f>+'[4]HUE 04-99'!M1446</f>
        <v>73.814269403500631</v>
      </c>
      <c r="L30" s="663">
        <f>+'[4]HUE 04-99'!N1446</f>
        <v>73.19352624179524</v>
      </c>
      <c r="M30" s="663">
        <f>+'[4]HUE 04-99'!O1446</f>
        <v>73.287884272354816</v>
      </c>
      <c r="N30" s="663">
        <f>+'[4]HUE 04-99'!P1446</f>
        <v>78.158573954224778</v>
      </c>
    </row>
    <row r="31" spans="1:14" ht="12" customHeight="1">
      <c r="A31" s="468" t="s">
        <v>591</v>
      </c>
      <c r="B31" s="663">
        <f t="shared" si="0"/>
        <v>1827.1721045560635</v>
      </c>
      <c r="C31" s="663">
        <f>+'[4]HUE 04-99'!E1449</f>
        <v>146.76550045713375</v>
      </c>
      <c r="D31" s="663">
        <f>+'[4]HUE 04-99'!F1449</f>
        <v>149.18891679864512</v>
      </c>
      <c r="E31" s="663">
        <f>+'[4]HUE 04-99'!G1449</f>
        <v>162.4720935224824</v>
      </c>
      <c r="F31" s="663">
        <f>+'[4]HUE 04-99'!H1449</f>
        <v>158.5768126339234</v>
      </c>
      <c r="G31" s="663">
        <f>+'[4]HUE 04-99'!I1449</f>
        <v>167.47235156046915</v>
      </c>
      <c r="H31" s="663">
        <f>+'[4]HUE 04-99'!J1449</f>
        <v>177.56883469788184</v>
      </c>
      <c r="I31" s="663">
        <f>+'[4]HUE 04-99'!K1449</f>
        <v>158.8940989518176</v>
      </c>
      <c r="J31" s="663">
        <f>+'[4]HUE 04-99'!L1449</f>
        <v>158.31299571942142</v>
      </c>
      <c r="K31" s="663">
        <f>+'[4]HUE 04-99'!M1449</f>
        <v>150.82451261504198</v>
      </c>
      <c r="L31" s="663">
        <f>+'[4]HUE 04-99'!N1449</f>
        <v>127.70384163585206</v>
      </c>
      <c r="M31" s="663">
        <f>+'[4]HUE 04-99'!O1449</f>
        <v>133.28789127398107</v>
      </c>
      <c r="N31" s="663">
        <f>+'[4]HUE 04-99'!P1449</f>
        <v>136.10425468941338</v>
      </c>
    </row>
    <row r="32" spans="1:14" ht="12" customHeight="1">
      <c r="A32" s="358" t="s">
        <v>686</v>
      </c>
      <c r="B32" s="663">
        <f t="shared" si="0"/>
        <v>13260.936359630174</v>
      </c>
      <c r="C32" s="663">
        <f>+'[4]HUE 04-99'!E1452</f>
        <v>1049.6048534679364</v>
      </c>
      <c r="D32" s="663">
        <f>+'[4]HUE 04-99'!F1452</f>
        <v>1029.8225326274346</v>
      </c>
      <c r="E32" s="663">
        <f>+'[4]HUE 04-99'!G1452</f>
        <v>1046.3143092486509</v>
      </c>
      <c r="F32" s="663">
        <f>+'[4]HUE 04-99'!H1452</f>
        <v>1150.0226824135268</v>
      </c>
      <c r="G32" s="663">
        <f>+'[4]HUE 04-99'!I1452</f>
        <v>1228.4303760940268</v>
      </c>
      <c r="H32" s="663">
        <f>+'[4]HUE 04-99'!J1452</f>
        <v>1223.8404724781426</v>
      </c>
      <c r="I32" s="663">
        <f>+'[4]HUE 04-99'!K1452</f>
        <v>1137.3923258442014</v>
      </c>
      <c r="J32" s="663">
        <f>+'[4]HUE 04-99'!L1452</f>
        <v>1129.7973707711269</v>
      </c>
      <c r="K32" s="663">
        <f>+'[4]HUE 04-99'!M1452</f>
        <v>1144.8675680602662</v>
      </c>
      <c r="L32" s="663">
        <f>+'[4]HUE 04-99'!N1452</f>
        <v>1051.9483564480117</v>
      </c>
      <c r="M32" s="663">
        <f>+'[4]HUE 04-99'!O1452</f>
        <v>991.83858739161747</v>
      </c>
      <c r="N32" s="663">
        <f>+'[4]HUE 04-99'!P1452</f>
        <v>1077.0569247852325</v>
      </c>
    </row>
    <row r="33" spans="1:14" ht="12" customHeight="1">
      <c r="A33" s="358" t="s">
        <v>534</v>
      </c>
      <c r="B33" s="663">
        <f t="shared" si="0"/>
        <v>4895.8639962744883</v>
      </c>
      <c r="C33" s="663">
        <f>+'[4]HUE 04-99'!E1455</f>
        <v>423.72046177626521</v>
      </c>
      <c r="D33" s="663">
        <f>+'[4]HUE 04-99'!F1455</f>
        <v>428.65113327024198</v>
      </c>
      <c r="E33" s="663">
        <f>+'[4]HUE 04-99'!G1455</f>
        <v>416.29933206072184</v>
      </c>
      <c r="F33" s="663">
        <f>+'[4]HUE 04-99'!H1455</f>
        <v>410.77249920180697</v>
      </c>
      <c r="G33" s="663">
        <f>+'[4]HUE 04-99'!I1455</f>
        <v>389.7268094332012</v>
      </c>
      <c r="H33" s="663">
        <f>+'[4]HUE 04-99'!J1455</f>
        <v>394.28929161791382</v>
      </c>
      <c r="I33" s="663">
        <f>+'[4]HUE 04-99'!K1455</f>
        <v>384.07251595258845</v>
      </c>
      <c r="J33" s="663">
        <f>+'[4]HUE 04-99'!L1455</f>
        <v>411.10176347088259</v>
      </c>
      <c r="K33" s="663">
        <f>+'[4]HUE 04-99'!M1455</f>
        <v>420.084699542556</v>
      </c>
      <c r="L33" s="663">
        <f>+'[4]HUE 04-99'!N1455</f>
        <v>435.55480068465533</v>
      </c>
      <c r="M33" s="663">
        <f>+'[4]HUE 04-99'!O1455</f>
        <v>401.75122595110514</v>
      </c>
      <c r="N33" s="663">
        <f>+'[4]HUE 04-99'!P1455</f>
        <v>379.83946331254958</v>
      </c>
    </row>
    <row r="34" spans="1:14" ht="12" customHeight="1">
      <c r="A34" s="358" t="s">
        <v>535</v>
      </c>
      <c r="B34" s="663">
        <f t="shared" si="0"/>
        <v>4175.115739629111</v>
      </c>
      <c r="C34" s="663">
        <f>+'[4]HUE 04-99'!E1458</f>
        <v>411.55319119548324</v>
      </c>
      <c r="D34" s="663">
        <f>+'[4]HUE 04-99'!F1458</f>
        <v>412.74019411655217</v>
      </c>
      <c r="E34" s="663">
        <f>+'[4]HUE 04-99'!G1458</f>
        <v>374.59113025241049</v>
      </c>
      <c r="F34" s="663">
        <f>+'[4]HUE 04-99'!H1458</f>
        <v>382.89336494087854</v>
      </c>
      <c r="G34" s="663">
        <f>+'[4]HUE 04-99'!I1458</f>
        <v>352.16402690253841</v>
      </c>
      <c r="H34" s="663">
        <f>+'[4]HUE 04-99'!J1458</f>
        <v>320.56363408925614</v>
      </c>
      <c r="I34" s="663">
        <f>+'[4]HUE 04-99'!K1458</f>
        <v>304.08051528141681</v>
      </c>
      <c r="J34" s="663">
        <f>+'[4]HUE 04-99'!L1458</f>
        <v>314.60296901957497</v>
      </c>
      <c r="K34" s="663">
        <f>+'[4]HUE 04-99'!M1458</f>
        <v>319.92799302462305</v>
      </c>
      <c r="L34" s="663">
        <f>+'[4]HUE 04-99'!N1458</f>
        <v>326.06337744924059</v>
      </c>
      <c r="M34" s="663">
        <f>+'[4]HUE 04-99'!O1458</f>
        <v>343.91987857018</v>
      </c>
      <c r="N34" s="663">
        <f>+'[4]HUE 04-99'!P1458</f>
        <v>312.01546478695656</v>
      </c>
    </row>
    <row r="35" spans="1:14" ht="12" customHeight="1">
      <c r="A35" s="475" t="s">
        <v>536</v>
      </c>
      <c r="B35" s="684">
        <f t="shared" si="0"/>
        <v>3204.0832690752031</v>
      </c>
      <c r="C35" s="684">
        <f>+'[4]HUE 04-99'!E1461</f>
        <v>271.11150672923912</v>
      </c>
      <c r="D35" s="684">
        <f>+'[4]HUE 04-99'!F1461</f>
        <v>255.80242541652686</v>
      </c>
      <c r="E35" s="684">
        <f>+'[4]HUE 04-99'!G1461</f>
        <v>236.45632976893071</v>
      </c>
      <c r="F35" s="684">
        <f>+'[4]HUE 04-99'!H1461</f>
        <v>216.2327874871049</v>
      </c>
      <c r="G35" s="684">
        <f>+'[4]HUE 04-99'!I1461</f>
        <v>196.11640336558119</v>
      </c>
      <c r="H35" s="684">
        <f>+'[4]HUE 04-99'!J1461</f>
        <v>181.42501309789048</v>
      </c>
      <c r="I35" s="684">
        <f>+'[4]HUE 04-99'!K1461</f>
        <v>227.56914228325871</v>
      </c>
      <c r="J35" s="684">
        <f>+'[4]HUE 04-99'!L1461</f>
        <v>263.28199498631574</v>
      </c>
      <c r="K35" s="684">
        <f>+'[4]HUE 04-99'!M1461</f>
        <v>319.46059661089038</v>
      </c>
      <c r="L35" s="684">
        <f>+'[4]HUE 04-99'!N1461</f>
        <v>338.55959228019287</v>
      </c>
      <c r="M35" s="684">
        <f>+'[4]HUE 04-99'!O1461</f>
        <v>355.51869625424263</v>
      </c>
      <c r="N35" s="684">
        <f>+'[4]HUE 04-99'!P1461</f>
        <v>342.5487807950301</v>
      </c>
    </row>
    <row r="36" spans="1:14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</row>
    <row r="37" spans="1:14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</row>
    <row r="38" spans="1:14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</row>
    <row r="39" spans="1:14" ht="12" customHeight="1">
      <c r="A39" s="14"/>
    </row>
    <row r="40" spans="1:14" ht="12" customHeight="1">
      <c r="A40" s="217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  <row r="45" spans="1:14" ht="12" customHeight="1">
      <c r="A45" s="217"/>
    </row>
    <row r="46" spans="1:14" ht="12" customHeight="1">
      <c r="A46" s="217"/>
    </row>
    <row r="47" spans="1:14" ht="12" customHeight="1">
      <c r="A47" s="217"/>
    </row>
    <row r="48" spans="1:14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52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8.33203125" style="354" customWidth="1"/>
    <col min="2" max="2" width="5.6640625" style="354" customWidth="1"/>
    <col min="3" max="14" width="5.5" style="354" customWidth="1"/>
    <col min="15" max="15" width="6.6640625" style="354" customWidth="1"/>
    <col min="16" max="16384" width="12.83203125" style="354"/>
  </cols>
  <sheetData>
    <row r="2" spans="1:14" ht="12" customHeight="1">
      <c r="A2" s="510" t="s">
        <v>511</v>
      </c>
      <c r="B2" s="467"/>
      <c r="C2" s="467"/>
      <c r="D2" s="467"/>
      <c r="E2" s="467"/>
      <c r="F2" s="467"/>
    </row>
    <row r="3" spans="1:14" ht="11">
      <c r="A3" s="511" t="s">
        <v>305</v>
      </c>
    </row>
    <row r="4" spans="1:14" ht="4" customHeight="1"/>
    <row r="5" spans="1:14" ht="17" customHeight="1">
      <c r="A5" s="667" t="s">
        <v>198</v>
      </c>
      <c r="B5" s="671" t="s">
        <v>542</v>
      </c>
      <c r="C5" s="672" t="s">
        <v>327</v>
      </c>
      <c r="D5" s="672" t="s">
        <v>432</v>
      </c>
      <c r="E5" s="672" t="s">
        <v>434</v>
      </c>
      <c r="F5" s="672" t="s">
        <v>384</v>
      </c>
      <c r="G5" s="672" t="s">
        <v>387</v>
      </c>
      <c r="H5" s="672" t="s">
        <v>285</v>
      </c>
      <c r="I5" s="672" t="s">
        <v>296</v>
      </c>
      <c r="J5" s="672" t="s">
        <v>102</v>
      </c>
      <c r="K5" s="672" t="s">
        <v>104</v>
      </c>
      <c r="L5" s="672" t="s">
        <v>106</v>
      </c>
      <c r="M5" s="672" t="s">
        <v>107</v>
      </c>
      <c r="N5" s="673" t="s">
        <v>109</v>
      </c>
    </row>
    <row r="6" spans="1:14" ht="17" customHeight="1">
      <c r="A6" s="535" t="s">
        <v>325</v>
      </c>
      <c r="B6" s="743">
        <f>('C-72'!B6/'C-71'!B6)*1000</f>
        <v>16.249621120640484</v>
      </c>
      <c r="C6" s="743">
        <f>('C-72'!C6/'C-71'!C6)*1000</f>
        <v>1.3582157984193388</v>
      </c>
      <c r="D6" s="743">
        <f>('C-72'!D6/'C-71'!D6)*1000</f>
        <v>1.3579584357971963</v>
      </c>
      <c r="E6" s="743">
        <f>('C-72'!E6/'C-71'!E6)*1000</f>
        <v>1.3507422479860915</v>
      </c>
      <c r="F6" s="743">
        <f>('C-72'!F6/'C-71'!F6)*1000</f>
        <v>1.3540721175068282</v>
      </c>
      <c r="G6" s="743">
        <f>('C-72'!G6/'C-71'!G6)*1000</f>
        <v>1.3510986344935787</v>
      </c>
      <c r="H6" s="743">
        <f>('C-72'!H6/'C-71'!H6)*1000</f>
        <v>1.3494620147296656</v>
      </c>
      <c r="I6" s="743">
        <f>('C-72'!I6/'C-71'!I6)*1000</f>
        <v>1.3571546060633801</v>
      </c>
      <c r="J6" s="743">
        <f>('C-72'!J6/'C-71'!J6)*1000</f>
        <v>1.3519247618160424</v>
      </c>
      <c r="K6" s="743">
        <f>('C-72'!K6/'C-71'!K6)*1000</f>
        <v>1.3486681997592553</v>
      </c>
      <c r="L6" s="743">
        <f>('C-72'!L6/'C-71'!L6)*1000</f>
        <v>1.3540568455198565</v>
      </c>
      <c r="M6" s="743">
        <f>('C-72'!M6/'C-71'!M6)*1000</f>
        <v>1.359179367965285</v>
      </c>
      <c r="N6" s="743">
        <f>('C-72'!N6/'C-71'!N6)*1000</f>
        <v>1.3570974565093425</v>
      </c>
    </row>
    <row r="7" spans="1:14" ht="12" customHeight="1">
      <c r="A7" s="468" t="s">
        <v>488</v>
      </c>
      <c r="B7" s="744">
        <f>('C-72'!B7/'C-71'!B7)*1000</f>
        <v>8.6204251396070628</v>
      </c>
      <c r="C7" s="744">
        <f>('C-72'!C7/'C-71'!C7)*1000</f>
        <v>0.73320359113840505</v>
      </c>
      <c r="D7" s="744">
        <f>('C-72'!D7/'C-71'!D7)*1000</f>
        <v>0.76476713174691435</v>
      </c>
      <c r="E7" s="744">
        <f>('C-72'!E7/'C-71'!E7)*1000</f>
        <v>0.80308482074428</v>
      </c>
      <c r="F7" s="744">
        <f>('C-72'!F7/'C-71'!F7)*1000</f>
        <v>0.77384592897236826</v>
      </c>
      <c r="G7" s="744">
        <f>('C-72'!G7/'C-71'!G7)*1000</f>
        <v>0.76706759001016989</v>
      </c>
      <c r="H7" s="744">
        <f>('C-72'!H7/'C-71'!H7)*1000</f>
        <v>0.67554489537904017</v>
      </c>
      <c r="I7" s="744">
        <f>('C-72'!I7/'C-71'!I7)*1000</f>
        <v>0.70726503804899443</v>
      </c>
      <c r="J7" s="744">
        <f>('C-72'!J7/'C-71'!J7)*1000</f>
        <v>0.7011169893603505</v>
      </c>
      <c r="K7" s="744">
        <f>('C-72'!K7/'C-71'!K7)*1000</f>
        <v>0.69205876784733222</v>
      </c>
      <c r="L7" s="744">
        <f>('C-72'!L7/'C-71'!L7)*1000</f>
        <v>0.68742754394610328</v>
      </c>
      <c r="M7" s="744">
        <f>('C-72'!M7/'C-71'!M7)*1000</f>
        <v>0.68190753537121118</v>
      </c>
      <c r="N7" s="744">
        <f>('C-72'!N7/'C-71'!N7)*1000</f>
        <v>0.63611850663776814</v>
      </c>
    </row>
    <row r="8" spans="1:14" ht="12" customHeight="1">
      <c r="A8" s="468" t="s">
        <v>603</v>
      </c>
      <c r="B8" s="744">
        <f>('C-72'!B8/'C-71'!B8)*1000</f>
        <v>11.819497907537903</v>
      </c>
      <c r="C8" s="744">
        <f>('C-72'!C8/'C-71'!C8)*1000</f>
        <v>1.001745611835257</v>
      </c>
      <c r="D8" s="744">
        <f>('C-72'!D8/'C-71'!D8)*1000</f>
        <v>1.0102747441535544</v>
      </c>
      <c r="E8" s="744">
        <f>('C-72'!E8/'C-71'!E8)*1000</f>
        <v>1.0007315206953151</v>
      </c>
      <c r="F8" s="744">
        <f>('C-72'!F8/'C-71'!F8)*1000</f>
        <v>0.98991592543654561</v>
      </c>
      <c r="G8" s="744">
        <f>('C-72'!G8/'C-71'!G8)*1000</f>
        <v>1.0041340030546086</v>
      </c>
      <c r="H8" s="744">
        <f>('C-72'!H8/'C-71'!H8)*1000</f>
        <v>0.9928871102111686</v>
      </c>
      <c r="I8" s="744">
        <f>('C-72'!I8/'C-71'!I8)*1000</f>
        <v>1.0062234898936868</v>
      </c>
      <c r="J8" s="744">
        <f>('C-72'!J8/'C-71'!J8)*1000</f>
        <v>0.99671449868804218</v>
      </c>
      <c r="K8" s="744">
        <f>('C-72'!K8/'C-71'!K8)*1000</f>
        <v>0.9876130799402435</v>
      </c>
      <c r="L8" s="744">
        <f>('C-72'!L8/'C-71'!L8)*1000</f>
        <v>0.92828865071738564</v>
      </c>
      <c r="M8" s="744">
        <f>('C-72'!M8/'C-71'!M8)*1000</f>
        <v>0.92518521590551794</v>
      </c>
      <c r="N8" s="744">
        <f>('C-72'!N8/'C-71'!N8)*1000</f>
        <v>0.95609156160692788</v>
      </c>
    </row>
    <row r="9" spans="1:14" ht="12" customHeight="1">
      <c r="A9" s="468" t="s">
        <v>604</v>
      </c>
      <c r="B9" s="744">
        <f>('C-72'!B9/'C-71'!B9)*1000</f>
        <v>15.39337467429</v>
      </c>
      <c r="C9" s="744">
        <f>('C-72'!C9/'C-71'!C9)*1000</f>
        <v>1.3312221347233064</v>
      </c>
      <c r="D9" s="744">
        <f>('C-72'!D9/'C-71'!D9)*1000</f>
        <v>1.2779298777765968</v>
      </c>
      <c r="E9" s="744">
        <f>('C-72'!E9/'C-71'!E9)*1000</f>
        <v>1.2842825642771138</v>
      </c>
      <c r="F9" s="744">
        <f>('C-72'!F9/'C-71'!F9)*1000</f>
        <v>1.3312647778023905</v>
      </c>
      <c r="G9" s="744">
        <f>('C-72'!G9/'C-71'!G9)*1000</f>
        <v>1.3017825813288857</v>
      </c>
      <c r="H9" s="744">
        <f>('C-72'!H9/'C-71'!H9)*1000</f>
        <v>1.2583929355411965</v>
      </c>
      <c r="I9" s="744">
        <f>('C-72'!I9/'C-71'!I9)*1000</f>
        <v>1.3255354772006382</v>
      </c>
      <c r="J9" s="744">
        <f>('C-72'!J9/'C-71'!J9)*1000</f>
        <v>1.3013089993734976</v>
      </c>
      <c r="K9" s="744">
        <f>('C-72'!K9/'C-71'!K9)*1000</f>
        <v>1.2493423426079293</v>
      </c>
      <c r="L9" s="744">
        <f>('C-72'!L9/'C-71'!L9)*1000</f>
        <v>1.285072071650621</v>
      </c>
      <c r="M9" s="744">
        <f>('C-72'!M9/'C-71'!M9)*1000</f>
        <v>1.2573765986765524</v>
      </c>
      <c r="N9" s="744">
        <f>('C-72'!N9/'C-71'!N9)*1000</f>
        <v>1.1786812921440277</v>
      </c>
    </row>
    <row r="10" spans="1:14" ht="12" customHeight="1">
      <c r="A10" s="358" t="s">
        <v>605</v>
      </c>
      <c r="B10" s="744">
        <f>('C-72'!B10/'C-71'!B10)*1000</f>
        <v>17.304139524400757</v>
      </c>
      <c r="C10" s="744">
        <f>('C-72'!C10/'C-71'!C10)*1000</f>
        <v>1.4626466371065008</v>
      </c>
      <c r="D10" s="744">
        <f>('C-72'!D10/'C-71'!D10)*1000</f>
        <v>1.4395684972290212</v>
      </c>
      <c r="E10" s="744">
        <f>('C-72'!E10/'C-71'!E10)*1000</f>
        <v>1.4590767148813297</v>
      </c>
      <c r="F10" s="744">
        <f>('C-72'!F10/'C-71'!F10)*1000</f>
        <v>1.4472145501676739</v>
      </c>
      <c r="G10" s="744">
        <f>('C-72'!G10/'C-71'!G10)*1000</f>
        <v>1.45720473707118</v>
      </c>
      <c r="H10" s="744">
        <f>('C-72'!H10/'C-71'!H10)*1000</f>
        <v>1.4464204061315049</v>
      </c>
      <c r="I10" s="744">
        <f>('C-72'!I10/'C-71'!I10)*1000</f>
        <v>1.4557892033445057</v>
      </c>
      <c r="J10" s="744">
        <f>('C-72'!J10/'C-71'!J10)*1000</f>
        <v>1.4324400025631945</v>
      </c>
      <c r="K10" s="744">
        <f>('C-72'!K10/'C-71'!K10)*1000</f>
        <v>1.4214678843214081</v>
      </c>
      <c r="L10" s="744">
        <f>('C-72'!L10/'C-71'!L10)*1000</f>
        <v>1.4091637060329731</v>
      </c>
      <c r="M10" s="744">
        <f>('C-72'!M10/'C-71'!M10)*1000</f>
        <v>1.4308218880972101</v>
      </c>
      <c r="N10" s="744">
        <f>('C-72'!N10/'C-71'!N10)*1000</f>
        <v>1.44031270232666</v>
      </c>
    </row>
    <row r="11" spans="1:14" ht="12" customHeight="1">
      <c r="A11" s="358" t="s">
        <v>606</v>
      </c>
      <c r="B11" s="744">
        <f>('C-72'!B11/'C-71'!B11)*1000</f>
        <v>5.7692705469526562</v>
      </c>
      <c r="C11" s="744">
        <f>('C-72'!C11/'C-71'!C11)*1000</f>
        <v>0.53646108240209112</v>
      </c>
      <c r="D11" s="744">
        <f>('C-72'!D11/'C-71'!D11)*1000</f>
        <v>0.52507282485386209</v>
      </c>
      <c r="E11" s="744">
        <f>('C-72'!E11/'C-71'!E11)*1000</f>
        <v>0.51426829633333604</v>
      </c>
      <c r="F11" s="744">
        <f>('C-72'!F11/'C-71'!F11)*1000</f>
        <v>0.49523312428649818</v>
      </c>
      <c r="G11" s="744">
        <f>('C-72'!G11/'C-71'!G11)*1000</f>
        <v>0.45354569231943681</v>
      </c>
      <c r="H11" s="744">
        <f>('C-72'!H11/'C-71'!H11)*1000</f>
        <v>0.46143786576677409</v>
      </c>
      <c r="I11" s="744">
        <f>('C-72'!I11/'C-71'!I11)*1000</f>
        <v>0.46682336517233219</v>
      </c>
      <c r="J11" s="744">
        <f>('C-72'!J11/'C-71'!J11)*1000</f>
        <v>0.45970106372632202</v>
      </c>
      <c r="K11" s="744">
        <f>('C-72'!K11/'C-71'!K11)*1000</f>
        <v>0.46345380480511206</v>
      </c>
      <c r="L11" s="744">
        <f>('C-72'!L11/'C-71'!L11)*1000</f>
        <v>0.47132874598535063</v>
      </c>
      <c r="M11" s="744">
        <f>('C-72'!M11/'C-71'!M11)*1000</f>
        <v>0.452771820679163</v>
      </c>
      <c r="N11" s="744">
        <f>('C-72'!N11/'C-71'!N11)*1000</f>
        <v>0.45852816683998215</v>
      </c>
    </row>
    <row r="12" spans="1:14" ht="12" customHeight="1">
      <c r="A12" s="469" t="s">
        <v>592</v>
      </c>
      <c r="B12" s="744">
        <f>('C-72'!B12/'C-71'!B12)*1000</f>
        <v>6.834012324115692</v>
      </c>
      <c r="C12" s="744">
        <f>('C-72'!C12/'C-71'!C12)*1000</f>
        <v>0.66065955800320675</v>
      </c>
      <c r="D12" s="744">
        <f>('C-72'!D12/'C-71'!D12)*1000</f>
        <v>0.6455608889293537</v>
      </c>
      <c r="E12" s="744">
        <f>('C-72'!E12/'C-71'!E12)*1000</f>
        <v>0.62924691844693836</v>
      </c>
      <c r="F12" s="744">
        <f>('C-72'!F12/'C-71'!F12)*1000</f>
        <v>0.59656513936174693</v>
      </c>
      <c r="G12" s="744">
        <f>('C-72'!G12/'C-71'!G12)*1000</f>
        <v>0.52060702837026585</v>
      </c>
      <c r="H12" s="744">
        <f>('C-72'!H12/'C-71'!H12)*1000</f>
        <v>0.53717463621689077</v>
      </c>
      <c r="I12" s="744">
        <f>('C-72'!I12/'C-71'!I12)*1000</f>
        <v>0.55168789234368332</v>
      </c>
      <c r="J12" s="744">
        <f>('C-72'!J12/'C-71'!J12)*1000</f>
        <v>0.5346520839689507</v>
      </c>
      <c r="K12" s="744">
        <f>('C-72'!K12/'C-71'!K12)*1000</f>
        <v>0.53349276657060796</v>
      </c>
      <c r="L12" s="744">
        <f>('C-72'!L12/'C-71'!L12)*1000</f>
        <v>0.55288012287849675</v>
      </c>
      <c r="M12" s="744">
        <f>('C-72'!M12/'C-71'!M12)*1000</f>
        <v>0.50947751501094085</v>
      </c>
      <c r="N12" s="744">
        <f>('C-72'!N12/'C-71'!N12)*1000</f>
        <v>0.51958646974185529</v>
      </c>
    </row>
    <row r="13" spans="1:14" ht="12" customHeight="1">
      <c r="A13" s="469" t="s">
        <v>593</v>
      </c>
      <c r="B13" s="744">
        <f>('C-72'!B13/'C-71'!B13)*1000</f>
        <v>4.7563679999999984</v>
      </c>
      <c r="C13" s="744">
        <f>('C-72'!C13/'C-71'!C13)*1000</f>
        <v>0.39636399999999994</v>
      </c>
      <c r="D13" s="744">
        <f>('C-72'!D13/'C-71'!D13)*1000</f>
        <v>0.39636399999999994</v>
      </c>
      <c r="E13" s="744">
        <f>('C-72'!E13/'C-71'!E13)*1000</f>
        <v>0.39636399999999994</v>
      </c>
      <c r="F13" s="744">
        <f>('C-72'!F13/'C-71'!F13)*1000</f>
        <v>0.39636399999999994</v>
      </c>
      <c r="G13" s="744">
        <f>('C-72'!G13/'C-71'!G13)*1000</f>
        <v>0.39636399999999999</v>
      </c>
      <c r="H13" s="744">
        <f>('C-72'!H13/'C-71'!H13)*1000</f>
        <v>0.39636399999999988</v>
      </c>
      <c r="I13" s="744">
        <f>('C-72'!I13/'C-71'!I13)*1000</f>
        <v>0.39636399999999983</v>
      </c>
      <c r="J13" s="744">
        <f>('C-72'!J13/'C-71'!J13)*1000</f>
        <v>0.39636399999999994</v>
      </c>
      <c r="K13" s="744">
        <f>('C-72'!K13/'C-71'!K13)*1000</f>
        <v>0.39636400000000011</v>
      </c>
      <c r="L13" s="744">
        <f>('C-72'!L13/'C-71'!L13)*1000</f>
        <v>0.39636399999999994</v>
      </c>
      <c r="M13" s="744">
        <f>('C-72'!M13/'C-71'!M13)*1000</f>
        <v>0.39636399999999988</v>
      </c>
      <c r="N13" s="744">
        <f>('C-72'!N13/'C-71'!N13)*1000</f>
        <v>0.39636399999999988</v>
      </c>
    </row>
    <row r="14" spans="1:14" ht="12" customHeight="1">
      <c r="A14" s="469" t="s">
        <v>594</v>
      </c>
      <c r="B14" s="744">
        <f>('C-72'!B14/'C-71'!B14)*1000</f>
        <v>4.7563679999999984</v>
      </c>
      <c r="C14" s="744">
        <f>('C-72'!C14/'C-71'!C14)*1000</f>
        <v>0.39636399999999994</v>
      </c>
      <c r="D14" s="744">
        <f>('C-72'!D14/'C-71'!D14)*1000</f>
        <v>0.39636400000000005</v>
      </c>
      <c r="E14" s="744">
        <f>('C-72'!E14/'C-71'!E14)*1000</f>
        <v>0.39636399999999983</v>
      </c>
      <c r="F14" s="744">
        <f>('C-72'!F14/'C-71'!F14)*1000</f>
        <v>0.39636399999999994</v>
      </c>
      <c r="G14" s="744">
        <f>('C-72'!G14/'C-71'!G14)*1000</f>
        <v>0.39636399999999994</v>
      </c>
      <c r="H14" s="744">
        <f>('C-72'!H14/'C-71'!H14)*1000</f>
        <v>0.39636399999999988</v>
      </c>
      <c r="I14" s="744">
        <f>('C-72'!I14/'C-71'!I14)*1000</f>
        <v>0.39636399999999983</v>
      </c>
      <c r="J14" s="744">
        <f>('C-72'!J14/'C-71'!J14)*1000</f>
        <v>0.39636399999999994</v>
      </c>
      <c r="K14" s="744">
        <f>('C-72'!K14/'C-71'!K14)*1000</f>
        <v>0.39636399999999994</v>
      </c>
      <c r="L14" s="744">
        <f>('C-72'!L14/'C-71'!L14)*1000</f>
        <v>0.39636399999999994</v>
      </c>
      <c r="M14" s="744">
        <f>('C-72'!M14/'C-71'!M14)*1000</f>
        <v>0.39636399999999988</v>
      </c>
      <c r="N14" s="744">
        <f>('C-72'!N14/'C-71'!N14)*1000</f>
        <v>0.39636399999999988</v>
      </c>
    </row>
    <row r="15" spans="1:14" ht="12" customHeight="1">
      <c r="A15" s="468" t="s">
        <v>595</v>
      </c>
      <c r="B15" s="744">
        <f>('C-72'!B15/'C-71'!B15)*1000</f>
        <v>8.1860120858845207</v>
      </c>
      <c r="C15" s="744">
        <f>('C-72'!C15/'C-71'!C15)*1000</f>
        <v>0.62586026571949149</v>
      </c>
      <c r="D15" s="744">
        <f>('C-72'!D15/'C-71'!D15)*1000</f>
        <v>0.40808111878559455</v>
      </c>
      <c r="E15" s="744">
        <f>('C-72'!E15/'C-71'!E15)*1000</f>
        <v>0.40762162801088497</v>
      </c>
      <c r="F15" s="744">
        <f>('C-72'!F15/'C-71'!F15)*1000</f>
        <v>0.40664614494319085</v>
      </c>
      <c r="G15" s="744">
        <f>('C-72'!G15/'C-71'!G15)*1000</f>
        <v>0.40665479820466416</v>
      </c>
      <c r="H15" s="744">
        <f>('C-72'!H15/'C-71'!H15)*1000</f>
        <v>0.39636399999999999</v>
      </c>
      <c r="I15" s="744">
        <f>('C-72'!I15/'C-71'!I15)*1000</f>
        <v>0.50223354847760371</v>
      </c>
      <c r="J15" s="744">
        <f>('C-72'!J15/'C-71'!J15)*1000</f>
        <v>0.71607583043269407</v>
      </c>
      <c r="K15" s="744">
        <f>('C-72'!K15/'C-71'!K15)*1000</f>
        <v>0.86583339526199798</v>
      </c>
      <c r="L15" s="744">
        <f>('C-72'!L15/'C-71'!L15)*1000</f>
        <v>0.87966041351913749</v>
      </c>
      <c r="M15" s="744">
        <f>('C-72'!M15/'C-71'!M15)*1000</f>
        <v>0.8694742086442504</v>
      </c>
      <c r="N15" s="744">
        <f>('C-72'!N15/'C-71'!N15)*1000</f>
        <v>1.0048417863801933</v>
      </c>
    </row>
    <row r="16" spans="1:14" ht="12" customHeight="1">
      <c r="A16" s="358" t="s">
        <v>596</v>
      </c>
      <c r="B16" s="744">
        <f>('C-72'!B16/'C-71'!B16)*1000</f>
        <v>6.422527520710295</v>
      </c>
      <c r="C16" s="744">
        <f>('C-72'!C16/'C-71'!C16)*1000</f>
        <v>0.55257695969782394</v>
      </c>
      <c r="D16" s="744">
        <f>('C-72'!D16/'C-71'!D16)*1000</f>
        <v>0.56028754621104693</v>
      </c>
      <c r="E16" s="744">
        <f>('C-72'!E16/'C-71'!E16)*1000</f>
        <v>0.58325430959713909</v>
      </c>
      <c r="F16" s="744">
        <f>('C-72'!F16/'C-71'!F16)*1000</f>
        <v>0.55037112807881694</v>
      </c>
      <c r="G16" s="744">
        <f>('C-72'!G16/'C-71'!G16)*1000</f>
        <v>0.54621368797327141</v>
      </c>
      <c r="H16" s="744">
        <f>('C-72'!H16/'C-71'!H16)*1000</f>
        <v>0.5437783738751556</v>
      </c>
      <c r="I16" s="744">
        <f>('C-72'!I16/'C-71'!I16)*1000</f>
        <v>0.55917779298672354</v>
      </c>
      <c r="J16" s="744">
        <f>('C-72'!J16/'C-71'!J16)*1000</f>
        <v>0.52249683668818592</v>
      </c>
      <c r="K16" s="744">
        <f>('C-72'!K16/'C-71'!K16)*1000</f>
        <v>0.51351607426223222</v>
      </c>
      <c r="L16" s="744">
        <f>('C-72'!L16/'C-71'!L16)*1000</f>
        <v>0.49569193809540968</v>
      </c>
      <c r="M16" s="744">
        <f>('C-72'!M16/'C-71'!M16)*1000</f>
        <v>0.48684283520857369</v>
      </c>
      <c r="N16" s="744">
        <f>('C-72'!N16/'C-71'!N16)*1000</f>
        <v>0.49718928739619372</v>
      </c>
    </row>
    <row r="17" spans="1:14" ht="12" customHeight="1">
      <c r="A17" s="358" t="s">
        <v>597</v>
      </c>
      <c r="B17" s="744">
        <f>('C-72'!B17/'C-71'!B17)*1000</f>
        <v>17.607043391395155</v>
      </c>
      <c r="C17" s="744">
        <f>('C-72'!C17/'C-71'!C17)*1000</f>
        <v>1.4483192499708755</v>
      </c>
      <c r="D17" s="744">
        <f>('C-72'!D17/'C-71'!D17)*1000</f>
        <v>1.4709670269874804</v>
      </c>
      <c r="E17" s="744">
        <f>('C-72'!E17/'C-71'!E17)*1000</f>
        <v>1.4627307869044883</v>
      </c>
      <c r="F17" s="744">
        <f>('C-72'!F17/'C-71'!F17)*1000</f>
        <v>1.4745146086318748</v>
      </c>
      <c r="G17" s="744">
        <f>('C-72'!G17/'C-71'!G17)*1000</f>
        <v>1.4517789709861353</v>
      </c>
      <c r="H17" s="744">
        <f>('C-72'!H17/'C-71'!H17)*1000</f>
        <v>1.4727743301833993</v>
      </c>
      <c r="I17" s="744">
        <f>('C-72'!I17/'C-71'!I17)*1000</f>
        <v>1.4677233899534299</v>
      </c>
      <c r="J17" s="744">
        <f>('C-72'!J17/'C-71'!J17)*1000</f>
        <v>1.4791268013079677</v>
      </c>
      <c r="K17" s="744">
        <f>('C-72'!K17/'C-71'!K17)*1000</f>
        <v>1.4795379030070301</v>
      </c>
      <c r="L17" s="744">
        <f>('C-72'!L17/'C-71'!L17)*1000</f>
        <v>1.4576562489812586</v>
      </c>
      <c r="M17" s="744">
        <f>('C-72'!M17/'C-71'!M17)*1000</f>
        <v>1.4746263226020717</v>
      </c>
      <c r="N17" s="744">
        <f>('C-72'!N17/'C-71'!N17)*1000</f>
        <v>1.4674919633617565</v>
      </c>
    </row>
    <row r="18" spans="1:14" ht="12" customHeight="1">
      <c r="A18" s="468" t="s">
        <v>598</v>
      </c>
      <c r="B18" s="744">
        <f>('C-72'!B18/'C-71'!B18)*1000</f>
        <v>17.762771533310342</v>
      </c>
      <c r="C18" s="744">
        <f>('C-72'!C18/'C-71'!C18)*1000</f>
        <v>1.4721908469548752</v>
      </c>
      <c r="D18" s="744">
        <f>('C-72'!D18/'C-71'!D18)*1000</f>
        <v>1.4760611711421576</v>
      </c>
      <c r="E18" s="744">
        <f>('C-72'!E18/'C-71'!E18)*1000</f>
        <v>1.4750511401269388</v>
      </c>
      <c r="F18" s="744">
        <f>('C-72'!F18/'C-71'!F18)*1000</f>
        <v>1.4909579573467437</v>
      </c>
      <c r="G18" s="744">
        <f>('C-72'!G18/'C-71'!G18)*1000</f>
        <v>1.4839025789186626</v>
      </c>
      <c r="H18" s="744">
        <f>('C-72'!H18/'C-71'!H18)*1000</f>
        <v>1.4831827390769317</v>
      </c>
      <c r="I18" s="744">
        <f>('C-72'!I18/'C-71'!I18)*1000</f>
        <v>1.4873713901458765</v>
      </c>
      <c r="J18" s="744">
        <f>('C-72'!J18/'C-71'!J18)*1000</f>
        <v>1.4809322161196148</v>
      </c>
      <c r="K18" s="744">
        <f>('C-72'!K18/'C-71'!K18)*1000</f>
        <v>1.4738942254737282</v>
      </c>
      <c r="L18" s="744">
        <f>('C-72'!L18/'C-71'!L18)*1000</f>
        <v>1.4830793121574113</v>
      </c>
      <c r="M18" s="744">
        <f>('C-72'!M18/'C-71'!M18)*1000</f>
        <v>1.477694060264154</v>
      </c>
      <c r="N18" s="744">
        <f>('C-72'!N18/'C-71'!N18)*1000</f>
        <v>1.4790475576773323</v>
      </c>
    </row>
    <row r="19" spans="1:14" ht="12" customHeight="1">
      <c r="A19" s="468" t="s">
        <v>599</v>
      </c>
      <c r="B19" s="744">
        <f>('C-72'!B19/'C-71'!B19)*1000</f>
        <v>6.5110223391116211</v>
      </c>
      <c r="C19" s="744">
        <f>('C-72'!C19/'C-71'!C19)*1000</f>
        <v>0.59136776008620007</v>
      </c>
      <c r="D19" s="744">
        <f>('C-72'!D19/'C-71'!D19)*1000</f>
        <v>0.58756729770295568</v>
      </c>
      <c r="E19" s="744">
        <f>('C-72'!E19/'C-71'!E19)*1000</f>
        <v>0.58474451741652733</v>
      </c>
      <c r="F19" s="744">
        <f>('C-72'!F19/'C-71'!F19)*1000</f>
        <v>0.57756902552923017</v>
      </c>
      <c r="G19" s="744">
        <f>('C-72'!G19/'C-71'!G19)*1000</f>
        <v>0.57100325581228162</v>
      </c>
      <c r="H19" s="744">
        <f>('C-72'!H19/'C-71'!H19)*1000</f>
        <v>0.54927682118162102</v>
      </c>
      <c r="I19" s="744">
        <f>('C-72'!I19/'C-71'!I19)*1000</f>
        <v>0.54714694622103188</v>
      </c>
      <c r="J19" s="744">
        <f>('C-72'!J19/'C-71'!J19)*1000</f>
        <v>0.4990572991728125</v>
      </c>
      <c r="K19" s="744">
        <f>('C-72'!K19/'C-71'!K19)*1000</f>
        <v>0.50505071249583389</v>
      </c>
      <c r="L19" s="744">
        <f>('C-72'!L19/'C-71'!L19)*1000</f>
        <v>0.49268630656910906</v>
      </c>
      <c r="M19" s="744">
        <f>('C-72'!M19/'C-71'!M19)*1000</f>
        <v>0.49758298047849253</v>
      </c>
      <c r="N19" s="744">
        <f>('C-72'!N19/'C-71'!N19)*1000</f>
        <v>0.48664399161195365</v>
      </c>
    </row>
    <row r="20" spans="1:14" ht="12" customHeight="1">
      <c r="A20" s="468" t="s">
        <v>600</v>
      </c>
      <c r="B20" s="744">
        <f>('C-72'!B20/'C-71'!B20)*1000</f>
        <v>4.8095061778826516</v>
      </c>
      <c r="C20" s="744">
        <f>('C-72'!C20/'C-71'!C20)*1000</f>
        <v>0.40420311004003662</v>
      </c>
      <c r="D20" s="744">
        <f>('C-72'!D20/'C-71'!D20)*1000</f>
        <v>0.40397855345473022</v>
      </c>
      <c r="E20" s="744">
        <f>('C-72'!E20/'C-71'!E20)*1000</f>
        <v>0.40317924119158743</v>
      </c>
      <c r="F20" s="744">
        <f>('C-72'!F20/'C-71'!F20)*1000</f>
        <v>0.40317130236591203</v>
      </c>
      <c r="G20" s="744">
        <f>('C-72'!G20/'C-71'!G20)*1000</f>
        <v>0.40230946568604353</v>
      </c>
      <c r="H20" s="744">
        <f>('C-72'!H20/'C-71'!H20)*1000</f>
        <v>0.40165347691483461</v>
      </c>
      <c r="I20" s="744">
        <f>('C-72'!I20/'C-71'!I20)*1000</f>
        <v>0.40107634354876781</v>
      </c>
      <c r="J20" s="744">
        <f>('C-72'!J20/'C-71'!J20)*1000</f>
        <v>0.40079892495260838</v>
      </c>
      <c r="K20" s="744">
        <f>('C-72'!K20/'C-71'!K20)*1000</f>
        <v>0.40055356583177854</v>
      </c>
      <c r="L20" s="744">
        <f>('C-72'!L20/'C-71'!L20)*1000</f>
        <v>0.3988597554502068</v>
      </c>
      <c r="M20" s="744">
        <f>('C-72'!M20/'C-71'!M20)*1000</f>
        <v>0.39636399999999994</v>
      </c>
      <c r="N20" s="744">
        <f>('C-72'!N20/'C-71'!N20)*1000</f>
        <v>0.39636399999999999</v>
      </c>
    </row>
    <row r="21" spans="1:14" ht="12" customHeight="1">
      <c r="A21" s="468" t="s">
        <v>601</v>
      </c>
      <c r="B21" s="744">
        <f>('C-72'!B21/'C-71'!B21)*1000</f>
        <v>6.7502538469417104</v>
      </c>
      <c r="C21" s="744">
        <f>('C-72'!C21/'C-71'!C21)*1000</f>
        <v>0.5643884396330231</v>
      </c>
      <c r="D21" s="744">
        <f>('C-72'!D21/'C-71'!D21)*1000</f>
        <v>0.54173189864358062</v>
      </c>
      <c r="E21" s="744">
        <f>('C-72'!E21/'C-71'!E21)*1000</f>
        <v>0.52388095356899533</v>
      </c>
      <c r="F21" s="744">
        <f>('C-72'!F21/'C-71'!F21)*1000</f>
        <v>0.52872640452997799</v>
      </c>
      <c r="G21" s="744">
        <f>('C-72'!G21/'C-71'!G21)*1000</f>
        <v>0.53908148175854831</v>
      </c>
      <c r="H21" s="744">
        <f>('C-72'!H21/'C-71'!H21)*1000</f>
        <v>0.5508998407236757</v>
      </c>
      <c r="I21" s="744">
        <f>('C-72'!I21/'C-71'!I21)*1000</f>
        <v>0.56481368656664377</v>
      </c>
      <c r="J21" s="744">
        <f>('C-72'!J21/'C-71'!J21)*1000</f>
        <v>0.59182444736915796</v>
      </c>
      <c r="K21" s="744">
        <f>('C-72'!K21/'C-71'!K21)*1000</f>
        <v>0.58367595491505875</v>
      </c>
      <c r="L21" s="744">
        <f>('C-72'!L21/'C-71'!L21)*1000</f>
        <v>0.59417186551532886</v>
      </c>
      <c r="M21" s="744">
        <f>('C-72'!M21/'C-71'!M21)*1000</f>
        <v>0.58020602811830002</v>
      </c>
      <c r="N21" s="744">
        <f>('C-72'!N21/'C-71'!N21)*1000</f>
        <v>0.58528332233112912</v>
      </c>
    </row>
    <row r="22" spans="1:14" ht="12" customHeight="1">
      <c r="A22" s="468" t="s">
        <v>243</v>
      </c>
      <c r="B22" s="744">
        <f>('C-72'!B22/'C-71'!B22)*1000</f>
        <v>5.0746281035829286</v>
      </c>
      <c r="C22" s="744">
        <f>('C-72'!C22/'C-71'!C22)*1000</f>
        <v>0.42486878628315761</v>
      </c>
      <c r="D22" s="744">
        <f>('C-72'!D22/'C-71'!D22)*1000</f>
        <v>0.43051475254316268</v>
      </c>
      <c r="E22" s="744">
        <f>('C-72'!E22/'C-71'!E22)*1000</f>
        <v>0.43305942023873323</v>
      </c>
      <c r="F22" s="744">
        <f>('C-72'!F22/'C-71'!F22)*1000</f>
        <v>0.42804414648624717</v>
      </c>
      <c r="G22" s="744">
        <f>('C-72'!G22/'C-71'!G22)*1000</f>
        <v>0.42739975488230914</v>
      </c>
      <c r="H22" s="744">
        <f>('C-72'!H22/'C-71'!H22)*1000</f>
        <v>0.4260562742981257</v>
      </c>
      <c r="I22" s="744">
        <f>('C-72'!I22/'C-71'!I22)*1000</f>
        <v>0.42477164626937347</v>
      </c>
      <c r="J22" s="744">
        <f>('C-72'!J22/'C-71'!J22)*1000</f>
        <v>0.42162961912772134</v>
      </c>
      <c r="K22" s="744">
        <f>('C-72'!K22/'C-71'!K22)*1000</f>
        <v>0.42084391015925071</v>
      </c>
      <c r="L22" s="744">
        <f>('C-72'!L22/'C-71'!L22)*1000</f>
        <v>0.41390758607056571</v>
      </c>
      <c r="M22" s="744">
        <f>('C-72'!M22/'C-71'!M22)*1000</f>
        <v>0.41074512845262667</v>
      </c>
      <c r="N22" s="744">
        <f>('C-72'!N22/'C-71'!N22)*1000</f>
        <v>0.41033283231941731</v>
      </c>
    </row>
    <row r="23" spans="1:14" ht="12" customHeight="1">
      <c r="A23" s="358" t="s">
        <v>244</v>
      </c>
      <c r="B23" s="744">
        <f>('C-72'!B23/'C-71'!B23)*1000</f>
        <v>16.290156719058015</v>
      </c>
      <c r="C23" s="744">
        <f>('C-72'!C23/'C-71'!C23)*1000</f>
        <v>1.4172770888405779</v>
      </c>
      <c r="D23" s="744">
        <f>('C-72'!D23/'C-71'!D23)*1000</f>
        <v>1.3888317823756207</v>
      </c>
      <c r="E23" s="744">
        <f>('C-72'!E23/'C-71'!E23)*1000</f>
        <v>1.346694313441464</v>
      </c>
      <c r="F23" s="744">
        <f>('C-72'!F23/'C-71'!F23)*1000</f>
        <v>1.3517656788052528</v>
      </c>
      <c r="G23" s="744">
        <f>('C-72'!G23/'C-71'!G23)*1000</f>
        <v>1.3771223899339298</v>
      </c>
      <c r="H23" s="744">
        <f>('C-72'!H23/'C-71'!H23)*1000</f>
        <v>1.3400035537378459</v>
      </c>
      <c r="I23" s="744">
        <f>('C-72'!I23/'C-71'!I23)*1000</f>
        <v>1.3698579374433582</v>
      </c>
      <c r="J23" s="744">
        <f>('C-72'!J23/'C-71'!J23)*1000</f>
        <v>1.3678127156156108</v>
      </c>
      <c r="K23" s="744">
        <f>('C-72'!K23/'C-71'!K23)*1000</f>
        <v>1.2720638604413732</v>
      </c>
      <c r="L23" s="744">
        <f>('C-72'!L23/'C-71'!L23)*1000</f>
        <v>1.3433266337155252</v>
      </c>
      <c r="M23" s="744">
        <f>('C-72'!M23/'C-71'!M23)*1000</f>
        <v>1.3888005679726072</v>
      </c>
      <c r="N23" s="744">
        <f>('C-72'!N23/'C-71'!N23)*1000</f>
        <v>1.3303652281252316</v>
      </c>
    </row>
    <row r="24" spans="1:14" ht="12" customHeight="1">
      <c r="A24" s="468" t="s">
        <v>245</v>
      </c>
      <c r="B24" s="744">
        <f>('C-72'!B24/'C-71'!B24)*1000</f>
        <v>7.7480676368687558</v>
      </c>
      <c r="C24" s="744">
        <f>('C-72'!C24/'C-71'!C24)*1000</f>
        <v>0.66856676955300942</v>
      </c>
      <c r="D24" s="744">
        <f>('C-72'!D24/'C-71'!D24)*1000</f>
        <v>0.66607718921751224</v>
      </c>
      <c r="E24" s="744">
        <f>('C-72'!E24/'C-71'!E24)*1000</f>
        <v>0.63611223891699675</v>
      </c>
      <c r="F24" s="744">
        <f>('C-72'!F24/'C-71'!F24)*1000</f>
        <v>0.63561012144116591</v>
      </c>
      <c r="G24" s="744">
        <f>('C-72'!G24/'C-71'!G24)*1000</f>
        <v>0.63310978970228449</v>
      </c>
      <c r="H24" s="744">
        <f>('C-72'!H24/'C-71'!H24)*1000</f>
        <v>0.57897030578653264</v>
      </c>
      <c r="I24" s="744">
        <f>('C-72'!I24/'C-71'!I24)*1000</f>
        <v>0.67949707409167603</v>
      </c>
      <c r="J24" s="744">
        <f>('C-72'!J24/'C-71'!J24)*1000</f>
        <v>0.67870079514329362</v>
      </c>
      <c r="K24" s="744">
        <f>('C-72'!K24/'C-71'!K24)*1000</f>
        <v>0.65400604743125168</v>
      </c>
      <c r="L24" s="744">
        <f>('C-72'!L24/'C-71'!L24)*1000</f>
        <v>0.62731712160682063</v>
      </c>
      <c r="M24" s="744">
        <f>('C-72'!M24/'C-71'!M24)*1000</f>
        <v>0.6285336677693939</v>
      </c>
      <c r="N24" s="744">
        <f>('C-72'!N24/'C-71'!N24)*1000</f>
        <v>0.6653697579048079</v>
      </c>
    </row>
    <row r="25" spans="1:14" ht="12" customHeight="1">
      <c r="A25" s="468" t="s">
        <v>246</v>
      </c>
      <c r="B25" s="744">
        <f>('C-72'!B25/'C-71'!B25)*1000</f>
        <v>16.785633657553522</v>
      </c>
      <c r="C25" s="744">
        <f>('C-72'!C25/'C-71'!C25)*1000</f>
        <v>1.3851025939809192</v>
      </c>
      <c r="D25" s="744">
        <f>('C-72'!D25/'C-71'!D25)*1000</f>
        <v>1.422631550317552</v>
      </c>
      <c r="E25" s="744">
        <f>('C-72'!E25/'C-71'!E25)*1000</f>
        <v>1.4170336126493259</v>
      </c>
      <c r="F25" s="744">
        <f>('C-72'!F25/'C-71'!F25)*1000</f>
        <v>1.3135458484924536</v>
      </c>
      <c r="G25" s="744">
        <f>('C-72'!G25/'C-71'!G25)*1000</f>
        <v>1.3855335928962851</v>
      </c>
      <c r="H25" s="744">
        <f>('C-72'!H25/'C-71'!H25)*1000</f>
        <v>1.3590740618786328</v>
      </c>
      <c r="I25" s="744">
        <f>('C-72'!I25/'C-71'!I25)*1000</f>
        <v>1.3638842580994277</v>
      </c>
      <c r="J25" s="744">
        <f>('C-72'!J25/'C-71'!J25)*1000</f>
        <v>1.4121464699070019</v>
      </c>
      <c r="K25" s="744">
        <f>('C-72'!K25/'C-71'!K25)*1000</f>
        <v>1.3895356425902912</v>
      </c>
      <c r="L25" s="744">
        <f>('C-72'!L25/'C-71'!L25)*1000</f>
        <v>1.4595876774515837</v>
      </c>
      <c r="M25" s="744">
        <f>('C-72'!M25/'C-71'!M25)*1000</f>
        <v>1.4260527418790017</v>
      </c>
      <c r="N25" s="744">
        <f>('C-72'!N25/'C-71'!N25)*1000</f>
        <v>1.4434101675699997</v>
      </c>
    </row>
    <row r="26" spans="1:14" ht="12" customHeight="1">
      <c r="A26" s="468" t="s">
        <v>258</v>
      </c>
      <c r="B26" s="744">
        <f>('C-72'!B26/'C-71'!B26)*1000</f>
        <v>5.840864046774632</v>
      </c>
      <c r="C26" s="744">
        <f>('C-72'!C26/'C-71'!C26)*1000</f>
        <v>0.63999903572321026</v>
      </c>
      <c r="D26" s="744">
        <f>('C-72'!D26/'C-71'!D26)*1000</f>
        <v>0.60269269745566034</v>
      </c>
      <c r="E26" s="744">
        <f>('C-72'!E26/'C-71'!E26)*1000</f>
        <v>0.51138054092827123</v>
      </c>
      <c r="F26" s="744">
        <f>('C-72'!F26/'C-71'!F26)*1000</f>
        <v>0.4980810172169744</v>
      </c>
      <c r="G26" s="744">
        <f>('C-72'!G26/'C-71'!G26)*1000</f>
        <v>0.44717477218040758</v>
      </c>
      <c r="H26" s="744">
        <f>('C-72'!H26/'C-71'!H26)*1000</f>
        <v>0.44408451388028375</v>
      </c>
      <c r="I26" s="744">
        <f>('C-72'!I26/'C-71'!I26)*1000</f>
        <v>0.44845898550741253</v>
      </c>
      <c r="J26" s="744">
        <f>('C-72'!J26/'C-71'!J26)*1000</f>
        <v>0.46034610879114163</v>
      </c>
      <c r="K26" s="744">
        <f>('C-72'!K26/'C-71'!K26)*1000</f>
        <v>0.47987619387667674</v>
      </c>
      <c r="L26" s="744">
        <f>('C-72'!L26/'C-71'!L26)*1000</f>
        <v>0.47613868304405388</v>
      </c>
      <c r="M26" s="744">
        <f>('C-72'!M26/'C-71'!M26)*1000</f>
        <v>0.47553816705805507</v>
      </c>
      <c r="N26" s="744">
        <f>('C-72'!N26/'C-71'!N26)*1000</f>
        <v>0.46972442100516082</v>
      </c>
    </row>
    <row r="27" spans="1:14" ht="12" customHeight="1">
      <c r="A27" s="358" t="s">
        <v>577</v>
      </c>
      <c r="B27" s="744">
        <f>('C-72'!B27/'C-71'!B27)*1000</f>
        <v>4.82613222224178</v>
      </c>
      <c r="C27" s="744">
        <f>('C-72'!C27/'C-71'!C27)*1000</f>
        <v>0.39837984946282112</v>
      </c>
      <c r="D27" s="744">
        <f>('C-72'!D27/'C-71'!D27)*1000</f>
        <v>0.39829411758336059</v>
      </c>
      <c r="E27" s="744">
        <f>('C-72'!E27/'C-71'!E27)*1000</f>
        <v>0.39808168520389586</v>
      </c>
      <c r="F27" s="744">
        <f>('C-72'!F27/'C-71'!F27)*1000</f>
        <v>0.39802861171533477</v>
      </c>
      <c r="G27" s="744">
        <f>('C-72'!G27/'C-71'!G27)*1000</f>
        <v>0.39799841174114881</v>
      </c>
      <c r="H27" s="744">
        <f>('C-72'!H27/'C-71'!H27)*1000</f>
        <v>0.39832390511252008</v>
      </c>
      <c r="I27" s="744">
        <f>('C-72'!I27/'C-71'!I27)*1000</f>
        <v>0.39825206725212631</v>
      </c>
      <c r="J27" s="744">
        <f>('C-72'!J27/'C-71'!J27)*1000</f>
        <v>0.39850884764630995</v>
      </c>
      <c r="K27" s="744">
        <f>('C-72'!K27/'C-71'!K27)*1000</f>
        <v>0.40331183155681777</v>
      </c>
      <c r="L27" s="744">
        <f>('C-72'!L27/'C-71'!L27)*1000</f>
        <v>0.41254140725133648</v>
      </c>
      <c r="M27" s="744">
        <f>('C-72'!M27/'C-71'!M27)*1000</f>
        <v>0.41265153506582181</v>
      </c>
      <c r="N27" s="744">
        <f>('C-72'!N27/'C-71'!N27)*1000</f>
        <v>0.414168582040714</v>
      </c>
    </row>
    <row r="28" spans="1:14" ht="12" customHeight="1">
      <c r="A28" s="469" t="s">
        <v>578</v>
      </c>
      <c r="B28" s="744">
        <f>('C-72'!B28/'C-71'!B28)*1000</f>
        <v>4.9062346321769876</v>
      </c>
      <c r="C28" s="744">
        <f>('C-72'!C28/'C-71'!C28)*1000</f>
        <v>0.40042766122264678</v>
      </c>
      <c r="D28" s="744">
        <f>('C-72'!D28/'C-71'!D28)*1000</f>
        <v>0.40012260011271211</v>
      </c>
      <c r="E28" s="744">
        <f>('C-72'!E28/'C-71'!E28)*1000</f>
        <v>0.39987792771201985</v>
      </c>
      <c r="F28" s="744">
        <f>('C-72'!F28/'C-71'!F28)*1000</f>
        <v>0.39976939860121274</v>
      </c>
      <c r="G28" s="744">
        <f>('C-72'!G28/'C-71'!G28)*1000</f>
        <v>0.39964840437030891</v>
      </c>
      <c r="H28" s="744">
        <f>('C-72'!H28/'C-71'!H28)*1000</f>
        <v>0.40048485836521064</v>
      </c>
      <c r="I28" s="744">
        <f>('C-72'!I28/'C-71'!I28)*1000</f>
        <v>0.40056620312439195</v>
      </c>
      <c r="J28" s="744">
        <f>('C-72'!J28/'C-71'!J28)*1000</f>
        <v>0.400965644964832</v>
      </c>
      <c r="K28" s="744">
        <f>('C-72'!K28/'C-71'!K28)*1000</f>
        <v>0.41293585281041095</v>
      </c>
      <c r="L28" s="744">
        <f>('C-72'!L28/'C-71'!L28)*1000</f>
        <v>0.43523296388349925</v>
      </c>
      <c r="M28" s="744">
        <f>('C-72'!M28/'C-71'!M28)*1000</f>
        <v>0.43581595488980973</v>
      </c>
      <c r="N28" s="744">
        <f>('C-72'!N28/'C-71'!N28)*1000</f>
        <v>0.43588881280649922</v>
      </c>
    </row>
    <row r="29" spans="1:14" ht="12" customHeight="1">
      <c r="A29" s="469" t="s">
        <v>579</v>
      </c>
      <c r="B29" s="744">
        <f>('C-72'!B29/'C-71'!B29)*1000</f>
        <v>4.7563679999999993</v>
      </c>
      <c r="C29" s="744">
        <f>('C-72'!C29/'C-71'!C29)*1000</f>
        <v>0.39636399999999983</v>
      </c>
      <c r="D29" s="744">
        <f>('C-72'!D29/'C-71'!D29)*1000</f>
        <v>0.39636399999999999</v>
      </c>
      <c r="E29" s="744">
        <f>('C-72'!E29/'C-71'!E29)*1000</f>
        <v>0.39636399999999994</v>
      </c>
      <c r="F29" s="744">
        <f>('C-72'!F29/'C-71'!F29)*1000</f>
        <v>0.39636399999999994</v>
      </c>
      <c r="G29" s="744">
        <f>('C-72'!G29/'C-71'!G29)*1000</f>
        <v>0.39636399999999994</v>
      </c>
      <c r="H29" s="744">
        <f>('C-72'!H29/'C-71'!H29)*1000</f>
        <v>0.39636399999999999</v>
      </c>
      <c r="I29" s="744">
        <f>('C-72'!I29/'C-71'!I29)*1000</f>
        <v>0.39636399999999999</v>
      </c>
      <c r="J29" s="744">
        <f>('C-72'!J29/'C-71'!J29)*1000</f>
        <v>0.39636399999999988</v>
      </c>
      <c r="K29" s="744">
        <f>('C-72'!K29/'C-71'!K29)*1000</f>
        <v>0.39636399999999994</v>
      </c>
      <c r="L29" s="744">
        <f>('C-72'!L29/'C-71'!L29)*1000</f>
        <v>0.39636399999999994</v>
      </c>
      <c r="M29" s="744">
        <f>('C-72'!M29/'C-71'!M29)*1000</f>
        <v>0.39636399999999988</v>
      </c>
      <c r="N29" s="744">
        <f>('C-72'!N29/'C-71'!N29)*1000</f>
        <v>0.39636399999999988</v>
      </c>
    </row>
    <row r="30" spans="1:14" ht="12" customHeight="1">
      <c r="A30" s="468" t="s">
        <v>590</v>
      </c>
      <c r="B30" s="744">
        <f>('C-72'!B30/'C-71'!B30)*1000</f>
        <v>4.3167856926626236</v>
      </c>
      <c r="C30" s="744">
        <f>('C-72'!C30/'C-71'!C30)*1000</f>
        <v>0.37190039523912322</v>
      </c>
      <c r="D30" s="744">
        <f>('C-72'!D30/'C-71'!D30)*1000</f>
        <v>0.31236509175791605</v>
      </c>
      <c r="E30" s="744">
        <f>('C-72'!E30/'C-71'!E30)*1000</f>
        <v>0.38545062806245828</v>
      </c>
      <c r="F30" s="744">
        <f>('C-72'!F30/'C-71'!F30)*1000</f>
        <v>0.37298623467453407</v>
      </c>
      <c r="G30" s="744">
        <f>('C-72'!G30/'C-71'!G30)*1000</f>
        <v>0.4090531724626576</v>
      </c>
      <c r="H30" s="744">
        <f>('C-72'!H30/'C-71'!H30)*1000</f>
        <v>0.40328298208134339</v>
      </c>
      <c r="I30" s="744">
        <f>('C-72'!I30/'C-71'!I30)*1000</f>
        <v>0.35993853467853532</v>
      </c>
      <c r="J30" s="744">
        <f>('C-72'!J30/'C-71'!J30)*1000</f>
        <v>0.3610336718023841</v>
      </c>
      <c r="K30" s="744">
        <f>('C-72'!K30/'C-71'!K30)*1000</f>
        <v>0.3123030008507845</v>
      </c>
      <c r="L30" s="744">
        <f>('C-72'!L30/'C-71'!L30)*1000</f>
        <v>0.33448192371758734</v>
      </c>
      <c r="M30" s="744">
        <f>('C-72'!M30/'C-71'!M30)*1000</f>
        <v>0.32671563784001056</v>
      </c>
      <c r="N30" s="744">
        <f>('C-72'!N30/'C-71'!N30)*1000</f>
        <v>0.35294345641649966</v>
      </c>
    </row>
    <row r="31" spans="1:14" ht="12" customHeight="1">
      <c r="A31" s="468" t="s">
        <v>591</v>
      </c>
      <c r="B31" s="744">
        <f>('C-72'!B31/'C-71'!B31)*1000</f>
        <v>4.9646310437670769</v>
      </c>
      <c r="C31" s="744">
        <f>('C-72'!C31/'C-71'!C31)*1000</f>
        <v>0.4343703087319552</v>
      </c>
      <c r="D31" s="744">
        <f>('C-72'!D31/'C-71'!D31)*1000</f>
        <v>0.42528094808338512</v>
      </c>
      <c r="E31" s="744">
        <f>('C-72'!E31/'C-71'!E31)*1000</f>
        <v>0.41890458102710859</v>
      </c>
      <c r="F31" s="744">
        <f>('C-72'!F31/'C-71'!F31)*1000</f>
        <v>0.41871991623683619</v>
      </c>
      <c r="G31" s="744">
        <f>('C-72'!G31/'C-71'!G31)*1000</f>
        <v>0.41678723683169955</v>
      </c>
      <c r="H31" s="744">
        <f>('C-72'!H31/'C-71'!H31)*1000</f>
        <v>0.41364674341209434</v>
      </c>
      <c r="I31" s="744">
        <f>('C-72'!I31/'C-71'!I31)*1000</f>
        <v>0.40469955109709227</v>
      </c>
      <c r="J31" s="744">
        <f>('C-72'!J31/'C-71'!J31)*1000</f>
        <v>0.40343861367071321</v>
      </c>
      <c r="K31" s="744">
        <f>('C-72'!K31/'C-71'!K31)*1000</f>
        <v>0.40561450958645212</v>
      </c>
      <c r="L31" s="744">
        <f>('C-72'!L31/'C-71'!L31)*1000</f>
        <v>0.40797128311973924</v>
      </c>
      <c r="M31" s="744">
        <f>('C-72'!M31/'C-71'!M31)*1000</f>
        <v>0.40769518131877486</v>
      </c>
      <c r="N31" s="744">
        <f>('C-72'!N31/'C-71'!N31)*1000</f>
        <v>0.40837207019681276</v>
      </c>
    </row>
    <row r="32" spans="1:14" ht="12" customHeight="1">
      <c r="A32" s="358" t="s">
        <v>686</v>
      </c>
      <c r="B32" s="744">
        <f>('C-72'!B32/'C-71'!B32)*1000</f>
        <v>15.573427725832925</v>
      </c>
      <c r="C32" s="744">
        <f>('C-72'!C32/'C-71'!C32)*1000</f>
        <v>1.299515044019284</v>
      </c>
      <c r="D32" s="744">
        <f>('C-72'!D32/'C-71'!D32)*1000</f>
        <v>1.3371461827777347</v>
      </c>
      <c r="E32" s="744">
        <f>('C-72'!E32/'C-71'!E32)*1000</f>
        <v>1.2973363031121163</v>
      </c>
      <c r="F32" s="744">
        <f>('C-72'!F32/'C-71'!F32)*1000</f>
        <v>1.2581596029121613</v>
      </c>
      <c r="G32" s="744">
        <f>('C-72'!G32/'C-71'!G32)*1000</f>
        <v>1.331061992507812</v>
      </c>
      <c r="H32" s="744">
        <f>('C-72'!H32/'C-71'!H32)*1000</f>
        <v>1.3427249152841343</v>
      </c>
      <c r="I32" s="744">
        <f>('C-72'!I32/'C-71'!I32)*1000</f>
        <v>1.3560727385334368</v>
      </c>
      <c r="J32" s="744">
        <f>('C-72'!J32/'C-71'!J32)*1000</f>
        <v>1.3059489047918305</v>
      </c>
      <c r="K32" s="744">
        <f>('C-72'!K32/'C-71'!K32)*1000</f>
        <v>1.2785921110150626</v>
      </c>
      <c r="L32" s="744">
        <f>('C-72'!L32/'C-71'!L32)*1000</f>
        <v>1.2845740770953717</v>
      </c>
      <c r="M32" s="744">
        <f>('C-72'!M32/'C-71'!M32)*1000</f>
        <v>1.2420790301135292</v>
      </c>
      <c r="N32" s="744">
        <f>('C-72'!N32/'C-71'!N32)*1000</f>
        <v>1.2399250331185725</v>
      </c>
    </row>
    <row r="33" spans="1:14" ht="12" customHeight="1">
      <c r="A33" s="358" t="s">
        <v>534</v>
      </c>
      <c r="B33" s="744">
        <f>('C-72'!B33/'C-71'!B33)*1000</f>
        <v>12.562574624584242</v>
      </c>
      <c r="C33" s="744">
        <f>('C-72'!C33/'C-71'!C33)*1000</f>
        <v>1.0382636379567154</v>
      </c>
      <c r="D33" s="744">
        <f>('C-72'!D33/'C-71'!D33)*1000</f>
        <v>1.072042769269288</v>
      </c>
      <c r="E33" s="744">
        <f>('C-72'!E33/'C-71'!E33)*1000</f>
        <v>1.0239859240724323</v>
      </c>
      <c r="F33" s="744">
        <f>('C-72'!F33/'C-71'!F33)*1000</f>
        <v>1.0282145804735638</v>
      </c>
      <c r="G33" s="744">
        <f>('C-72'!G33/'C-71'!G33)*1000</f>
        <v>1.0387064683466323</v>
      </c>
      <c r="H33" s="744">
        <f>('C-72'!H33/'C-71'!H33)*1000</f>
        <v>1.03182503136463</v>
      </c>
      <c r="I33" s="744">
        <f>('C-72'!I33/'C-71'!I33)*1000</f>
        <v>1.0758099475837044</v>
      </c>
      <c r="J33" s="744">
        <f>('C-72'!J33/'C-71'!J33)*1000</f>
        <v>1.0388857472313022</v>
      </c>
      <c r="K33" s="744">
        <f>('C-72'!K33/'C-71'!K33)*1000</f>
        <v>1.0569615615735415</v>
      </c>
      <c r="L33" s="744">
        <f>('C-72'!L33/'C-71'!L33)*1000</f>
        <v>1.0218371872321073</v>
      </c>
      <c r="M33" s="744">
        <f>('C-72'!M33/'C-71'!M33)*1000</f>
        <v>1.0896701229027199</v>
      </c>
      <c r="N33" s="744">
        <f>('C-72'!N33/'C-71'!N33)*1000</f>
        <v>1.0545743470830389</v>
      </c>
    </row>
    <row r="34" spans="1:14" ht="12" customHeight="1">
      <c r="A34" s="358" t="s">
        <v>535</v>
      </c>
      <c r="B34" s="744">
        <f>('C-72'!B34/'C-71'!B34)*1000</f>
        <v>14.774939311122573</v>
      </c>
      <c r="C34" s="744">
        <f>('C-72'!C34/'C-71'!C34)*1000</f>
        <v>1.2985217692236828</v>
      </c>
      <c r="D34" s="744">
        <f>('C-72'!D34/'C-71'!D34)*1000</f>
        <v>1.256281530819805</v>
      </c>
      <c r="E34" s="744">
        <f>('C-72'!E34/'C-71'!E34)*1000</f>
        <v>1.2855862077794034</v>
      </c>
      <c r="F34" s="744">
        <f>('C-72'!F34/'C-71'!F34)*1000</f>
        <v>1.240061210896436</v>
      </c>
      <c r="G34" s="744">
        <f>('C-72'!G34/'C-71'!G34)*1000</f>
        <v>1.2594192984761727</v>
      </c>
      <c r="H34" s="744">
        <f>('C-72'!H34/'C-71'!H34)*1000</f>
        <v>1.2384424434596628</v>
      </c>
      <c r="I34" s="744">
        <f>('C-72'!I34/'C-71'!I34)*1000</f>
        <v>1.2056630132991826</v>
      </c>
      <c r="J34" s="744">
        <f>('C-72'!J34/'C-71'!J34)*1000</f>
        <v>1.1056369528828487</v>
      </c>
      <c r="K34" s="744">
        <f>('C-72'!K34/'C-71'!K34)*1000</f>
        <v>1.1798029119068973</v>
      </c>
      <c r="L34" s="744">
        <f>('C-72'!L34/'C-71'!L34)*1000</f>
        <v>1.206222387970445</v>
      </c>
      <c r="M34" s="744">
        <f>('C-72'!M34/'C-71'!M34)*1000</f>
        <v>1.2346616677432476</v>
      </c>
      <c r="N34" s="744">
        <f>('C-72'!N34/'C-71'!N34)*1000</f>
        <v>1.247677571185716</v>
      </c>
    </row>
    <row r="35" spans="1:14" ht="12" customHeight="1">
      <c r="A35" s="475" t="s">
        <v>536</v>
      </c>
      <c r="B35" s="745">
        <f>('C-72'!B35/'C-71'!B35)*1000</f>
        <v>16.427669410867949</v>
      </c>
      <c r="C35" s="745">
        <f>('C-72'!C35/'C-71'!C35)*1000</f>
        <v>1.4091466078644943</v>
      </c>
      <c r="D35" s="745">
        <f>('C-72'!D35/'C-71'!D35)*1000</f>
        <v>1.4160742229316823</v>
      </c>
      <c r="E35" s="745">
        <f>('C-72'!E35/'C-71'!E35)*1000</f>
        <v>1.4240836138803317</v>
      </c>
      <c r="F35" s="745">
        <f>('C-72'!F35/'C-71'!F35)*1000</f>
        <v>1.3977374178933017</v>
      </c>
      <c r="G35" s="745">
        <f>('C-72'!G35/'C-71'!G35)*1000</f>
        <v>1.3689907636123848</v>
      </c>
      <c r="H35" s="745">
        <f>('C-72'!H35/'C-71'!H35)*1000</f>
        <v>1.1811579193172757</v>
      </c>
      <c r="I35" s="745">
        <f>('C-72'!I35/'C-71'!I35)*1000</f>
        <v>1.2889472798429744</v>
      </c>
      <c r="J35" s="745">
        <f>('C-72'!J35/'C-71'!J35)*1000</f>
        <v>1.2357958255553108</v>
      </c>
      <c r="K35" s="745">
        <f>('C-72'!K35/'C-71'!K35)*1000</f>
        <v>1.3497103711379612</v>
      </c>
      <c r="L35" s="745">
        <f>('C-72'!L35/'C-71'!L35)*1000</f>
        <v>1.4676197821584711</v>
      </c>
      <c r="M35" s="745">
        <f>('C-72'!M35/'C-71'!M35)*1000</f>
        <v>1.3875440461334783</v>
      </c>
      <c r="N35" s="745">
        <f>('C-72'!N35/'C-71'!N35)*1000</f>
        <v>1.4473627266070062</v>
      </c>
    </row>
    <row r="36" spans="1:14" ht="9" customHeight="1">
      <c r="A36" s="76" t="s">
        <v>745</v>
      </c>
      <c r="B36" s="516"/>
      <c r="C36" s="516"/>
      <c r="D36" s="516"/>
      <c r="E36" s="516"/>
      <c r="F36" s="516"/>
      <c r="G36" s="516"/>
      <c r="H36" s="516"/>
      <c r="I36" s="516"/>
      <c r="J36" s="516"/>
      <c r="K36" s="516"/>
      <c r="L36" s="516"/>
      <c r="M36" s="516"/>
    </row>
    <row r="37" spans="1:14" ht="9" customHeight="1">
      <c r="A37" s="76" t="s">
        <v>151</v>
      </c>
      <c r="B37" s="516"/>
      <c r="C37" s="516"/>
      <c r="D37" s="516"/>
      <c r="E37" s="516"/>
      <c r="F37" s="516"/>
      <c r="G37" s="516"/>
      <c r="H37" s="516"/>
      <c r="I37" s="516"/>
      <c r="J37" s="516"/>
      <c r="K37" s="516"/>
      <c r="L37" s="516"/>
      <c r="M37" s="516"/>
    </row>
    <row r="38" spans="1:14" ht="9" customHeight="1">
      <c r="A38" s="77" t="s">
        <v>318</v>
      </c>
      <c r="B38" s="516"/>
      <c r="C38" s="516"/>
      <c r="D38" s="516"/>
      <c r="E38" s="516"/>
      <c r="F38" s="516"/>
      <c r="G38" s="516"/>
      <c r="H38" s="516"/>
      <c r="I38" s="516"/>
      <c r="J38" s="516"/>
      <c r="K38" s="516"/>
      <c r="L38" s="516"/>
      <c r="M38" s="516"/>
    </row>
    <row r="39" spans="1:14" ht="12" customHeight="1">
      <c r="A39" s="14"/>
    </row>
    <row r="40" spans="1:14" ht="12" customHeight="1">
      <c r="A40" s="217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  <row r="45" spans="1:14" ht="12" customHeight="1">
      <c r="A45" s="217"/>
    </row>
    <row r="46" spans="1:14" ht="12" customHeight="1">
      <c r="A46" s="217"/>
    </row>
    <row r="47" spans="1:14" ht="12" customHeight="1">
      <c r="A47" s="217"/>
    </row>
    <row r="48" spans="1:14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Q52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8.83203125" style="354" customWidth="1"/>
    <col min="2" max="2" width="5.1640625" style="354" customWidth="1"/>
    <col min="3" max="14" width="5.5" style="354" customWidth="1"/>
    <col min="15" max="15" width="6.6640625" style="354" customWidth="1"/>
    <col min="16" max="16384" width="12.83203125" style="354"/>
  </cols>
  <sheetData>
    <row r="2" spans="1:17" ht="12" customHeight="1">
      <c r="A2" s="510" t="s">
        <v>662</v>
      </c>
      <c r="B2" s="467"/>
      <c r="C2" s="467"/>
      <c r="D2" s="467"/>
      <c r="E2" s="467"/>
      <c r="F2" s="467"/>
    </row>
    <row r="3" spans="1:17" ht="11">
      <c r="A3" s="99" t="s">
        <v>239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</row>
    <row r="4" spans="1:17" ht="4" customHeight="1">
      <c r="A4" s="27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</row>
    <row r="5" spans="1:17" ht="17" customHeight="1">
      <c r="A5" s="667" t="s">
        <v>198</v>
      </c>
      <c r="B5" s="668" t="s">
        <v>501</v>
      </c>
      <c r="C5" s="669" t="s">
        <v>327</v>
      </c>
      <c r="D5" s="669" t="s">
        <v>432</v>
      </c>
      <c r="E5" s="669" t="s">
        <v>434</v>
      </c>
      <c r="F5" s="669" t="s">
        <v>384</v>
      </c>
      <c r="G5" s="669" t="s">
        <v>387</v>
      </c>
      <c r="H5" s="669" t="s">
        <v>285</v>
      </c>
      <c r="I5" s="669" t="s">
        <v>296</v>
      </c>
      <c r="J5" s="669" t="s">
        <v>102</v>
      </c>
      <c r="K5" s="669" t="s">
        <v>104</v>
      </c>
      <c r="L5" s="669" t="s">
        <v>106</v>
      </c>
      <c r="M5" s="669" t="s">
        <v>107</v>
      </c>
      <c r="N5" s="670" t="s">
        <v>109</v>
      </c>
      <c r="O5" s="471"/>
      <c r="P5" s="471"/>
      <c r="Q5" s="473"/>
    </row>
    <row r="6" spans="1:17" ht="17" customHeight="1">
      <c r="A6" s="535" t="s">
        <v>325</v>
      </c>
      <c r="B6" s="682">
        <f t="shared" ref="B6:B35" si="0">AVERAGE(C6:N6)</f>
        <v>889113.94319105148</v>
      </c>
      <c r="C6" s="682">
        <f>(C7+C8+C9+C10+C11+C15+C16+C17+C18+C19+C20+C21+C22+C23+C24+C25+C26+C27+C30+C31+C32+C33+C34+C35)</f>
        <v>885689.6683691045</v>
      </c>
      <c r="D6" s="682">
        <f t="shared" ref="D6:N6" si="1">(D7+D8+D9+D10+D11+D15+D16+D17+D18+D19+D20+D21+D22+D23+D24+D25+D26+D27+D30+D31+D32+D33+D34+D35)</f>
        <v>913432.06781122857</v>
      </c>
      <c r="E6" s="682">
        <f t="shared" si="1"/>
        <v>932205.31981122843</v>
      </c>
      <c r="F6" s="682">
        <f t="shared" si="1"/>
        <v>939601.73881122842</v>
      </c>
      <c r="G6" s="682">
        <f t="shared" si="1"/>
        <v>935882.71981122857</v>
      </c>
      <c r="H6" s="682">
        <f t="shared" si="1"/>
        <v>916417.7648112285</v>
      </c>
      <c r="I6" s="682">
        <f t="shared" si="1"/>
        <v>886690.33481122856</v>
      </c>
      <c r="J6" s="682">
        <f t="shared" si="1"/>
        <v>866362.43881122849</v>
      </c>
      <c r="K6" s="682">
        <f t="shared" si="1"/>
        <v>848192.25381122855</v>
      </c>
      <c r="L6" s="682">
        <f t="shared" si="1"/>
        <v>846305.25381122855</v>
      </c>
      <c r="M6" s="682">
        <f t="shared" si="1"/>
        <v>839520.92881122848</v>
      </c>
      <c r="N6" s="682">
        <f t="shared" si="1"/>
        <v>859066.82881122851</v>
      </c>
      <c r="Q6" s="473"/>
    </row>
    <row r="7" spans="1:17" ht="12" customHeight="1">
      <c r="A7" s="468" t="s">
        <v>488</v>
      </c>
      <c r="B7" s="663">
        <f t="shared" si="0"/>
        <v>388.75</v>
      </c>
      <c r="C7" s="663">
        <f>+'[4]VAC-LE 04-01'!E1388</f>
        <v>390</v>
      </c>
      <c r="D7" s="663">
        <f>+'[4]VAC-LE 04-01'!F1388</f>
        <v>396</v>
      </c>
      <c r="E7" s="663">
        <f>+'[4]VAC-LE 04-01'!G1388</f>
        <v>378</v>
      </c>
      <c r="F7" s="663">
        <f>+'[4]VAC-LE 04-01'!H1388</f>
        <v>360</v>
      </c>
      <c r="G7" s="663">
        <f>+'[4]VAC-LE 04-01'!I1388</f>
        <v>360</v>
      </c>
      <c r="H7" s="663">
        <f>+'[4]VAC-LE 04-01'!J1388</f>
        <v>382</v>
      </c>
      <c r="I7" s="663">
        <f>+'[4]VAC-LE 04-01'!K1388</f>
        <v>395</v>
      </c>
      <c r="J7" s="663">
        <f>+'[4]VAC-LE 04-01'!L1388</f>
        <v>381</v>
      </c>
      <c r="K7" s="663">
        <f>+'[4]VAC-LE 04-01'!M1388</f>
        <v>399</v>
      </c>
      <c r="L7" s="663">
        <f>+'[4]VAC-LE 04-01'!N1388</f>
        <v>399</v>
      </c>
      <c r="M7" s="663">
        <f>+'[4]VAC-LE 04-01'!O1388</f>
        <v>410</v>
      </c>
      <c r="N7" s="663">
        <f>+'[4]VAC-LE 04-01'!P1388</f>
        <v>415</v>
      </c>
      <c r="Q7" s="473"/>
    </row>
    <row r="8" spans="1:17" ht="12" customHeight="1">
      <c r="A8" s="468" t="s">
        <v>603</v>
      </c>
      <c r="B8" s="663">
        <f t="shared" si="0"/>
        <v>24275.354607718167</v>
      </c>
      <c r="C8" s="663">
        <f>+'[4]VAC-LE 04-01'!E1391</f>
        <v>32461.088369104502</v>
      </c>
      <c r="D8" s="663">
        <f>+'[4]VAC-LE 04-01'!F1391</f>
        <v>23349.3788112285</v>
      </c>
      <c r="E8" s="663">
        <f>+'[4]VAC-LE 04-01'!G1391</f>
        <v>23349.3788112285</v>
      </c>
      <c r="F8" s="663">
        <f>+'[4]VAC-LE 04-01'!H1391</f>
        <v>23349.3788112285</v>
      </c>
      <c r="G8" s="663">
        <f>+'[4]VAC-LE 04-01'!I1391</f>
        <v>23349.3788112285</v>
      </c>
      <c r="H8" s="663">
        <f>+'[4]VAC-LE 04-01'!J1391</f>
        <v>23349.3788112285</v>
      </c>
      <c r="I8" s="663">
        <f>+'[4]VAC-LE 04-01'!K1391</f>
        <v>23349.3788112285</v>
      </c>
      <c r="J8" s="663">
        <f>+'[4]VAC-LE 04-01'!L1391</f>
        <v>23349.3788112285</v>
      </c>
      <c r="K8" s="663">
        <f>+'[4]VAC-LE 04-01'!M1391</f>
        <v>23349.3788112285</v>
      </c>
      <c r="L8" s="663">
        <f>+'[4]VAC-LE 04-01'!N1391</f>
        <v>23349.3788112285</v>
      </c>
      <c r="M8" s="663">
        <f>+'[4]VAC-LE 04-01'!O1391</f>
        <v>23349.3788112285</v>
      </c>
      <c r="N8" s="663">
        <f>+'[4]VAC-LE 04-01'!P1391</f>
        <v>25349.3788112285</v>
      </c>
      <c r="Q8" s="473"/>
    </row>
    <row r="9" spans="1:17" ht="12" customHeight="1">
      <c r="A9" s="468" t="s">
        <v>604</v>
      </c>
      <c r="B9" s="663">
        <f t="shared" si="0"/>
        <v>18912.666666666668</v>
      </c>
      <c r="C9" s="663">
        <f>+'[4]VAC-LE 04-01'!E1394</f>
        <v>18837</v>
      </c>
      <c r="D9" s="663">
        <f>+'[4]VAC-LE 04-01'!F1394</f>
        <v>18553</v>
      </c>
      <c r="E9" s="663">
        <f>+'[4]VAC-LE 04-01'!G1394</f>
        <v>18430</v>
      </c>
      <c r="F9" s="663">
        <f>+'[4]VAC-LE 04-01'!H1394</f>
        <v>18712</v>
      </c>
      <c r="G9" s="663">
        <f>+'[4]VAC-LE 04-01'!I1394</f>
        <v>19160</v>
      </c>
      <c r="H9" s="663">
        <f>+'[4]VAC-LE 04-01'!J1394</f>
        <v>19281</v>
      </c>
      <c r="I9" s="663">
        <f>+'[4]VAC-LE 04-01'!K1394</f>
        <v>19275</v>
      </c>
      <c r="J9" s="663">
        <f>+'[4]VAC-LE 04-01'!L1394</f>
        <v>19247</v>
      </c>
      <c r="K9" s="663">
        <f>+'[4]VAC-LE 04-01'!M1394</f>
        <v>19404</v>
      </c>
      <c r="L9" s="663">
        <f>+'[4]VAC-LE 04-01'!N1394</f>
        <v>19297</v>
      </c>
      <c r="M9" s="663">
        <f>+'[4]VAC-LE 04-01'!O1394</f>
        <v>18855</v>
      </c>
      <c r="N9" s="663">
        <f>+'[4]VAC-LE 04-01'!P1394</f>
        <v>17901</v>
      </c>
      <c r="Q9" s="473"/>
    </row>
    <row r="10" spans="1:17" ht="12" customHeight="1">
      <c r="A10" s="358" t="s">
        <v>605</v>
      </c>
      <c r="B10" s="663">
        <f t="shared" si="0"/>
        <v>43041.5</v>
      </c>
      <c r="C10" s="663">
        <f>+'[4]VAC-LE 04-01'!E1397</f>
        <v>41461</v>
      </c>
      <c r="D10" s="663">
        <f>+'[4]VAC-LE 04-01'!F1397</f>
        <v>41461</v>
      </c>
      <c r="E10" s="663">
        <f>+'[4]VAC-LE 04-01'!G1397</f>
        <v>41461</v>
      </c>
      <c r="F10" s="663">
        <f>+'[4]VAC-LE 04-01'!H1397</f>
        <v>44327</v>
      </c>
      <c r="G10" s="663">
        <f>+'[4]VAC-LE 04-01'!I1397</f>
        <v>44327</v>
      </c>
      <c r="H10" s="663">
        <f>+'[4]VAC-LE 04-01'!J1397</f>
        <v>44327</v>
      </c>
      <c r="I10" s="663">
        <f>+'[4]VAC-LE 04-01'!K1397</f>
        <v>44283</v>
      </c>
      <c r="J10" s="663">
        <f>+'[4]VAC-LE 04-01'!L1397</f>
        <v>44283</v>
      </c>
      <c r="K10" s="663">
        <f>+'[4]VAC-LE 04-01'!M1397</f>
        <v>44283</v>
      </c>
      <c r="L10" s="663">
        <f>+'[4]VAC-LE 04-01'!N1397</f>
        <v>42095</v>
      </c>
      <c r="M10" s="663">
        <f>+'[4]VAC-LE 04-01'!O1397</f>
        <v>42095</v>
      </c>
      <c r="N10" s="663">
        <f>+'[4]VAC-LE 04-01'!P1397</f>
        <v>42095</v>
      </c>
      <c r="Q10" s="473"/>
    </row>
    <row r="11" spans="1:17" ht="12" customHeight="1">
      <c r="A11" s="358" t="s">
        <v>606</v>
      </c>
      <c r="B11" s="663">
        <f t="shared" si="0"/>
        <v>162288.83333333334</v>
      </c>
      <c r="C11" s="663">
        <f>+'[4]VAC-LE 04-01'!E1400</f>
        <v>161864</v>
      </c>
      <c r="D11" s="663">
        <f>+'[4]VAC-LE 04-01'!F1400</f>
        <v>162643</v>
      </c>
      <c r="E11" s="663">
        <f>+'[4]VAC-LE 04-01'!G1400</f>
        <v>161815</v>
      </c>
      <c r="F11" s="663">
        <f>+'[4]VAC-LE 04-01'!H1400</f>
        <v>163065</v>
      </c>
      <c r="G11" s="663">
        <f>+'[4]VAC-LE 04-01'!I1400</f>
        <v>166185</v>
      </c>
      <c r="H11" s="663">
        <f>+'[4]VAC-LE 04-01'!J1400</f>
        <v>163112</v>
      </c>
      <c r="I11" s="663">
        <f>+'[4]VAC-LE 04-01'!K1400</f>
        <v>162008</v>
      </c>
      <c r="J11" s="663">
        <f>+'[4]VAC-LE 04-01'!L1400</f>
        <v>160731</v>
      </c>
      <c r="K11" s="663">
        <f>+'[4]VAC-LE 04-01'!M1400</f>
        <v>158432</v>
      </c>
      <c r="L11" s="663">
        <f>+'[4]VAC-LE 04-01'!N1400</f>
        <v>161471</v>
      </c>
      <c r="M11" s="663">
        <f>+'[4]VAC-LE 04-01'!O1400</f>
        <v>161608</v>
      </c>
      <c r="N11" s="663">
        <f>+'[4]VAC-LE 04-01'!P1400</f>
        <v>164532</v>
      </c>
      <c r="Q11" s="473"/>
    </row>
    <row r="12" spans="1:17" ht="12" customHeight="1">
      <c r="A12" s="469" t="s">
        <v>592</v>
      </c>
      <c r="B12" s="663">
        <f t="shared" si="0"/>
        <v>97808.416666666672</v>
      </c>
      <c r="C12" s="663">
        <f>+'[4]VAC-LE 04-01'!E1403</f>
        <v>99653</v>
      </c>
      <c r="D12" s="663">
        <f>+'[4]VAC-LE 04-01'!F1403</f>
        <v>99435</v>
      </c>
      <c r="E12" s="663">
        <f>+'[4]VAC-LE 04-01'!G1403</f>
        <v>99214</v>
      </c>
      <c r="F12" s="663">
        <f>+'[4]VAC-LE 04-01'!H1403</f>
        <v>98302</v>
      </c>
      <c r="G12" s="663">
        <f>+'[4]VAC-LE 04-01'!I1403</f>
        <v>98616</v>
      </c>
      <c r="H12" s="663">
        <f>+'[4]VAC-LE 04-01'!J1403</f>
        <v>96407</v>
      </c>
      <c r="I12" s="663">
        <f>+'[4]VAC-LE 04-01'!K1403</f>
        <v>96396</v>
      </c>
      <c r="J12" s="663">
        <f>+'[4]VAC-LE 04-01'!L1403</f>
        <v>95341</v>
      </c>
      <c r="K12" s="663">
        <f>+'[4]VAC-LE 04-01'!M1403</f>
        <v>94969</v>
      </c>
      <c r="L12" s="663">
        <f>+'[4]VAC-LE 04-01'!N1403</f>
        <v>97312</v>
      </c>
      <c r="M12" s="663">
        <f>+'[4]VAC-LE 04-01'!O1403</f>
        <v>98881</v>
      </c>
      <c r="N12" s="663">
        <f>+'[4]VAC-LE 04-01'!P1403</f>
        <v>99175</v>
      </c>
      <c r="Q12" s="473"/>
    </row>
    <row r="13" spans="1:17" ht="12" customHeight="1">
      <c r="A13" s="469" t="s">
        <v>593</v>
      </c>
      <c r="B13" s="663">
        <f t="shared" si="0"/>
        <v>59049</v>
      </c>
      <c r="C13" s="663">
        <f>+'[4]VAC-LE 04-01'!E1406</f>
        <v>58081</v>
      </c>
      <c r="D13" s="663">
        <f>+'[4]VAC-LE 04-01'!F1406</f>
        <v>57618</v>
      </c>
      <c r="E13" s="663">
        <f>+'[4]VAC-LE 04-01'!G1406</f>
        <v>57414</v>
      </c>
      <c r="F13" s="663">
        <f>+'[4]VAC-LE 04-01'!H1406</f>
        <v>58411</v>
      </c>
      <c r="G13" s="663">
        <f>+'[4]VAC-LE 04-01'!I1406</f>
        <v>60301</v>
      </c>
      <c r="H13" s="663">
        <f>+'[4]VAC-LE 04-01'!J1406</f>
        <v>59861</v>
      </c>
      <c r="I13" s="663">
        <f>+'[4]VAC-LE 04-01'!K1406</f>
        <v>59647</v>
      </c>
      <c r="J13" s="663">
        <f>+'[4]VAC-LE 04-01'!L1406</f>
        <v>60263</v>
      </c>
      <c r="K13" s="663">
        <f>+'[4]VAC-LE 04-01'!M1406</f>
        <v>58725</v>
      </c>
      <c r="L13" s="663">
        <f>+'[4]VAC-LE 04-01'!N1406</f>
        <v>59374</v>
      </c>
      <c r="M13" s="663">
        <f>+'[4]VAC-LE 04-01'!O1406</f>
        <v>58016</v>
      </c>
      <c r="N13" s="663">
        <f>+'[4]VAC-LE 04-01'!P1406</f>
        <v>60877</v>
      </c>
      <c r="Q13" s="473"/>
    </row>
    <row r="14" spans="1:17" ht="12" customHeight="1">
      <c r="A14" s="469" t="s">
        <v>594</v>
      </c>
      <c r="B14" s="663">
        <f t="shared" si="0"/>
        <v>5431.416666666667</v>
      </c>
      <c r="C14" s="663">
        <f>+'[4]VAC-LE 04-01'!E1409</f>
        <v>4130</v>
      </c>
      <c r="D14" s="663">
        <f>+'[4]VAC-LE 04-01'!F1409</f>
        <v>5590</v>
      </c>
      <c r="E14" s="663">
        <f>+'[4]VAC-LE 04-01'!G1409</f>
        <v>5187</v>
      </c>
      <c r="F14" s="663">
        <f>+'[4]VAC-LE 04-01'!H1409</f>
        <v>6352</v>
      </c>
      <c r="G14" s="663">
        <f>+'[4]VAC-LE 04-01'!I1409</f>
        <v>7268</v>
      </c>
      <c r="H14" s="663">
        <f>+'[4]VAC-LE 04-01'!J1409</f>
        <v>6844</v>
      </c>
      <c r="I14" s="663">
        <f>+'[4]VAC-LE 04-01'!K1409</f>
        <v>5965</v>
      </c>
      <c r="J14" s="663">
        <f>+'[4]VAC-LE 04-01'!L1409</f>
        <v>5127</v>
      </c>
      <c r="K14" s="663">
        <f>+'[4]VAC-LE 04-01'!M1409</f>
        <v>4738</v>
      </c>
      <c r="L14" s="663">
        <f>+'[4]VAC-LE 04-01'!N1409</f>
        <v>4785</v>
      </c>
      <c r="M14" s="663">
        <f>+'[4]VAC-LE 04-01'!O1409</f>
        <v>4711</v>
      </c>
      <c r="N14" s="663">
        <f>+'[4]VAC-LE 04-01'!P1409</f>
        <v>4480</v>
      </c>
      <c r="Q14" s="473"/>
    </row>
    <row r="15" spans="1:17" ht="12" customHeight="1">
      <c r="A15" s="468" t="s">
        <v>595</v>
      </c>
      <c r="B15" s="663">
        <f t="shared" si="0"/>
        <v>74885</v>
      </c>
      <c r="C15" s="663">
        <f>+'[4]VAC-LE 04-01'!E1412</f>
        <v>74312</v>
      </c>
      <c r="D15" s="663">
        <f>+'[4]VAC-LE 04-01'!F1412</f>
        <v>75003</v>
      </c>
      <c r="E15" s="663">
        <f>+'[4]VAC-LE 04-01'!G1412</f>
        <v>76046</v>
      </c>
      <c r="F15" s="663">
        <f>+'[4]VAC-LE 04-01'!H1412</f>
        <v>76041</v>
      </c>
      <c r="G15" s="663">
        <f>+'[4]VAC-LE 04-01'!I1412</f>
        <v>75139</v>
      </c>
      <c r="H15" s="663">
        <f>+'[4]VAC-LE 04-01'!J1412</f>
        <v>74837</v>
      </c>
      <c r="I15" s="663">
        <f>+'[4]VAC-LE 04-01'!K1412</f>
        <v>74514</v>
      </c>
      <c r="J15" s="663">
        <f>+'[4]VAC-LE 04-01'!L1412</f>
        <v>74507</v>
      </c>
      <c r="K15" s="663">
        <f>+'[4]VAC-LE 04-01'!M1412</f>
        <v>74795</v>
      </c>
      <c r="L15" s="663">
        <f>+'[4]VAC-LE 04-01'!N1412</f>
        <v>74566</v>
      </c>
      <c r="M15" s="663">
        <f>+'[4]VAC-LE 04-01'!O1412</f>
        <v>74640</v>
      </c>
      <c r="N15" s="663">
        <f>+'[4]VAC-LE 04-01'!P1412</f>
        <v>74220</v>
      </c>
      <c r="Q15" s="473"/>
    </row>
    <row r="16" spans="1:17" ht="12" customHeight="1">
      <c r="A16" s="358" t="s">
        <v>596</v>
      </c>
      <c r="B16" s="663">
        <f t="shared" si="0"/>
        <v>13462.833333333334</v>
      </c>
      <c r="C16" s="663">
        <f>+'[4]VAC-LE 04-01'!E1415</f>
        <v>12796</v>
      </c>
      <c r="D16" s="663">
        <f>+'[4]VAC-LE 04-01'!F1415</f>
        <v>13205</v>
      </c>
      <c r="E16" s="663">
        <f>+'[4]VAC-LE 04-01'!G1415</f>
        <v>13302</v>
      </c>
      <c r="F16" s="663">
        <f>+'[4]VAC-LE 04-01'!H1415</f>
        <v>13050</v>
      </c>
      <c r="G16" s="663">
        <f>+'[4]VAC-LE 04-01'!I1415</f>
        <v>13028</v>
      </c>
      <c r="H16" s="663">
        <f>+'[4]VAC-LE 04-01'!J1415</f>
        <v>13112</v>
      </c>
      <c r="I16" s="663">
        <f>+'[4]VAC-LE 04-01'!K1415</f>
        <v>13153</v>
      </c>
      <c r="J16" s="663">
        <f>+'[4]VAC-LE 04-01'!L1415</f>
        <v>13204</v>
      </c>
      <c r="K16" s="663">
        <f>+'[4]VAC-LE 04-01'!M1415</f>
        <v>14025</v>
      </c>
      <c r="L16" s="663">
        <f>+'[4]VAC-LE 04-01'!N1415</f>
        <v>13928</v>
      </c>
      <c r="M16" s="663">
        <f>+'[4]VAC-LE 04-01'!O1415</f>
        <v>14350</v>
      </c>
      <c r="N16" s="663">
        <f>+'[4]VAC-LE 04-01'!P1415</f>
        <v>14401</v>
      </c>
      <c r="Q16" s="473"/>
    </row>
    <row r="17" spans="1:17" ht="12" customHeight="1">
      <c r="A17" s="358" t="s">
        <v>597</v>
      </c>
      <c r="B17" s="663">
        <f t="shared" si="0"/>
        <v>76069.838583333345</v>
      </c>
      <c r="C17" s="663">
        <f>+'[4]VAC-LE 04-01'!E1418</f>
        <v>74579.579999999987</v>
      </c>
      <c r="D17" s="663">
        <f>+'[4]VAC-LE 04-01'!F1418</f>
        <v>75531.688999999998</v>
      </c>
      <c r="E17" s="663">
        <f>+'[4]VAC-LE 04-01'!G1418</f>
        <v>78679.940999999992</v>
      </c>
      <c r="F17" s="663">
        <f>+'[4]VAC-LE 04-01'!H1418</f>
        <v>76339.360000000001</v>
      </c>
      <c r="G17" s="663">
        <f>+'[4]VAC-LE 04-01'!I1418</f>
        <v>78471.341</v>
      </c>
      <c r="H17" s="663">
        <f>+'[4]VAC-LE 04-01'!J1418</f>
        <v>77459.385999999999</v>
      </c>
      <c r="I17" s="663">
        <f>+'[4]VAC-LE 04-01'!K1418</f>
        <v>76331.956000000006</v>
      </c>
      <c r="J17" s="663">
        <f>+'[4]VAC-LE 04-01'!L1418</f>
        <v>76868.06</v>
      </c>
      <c r="K17" s="663">
        <f>+'[4]VAC-LE 04-01'!M1418</f>
        <v>76131.875</v>
      </c>
      <c r="L17" s="663">
        <f>+'[4]VAC-LE 04-01'!N1418</f>
        <v>75164.875</v>
      </c>
      <c r="M17" s="663">
        <f>+'[4]VAC-LE 04-01'!O1418</f>
        <v>73751.549999999988</v>
      </c>
      <c r="N17" s="663">
        <f>+'[4]VAC-LE 04-01'!P1418</f>
        <v>73528.450000000012</v>
      </c>
      <c r="Q17" s="473"/>
    </row>
    <row r="18" spans="1:17" ht="12" customHeight="1">
      <c r="A18" s="468" t="s">
        <v>598</v>
      </c>
      <c r="B18" s="663">
        <f t="shared" si="0"/>
        <v>11507.333333333334</v>
      </c>
      <c r="C18" s="663">
        <f>+'[4]VAC-LE 04-01'!E1421</f>
        <v>11210</v>
      </c>
      <c r="D18" s="663">
        <f>+'[4]VAC-LE 04-01'!F1421</f>
        <v>11141</v>
      </c>
      <c r="E18" s="663">
        <f>+'[4]VAC-LE 04-01'!G1421</f>
        <v>11219</v>
      </c>
      <c r="F18" s="663">
        <f>+'[4]VAC-LE 04-01'!H1421</f>
        <v>11200</v>
      </c>
      <c r="G18" s="663">
        <f>+'[4]VAC-LE 04-01'!I1421</f>
        <v>11451</v>
      </c>
      <c r="H18" s="663">
        <f>+'[4]VAC-LE 04-01'!J1421</f>
        <v>11406</v>
      </c>
      <c r="I18" s="663">
        <f>+'[4]VAC-LE 04-01'!K1421</f>
        <v>10721</v>
      </c>
      <c r="J18" s="663">
        <f>+'[4]VAC-LE 04-01'!L1421</f>
        <v>11731</v>
      </c>
      <c r="K18" s="663">
        <f>+'[4]VAC-LE 04-01'!M1421</f>
        <v>11949</v>
      </c>
      <c r="L18" s="663">
        <f>+'[4]VAC-LE 04-01'!N1421</f>
        <v>12002</v>
      </c>
      <c r="M18" s="663">
        <f>+'[4]VAC-LE 04-01'!O1421</f>
        <v>12074</v>
      </c>
      <c r="N18" s="663">
        <f>+'[4]VAC-LE 04-01'!P1421</f>
        <v>11984</v>
      </c>
      <c r="Q18" s="473"/>
    </row>
    <row r="19" spans="1:17" ht="12" customHeight="1">
      <c r="A19" s="468" t="s">
        <v>599</v>
      </c>
      <c r="B19" s="663">
        <f t="shared" si="0"/>
        <v>32348.833333333332</v>
      </c>
      <c r="C19" s="663">
        <f>+'[4]VAC-LE 04-01'!E1424</f>
        <v>34904</v>
      </c>
      <c r="D19" s="663">
        <f>+'[4]VAC-LE 04-01'!F1424</f>
        <v>33629</v>
      </c>
      <c r="E19" s="663">
        <f>+'[4]VAC-LE 04-01'!G1424</f>
        <v>33922</v>
      </c>
      <c r="F19" s="663">
        <f>+'[4]VAC-LE 04-01'!H1424</f>
        <v>34104</v>
      </c>
      <c r="G19" s="663">
        <f>+'[4]VAC-LE 04-01'!I1424</f>
        <v>33725</v>
      </c>
      <c r="H19" s="663">
        <f>+'[4]VAC-LE 04-01'!J1424</f>
        <v>33242</v>
      </c>
      <c r="I19" s="663">
        <f>+'[4]VAC-LE 04-01'!K1424</f>
        <v>32076</v>
      </c>
      <c r="J19" s="663">
        <f>+'[4]VAC-LE 04-01'!L1424</f>
        <v>31595</v>
      </c>
      <c r="K19" s="663">
        <f>+'[4]VAC-LE 04-01'!M1424</f>
        <v>30768</v>
      </c>
      <c r="L19" s="663">
        <f>+'[4]VAC-LE 04-01'!N1424</f>
        <v>29473</v>
      </c>
      <c r="M19" s="663">
        <f>+'[4]VAC-LE 04-01'!O1424</f>
        <v>30071</v>
      </c>
      <c r="N19" s="663">
        <f>+'[4]VAC-LE 04-01'!P1424</f>
        <v>30677</v>
      </c>
      <c r="Q19" s="473"/>
    </row>
    <row r="20" spans="1:17" ht="12" customHeight="1">
      <c r="A20" s="468" t="s">
        <v>600</v>
      </c>
      <c r="B20" s="663">
        <f t="shared" si="0"/>
        <v>28427</v>
      </c>
      <c r="C20" s="663">
        <f>+'[4]VAC-LE 04-01'!E1427</f>
        <v>28425</v>
      </c>
      <c r="D20" s="663">
        <f>+'[4]VAC-LE 04-01'!F1427</f>
        <v>28425</v>
      </c>
      <c r="E20" s="663">
        <f>+'[4]VAC-LE 04-01'!G1427</f>
        <v>28426</v>
      </c>
      <c r="F20" s="663">
        <f>+'[4]VAC-LE 04-01'!H1427</f>
        <v>28426</v>
      </c>
      <c r="G20" s="663">
        <f>+'[4]VAC-LE 04-01'!I1427</f>
        <v>28444</v>
      </c>
      <c r="H20" s="663">
        <f>+'[4]VAC-LE 04-01'!J1427</f>
        <v>28426</v>
      </c>
      <c r="I20" s="663">
        <f>+'[4]VAC-LE 04-01'!K1427</f>
        <v>28425</v>
      </c>
      <c r="J20" s="663">
        <f>+'[4]VAC-LE 04-01'!L1427</f>
        <v>28425</v>
      </c>
      <c r="K20" s="663">
        <f>+'[4]VAC-LE 04-01'!M1427</f>
        <v>28425</v>
      </c>
      <c r="L20" s="663">
        <f>+'[4]VAC-LE 04-01'!N1427</f>
        <v>28425</v>
      </c>
      <c r="M20" s="663">
        <f>+'[4]VAC-LE 04-01'!O1427</f>
        <v>28426</v>
      </c>
      <c r="N20" s="663">
        <f>+'[4]VAC-LE 04-01'!P1427</f>
        <v>28426</v>
      </c>
      <c r="Q20" s="473"/>
    </row>
    <row r="21" spans="1:17" ht="12" customHeight="1">
      <c r="A21" s="468" t="s">
        <v>601</v>
      </c>
      <c r="B21" s="663">
        <f t="shared" si="0"/>
        <v>37385.916666666664</v>
      </c>
      <c r="C21" s="663">
        <f>+'[4]VAC-LE 04-01'!E1430</f>
        <v>37091</v>
      </c>
      <c r="D21" s="663">
        <f>+'[4]VAC-LE 04-01'!F1430</f>
        <v>37186</v>
      </c>
      <c r="E21" s="663">
        <f>+'[4]VAC-LE 04-01'!G1430</f>
        <v>37563</v>
      </c>
      <c r="F21" s="663">
        <f>+'[4]VAC-LE 04-01'!H1430</f>
        <v>37483</v>
      </c>
      <c r="G21" s="663">
        <f>+'[4]VAC-LE 04-01'!I1430</f>
        <v>37753</v>
      </c>
      <c r="H21" s="663">
        <f>+'[4]VAC-LE 04-01'!J1430</f>
        <v>37859</v>
      </c>
      <c r="I21" s="663">
        <f>+'[4]VAC-LE 04-01'!K1430</f>
        <v>37673</v>
      </c>
      <c r="J21" s="663">
        <f>+'[4]VAC-LE 04-01'!L1430</f>
        <v>37239</v>
      </c>
      <c r="K21" s="663">
        <f>+'[4]VAC-LE 04-01'!M1430</f>
        <v>37269</v>
      </c>
      <c r="L21" s="663">
        <f>+'[4]VAC-LE 04-01'!N1430</f>
        <v>37102</v>
      </c>
      <c r="M21" s="663">
        <f>+'[4]VAC-LE 04-01'!O1430</f>
        <v>37144</v>
      </c>
      <c r="N21" s="663">
        <f>+'[4]VAC-LE 04-01'!P1430</f>
        <v>37269</v>
      </c>
      <c r="Q21" s="473"/>
    </row>
    <row r="22" spans="1:17" ht="12" customHeight="1">
      <c r="A22" s="468" t="s">
        <v>243</v>
      </c>
      <c r="B22" s="663">
        <f t="shared" si="0"/>
        <v>12803</v>
      </c>
      <c r="C22" s="663">
        <f>+'[4]VAC-LE 04-01'!E1433</f>
        <v>15034</v>
      </c>
      <c r="D22" s="663">
        <f>+'[4]VAC-LE 04-01'!F1433</f>
        <v>14549</v>
      </c>
      <c r="E22" s="663">
        <f>+'[4]VAC-LE 04-01'!G1433</f>
        <v>11672</v>
      </c>
      <c r="F22" s="663">
        <f>+'[4]VAC-LE 04-01'!H1433</f>
        <v>12564</v>
      </c>
      <c r="G22" s="663">
        <f>+'[4]VAC-LE 04-01'!I1433</f>
        <v>13611</v>
      </c>
      <c r="H22" s="663">
        <f>+'[4]VAC-LE 04-01'!J1433</f>
        <v>13557</v>
      </c>
      <c r="I22" s="663">
        <f>+'[4]VAC-LE 04-01'!K1433</f>
        <v>13415</v>
      </c>
      <c r="J22" s="663">
        <f>+'[4]VAC-LE 04-01'!L1433</f>
        <v>13169</v>
      </c>
      <c r="K22" s="663">
        <f>+'[4]VAC-LE 04-01'!M1433</f>
        <v>12203</v>
      </c>
      <c r="L22" s="663">
        <f>+'[4]VAC-LE 04-01'!N1433</f>
        <v>12064</v>
      </c>
      <c r="M22" s="663">
        <f>+'[4]VAC-LE 04-01'!O1433</f>
        <v>11199</v>
      </c>
      <c r="N22" s="663">
        <f>+'[4]VAC-LE 04-01'!P1433</f>
        <v>10599</v>
      </c>
      <c r="Q22" s="473"/>
    </row>
    <row r="23" spans="1:17" ht="12" customHeight="1">
      <c r="A23" s="358" t="s">
        <v>244</v>
      </c>
      <c r="B23" s="663">
        <f t="shared" si="0"/>
        <v>75027.083333333328</v>
      </c>
      <c r="C23" s="663">
        <f>+'[4]VAC-LE 04-01'!E1436</f>
        <v>74990</v>
      </c>
      <c r="D23" s="663">
        <f>+'[4]VAC-LE 04-01'!F1436</f>
        <v>74993</v>
      </c>
      <c r="E23" s="663">
        <f>+'[4]VAC-LE 04-01'!G1436</f>
        <v>75054</v>
      </c>
      <c r="F23" s="663">
        <f>+'[4]VAC-LE 04-01'!H1436</f>
        <v>75040</v>
      </c>
      <c r="G23" s="663">
        <f>+'[4]VAC-LE 04-01'!I1436</f>
        <v>74911</v>
      </c>
      <c r="H23" s="663">
        <f>+'[4]VAC-LE 04-01'!J1436</f>
        <v>74910</v>
      </c>
      <c r="I23" s="663">
        <f>+'[4]VAC-LE 04-01'!K1436</f>
        <v>74870</v>
      </c>
      <c r="J23" s="663">
        <f>+'[4]VAC-LE 04-01'!L1436</f>
        <v>74919</v>
      </c>
      <c r="K23" s="663">
        <f>+'[4]VAC-LE 04-01'!M1436</f>
        <v>75085</v>
      </c>
      <c r="L23" s="663">
        <f>+'[4]VAC-LE 04-01'!N1436</f>
        <v>75120</v>
      </c>
      <c r="M23" s="663">
        <f>+'[4]VAC-LE 04-01'!O1436</f>
        <v>75208</v>
      </c>
      <c r="N23" s="663">
        <f>+'[4]VAC-LE 04-01'!P1436</f>
        <v>75225</v>
      </c>
      <c r="Q23" s="473"/>
    </row>
    <row r="24" spans="1:17" ht="12" customHeight="1">
      <c r="A24" s="468" t="s">
        <v>245</v>
      </c>
      <c r="B24" s="663">
        <f t="shared" si="0"/>
        <v>5296.833333333333</v>
      </c>
      <c r="C24" s="663">
        <f>+'[4]VAC-LE 04-01'!E1439</f>
        <v>5431</v>
      </c>
      <c r="D24" s="663">
        <f>+'[4]VAC-LE 04-01'!F1439</f>
        <v>5718</v>
      </c>
      <c r="E24" s="663">
        <f>+'[4]VAC-LE 04-01'!G1439</f>
        <v>5475</v>
      </c>
      <c r="F24" s="663">
        <f>+'[4]VAC-LE 04-01'!H1439</f>
        <v>5462</v>
      </c>
      <c r="G24" s="663">
        <f>+'[4]VAC-LE 04-01'!I1439</f>
        <v>5350</v>
      </c>
      <c r="H24" s="663">
        <f>+'[4]VAC-LE 04-01'!J1439</f>
        <v>5276</v>
      </c>
      <c r="I24" s="663">
        <f>+'[4]VAC-LE 04-01'!K1439</f>
        <v>5109</v>
      </c>
      <c r="J24" s="663">
        <f>+'[4]VAC-LE 04-01'!L1439</f>
        <v>5070</v>
      </c>
      <c r="K24" s="663">
        <f>+'[4]VAC-LE 04-01'!M1439</f>
        <v>5068</v>
      </c>
      <c r="L24" s="663">
        <f>+'[4]VAC-LE 04-01'!N1439</f>
        <v>5129</v>
      </c>
      <c r="M24" s="663">
        <f>+'[4]VAC-LE 04-01'!O1439</f>
        <v>5198</v>
      </c>
      <c r="N24" s="663">
        <f>+'[4]VAC-LE 04-01'!P1439</f>
        <v>5276</v>
      </c>
      <c r="Q24" s="473"/>
    </row>
    <row r="25" spans="1:17" ht="12" customHeight="1">
      <c r="A25" s="468" t="s">
        <v>246</v>
      </c>
      <c r="B25" s="663">
        <f t="shared" si="0"/>
        <v>5666.416666666667</v>
      </c>
      <c r="C25" s="663">
        <f>+'[4]VAC-LE 04-01'!E1442</f>
        <v>5636</v>
      </c>
      <c r="D25" s="663">
        <f>+'[4]VAC-LE 04-01'!F1442</f>
        <v>5655</v>
      </c>
      <c r="E25" s="663">
        <f>+'[4]VAC-LE 04-01'!G1442</f>
        <v>5668</v>
      </c>
      <c r="F25" s="663">
        <f>+'[4]VAC-LE 04-01'!H1442</f>
        <v>5680</v>
      </c>
      <c r="G25" s="663">
        <f>+'[4]VAC-LE 04-01'!I1442</f>
        <v>5680</v>
      </c>
      <c r="H25" s="663">
        <f>+'[4]VAC-LE 04-01'!J1442</f>
        <v>5680</v>
      </c>
      <c r="I25" s="663">
        <f>+'[4]VAC-LE 04-01'!K1442</f>
        <v>5671</v>
      </c>
      <c r="J25" s="663">
        <f>+'[4]VAC-LE 04-01'!L1442</f>
        <v>5671</v>
      </c>
      <c r="K25" s="663">
        <f>+'[4]VAC-LE 04-01'!M1442</f>
        <v>5671</v>
      </c>
      <c r="L25" s="663">
        <f>+'[4]VAC-LE 04-01'!N1442</f>
        <v>5671</v>
      </c>
      <c r="M25" s="663">
        <f>+'[4]VAC-LE 04-01'!O1442</f>
        <v>5656</v>
      </c>
      <c r="N25" s="663">
        <f>+'[4]VAC-LE 04-01'!P1442</f>
        <v>5658</v>
      </c>
      <c r="Q25" s="473"/>
    </row>
    <row r="26" spans="1:17" ht="12" customHeight="1">
      <c r="A26" s="468" t="s">
        <v>258</v>
      </c>
      <c r="B26" s="663">
        <f t="shared" si="0"/>
        <v>29964.25</v>
      </c>
      <c r="C26" s="663">
        <f>+'[4]VAC-LE 04-01'!E1445</f>
        <v>15078</v>
      </c>
      <c r="D26" s="663">
        <f>+'[4]VAC-LE 04-01'!F1445</f>
        <v>28657</v>
      </c>
      <c r="E26" s="663">
        <f>+'[4]VAC-LE 04-01'!G1445</f>
        <v>47808</v>
      </c>
      <c r="F26" s="663">
        <f>+'[4]VAC-LE 04-01'!H1445</f>
        <v>56568</v>
      </c>
      <c r="G26" s="663">
        <f>+'[4]VAC-LE 04-01'!I1445</f>
        <v>59753</v>
      </c>
      <c r="H26" s="663">
        <f>+'[4]VAC-LE 04-01'!J1445</f>
        <v>54931</v>
      </c>
      <c r="I26" s="663">
        <f>+'[4]VAC-LE 04-01'!K1445</f>
        <v>36344</v>
      </c>
      <c r="J26" s="663">
        <f>+'[4]VAC-LE 04-01'!L1445</f>
        <v>22926</v>
      </c>
      <c r="K26" s="663">
        <f>+'[4]VAC-LE 04-01'!M1445</f>
        <v>13034</v>
      </c>
      <c r="L26" s="663">
        <f>+'[4]VAC-LE 04-01'!N1445</f>
        <v>9096</v>
      </c>
      <c r="M26" s="663">
        <f>+'[4]VAC-LE 04-01'!O1445</f>
        <v>7383</v>
      </c>
      <c r="N26" s="663">
        <f>+'[4]VAC-LE 04-01'!P1445</f>
        <v>7993</v>
      </c>
      <c r="Q26" s="473"/>
    </row>
    <row r="27" spans="1:17" ht="12" customHeight="1">
      <c r="A27" s="358" t="s">
        <v>577</v>
      </c>
      <c r="B27" s="663">
        <f t="shared" si="0"/>
        <v>32432.5</v>
      </c>
      <c r="C27" s="663">
        <f>+'[4]VAC-LE 04-01'!E1448</f>
        <v>32960</v>
      </c>
      <c r="D27" s="663">
        <f>+'[4]VAC-LE 04-01'!F1448</f>
        <v>33600</v>
      </c>
      <c r="E27" s="663">
        <f>+'[4]VAC-LE 04-01'!G1448</f>
        <v>36250</v>
      </c>
      <c r="F27" s="663">
        <f>+'[4]VAC-LE 04-01'!H1448</f>
        <v>36060</v>
      </c>
      <c r="G27" s="663">
        <f>+'[4]VAC-LE 04-01'!I1448</f>
        <v>35920</v>
      </c>
      <c r="H27" s="663">
        <f>+'[4]VAC-LE 04-01'!J1448</f>
        <v>33120</v>
      </c>
      <c r="I27" s="663">
        <f>+'[4]VAC-LE 04-01'!K1448</f>
        <v>32320</v>
      </c>
      <c r="J27" s="663">
        <f>+'[4]VAC-LE 04-01'!L1448</f>
        <v>30970</v>
      </c>
      <c r="K27" s="663">
        <f>+'[4]VAC-LE 04-01'!M1448</f>
        <v>28830</v>
      </c>
      <c r="L27" s="663">
        <f>+'[4]VAC-LE 04-01'!N1448</f>
        <v>29630</v>
      </c>
      <c r="M27" s="663">
        <f>+'[4]VAC-LE 04-01'!O1448</f>
        <v>29730</v>
      </c>
      <c r="N27" s="663">
        <f>+'[4]VAC-LE 04-01'!P1448</f>
        <v>29800</v>
      </c>
      <c r="Q27" s="473"/>
    </row>
    <row r="28" spans="1:17" ht="12" customHeight="1">
      <c r="A28" s="469" t="s">
        <v>578</v>
      </c>
      <c r="B28" s="663">
        <f t="shared" si="0"/>
        <v>20536.666666666668</v>
      </c>
      <c r="C28" s="663">
        <f>+'[4]VAC-LE 04-01'!E1451</f>
        <v>21950</v>
      </c>
      <c r="D28" s="663">
        <f>+'[4]VAC-LE 04-01'!F1451</f>
        <v>21790</v>
      </c>
      <c r="E28" s="663">
        <f>+'[4]VAC-LE 04-01'!G1451</f>
        <v>23040</v>
      </c>
      <c r="F28" s="663">
        <f>+'[4]VAC-LE 04-01'!H1451</f>
        <v>23010</v>
      </c>
      <c r="G28" s="663">
        <f>+'[4]VAC-LE 04-01'!I1451</f>
        <v>22980</v>
      </c>
      <c r="H28" s="663">
        <f>+'[4]VAC-LE 04-01'!J1451</f>
        <v>21540</v>
      </c>
      <c r="I28" s="663">
        <f>+'[4]VAC-LE 04-01'!K1451</f>
        <v>20750</v>
      </c>
      <c r="J28" s="663">
        <f>+'[4]VAC-LE 04-01'!L1451</f>
        <v>19850</v>
      </c>
      <c r="K28" s="663">
        <f>+'[4]VAC-LE 04-01'!M1451</f>
        <v>17850</v>
      </c>
      <c r="L28" s="663">
        <f>+'[4]VAC-LE 04-01'!N1451</f>
        <v>17920</v>
      </c>
      <c r="M28" s="663">
        <f>+'[4]VAC-LE 04-01'!O1451</f>
        <v>17850</v>
      </c>
      <c r="N28" s="663">
        <f>+'[4]VAC-LE 04-01'!P1451</f>
        <v>17910</v>
      </c>
      <c r="Q28" s="473"/>
    </row>
    <row r="29" spans="1:17" ht="12" customHeight="1">
      <c r="A29" s="469" t="s">
        <v>579</v>
      </c>
      <c r="B29" s="663">
        <f t="shared" si="0"/>
        <v>11895.833333333334</v>
      </c>
      <c r="C29" s="663">
        <f>+'[4]VAC-LE 04-01'!E1454</f>
        <v>11010</v>
      </c>
      <c r="D29" s="663">
        <f>+'[4]VAC-LE 04-01'!F1454</f>
        <v>11810</v>
      </c>
      <c r="E29" s="663">
        <f>+'[4]VAC-LE 04-01'!G1454</f>
        <v>13210</v>
      </c>
      <c r="F29" s="663">
        <f>+'[4]VAC-LE 04-01'!H1454</f>
        <v>13050</v>
      </c>
      <c r="G29" s="663">
        <f>+'[4]VAC-LE 04-01'!I1454</f>
        <v>12940</v>
      </c>
      <c r="H29" s="663">
        <f>+'[4]VAC-LE 04-01'!J1454</f>
        <v>11580</v>
      </c>
      <c r="I29" s="663">
        <f>+'[4]VAC-LE 04-01'!K1454</f>
        <v>11570</v>
      </c>
      <c r="J29" s="663">
        <f>+'[4]VAC-LE 04-01'!L1454</f>
        <v>11120</v>
      </c>
      <c r="K29" s="663">
        <f>+'[4]VAC-LE 04-01'!M1454</f>
        <v>10980</v>
      </c>
      <c r="L29" s="663">
        <f>+'[4]VAC-LE 04-01'!N1454</f>
        <v>11710</v>
      </c>
      <c r="M29" s="663">
        <f>+'[4]VAC-LE 04-01'!O1454</f>
        <v>11880</v>
      </c>
      <c r="N29" s="663">
        <f>+'[4]VAC-LE 04-01'!P1454</f>
        <v>11890</v>
      </c>
      <c r="Q29" s="473"/>
    </row>
    <row r="30" spans="1:17" ht="12" customHeight="1">
      <c r="A30" s="468" t="s">
        <v>590</v>
      </c>
      <c r="B30" s="663">
        <f t="shared" si="0"/>
        <v>79821.833333333328</v>
      </c>
      <c r="C30" s="663">
        <f>+'[4]VAC-LE 04-01'!E1457</f>
        <v>79837</v>
      </c>
      <c r="D30" s="663">
        <f>+'[4]VAC-LE 04-01'!F1457</f>
        <v>79828</v>
      </c>
      <c r="E30" s="663">
        <f>+'[4]VAC-LE 04-01'!G1457</f>
        <v>79915</v>
      </c>
      <c r="F30" s="663">
        <f>+'[4]VAC-LE 04-01'!H1457</f>
        <v>79818</v>
      </c>
      <c r="G30" s="663">
        <f>+'[4]VAC-LE 04-01'!I1457</f>
        <v>79820</v>
      </c>
      <c r="H30" s="663">
        <f>+'[4]VAC-LE 04-01'!J1457</f>
        <v>79828</v>
      </c>
      <c r="I30" s="663">
        <f>+'[4]VAC-LE 04-01'!K1457</f>
        <v>79828</v>
      </c>
      <c r="J30" s="663">
        <f>+'[4]VAC-LE 04-01'!L1457</f>
        <v>79830</v>
      </c>
      <c r="K30" s="663">
        <f>+'[4]VAC-LE 04-01'!M1457</f>
        <v>79785</v>
      </c>
      <c r="L30" s="663">
        <f>+'[4]VAC-LE 04-01'!N1457</f>
        <v>79786</v>
      </c>
      <c r="M30" s="663">
        <f>+'[4]VAC-LE 04-01'!O1457</f>
        <v>79796</v>
      </c>
      <c r="N30" s="663">
        <f>+'[4]VAC-LE 04-01'!P1457</f>
        <v>79791</v>
      </c>
      <c r="Q30" s="473"/>
    </row>
    <row r="31" spans="1:17" ht="12" customHeight="1">
      <c r="A31" s="468" t="s">
        <v>591</v>
      </c>
      <c r="B31" s="663">
        <f t="shared" si="0"/>
        <v>99129.916666666672</v>
      </c>
      <c r="C31" s="663">
        <f>+'[4]VAC-LE 04-01'!E1460</f>
        <v>101640</v>
      </c>
      <c r="D31" s="663">
        <f>+'[4]VAC-LE 04-01'!F1460</f>
        <v>122250</v>
      </c>
      <c r="E31" s="663">
        <f>+'[4]VAC-LE 04-01'!G1460</f>
        <v>118311</v>
      </c>
      <c r="F31" s="663">
        <f>+'[4]VAC-LE 04-01'!H1460</f>
        <v>115798</v>
      </c>
      <c r="G31" s="663">
        <f>+'[4]VAC-LE 04-01'!I1460</f>
        <v>103165</v>
      </c>
      <c r="H31" s="663">
        <f>+'[4]VAC-LE 04-01'!J1460</f>
        <v>97300</v>
      </c>
      <c r="I31" s="663">
        <f>+'[4]VAC-LE 04-01'!K1460</f>
        <v>91870</v>
      </c>
      <c r="J31" s="663">
        <f>+'[4]VAC-LE 04-01'!L1460</f>
        <v>87235</v>
      </c>
      <c r="K31" s="663">
        <f>+'[4]VAC-LE 04-01'!M1460</f>
        <v>85340</v>
      </c>
      <c r="L31" s="663">
        <f>+'[4]VAC-LE 04-01'!N1460</f>
        <v>88150</v>
      </c>
      <c r="M31" s="663">
        <f>+'[4]VAC-LE 04-01'!O1460</f>
        <v>81990</v>
      </c>
      <c r="N31" s="663">
        <f>+'[4]VAC-LE 04-01'!P1460</f>
        <v>96510</v>
      </c>
      <c r="Q31" s="473"/>
    </row>
    <row r="32" spans="1:17" ht="12" customHeight="1">
      <c r="A32" s="358" t="s">
        <v>686</v>
      </c>
      <c r="B32" s="663">
        <f t="shared" si="0"/>
        <v>19452.916666666668</v>
      </c>
      <c r="C32" s="663">
        <f>+'[4]VAC-LE 04-01'!E1463</f>
        <v>19336</v>
      </c>
      <c r="D32" s="663">
        <f>+'[4]VAC-LE 04-01'!F1463</f>
        <v>20268</v>
      </c>
      <c r="E32" s="663">
        <f>+'[4]VAC-LE 04-01'!G1463</f>
        <v>20263</v>
      </c>
      <c r="F32" s="663">
        <f>+'[4]VAC-LE 04-01'!H1463</f>
        <v>19224</v>
      </c>
      <c r="G32" s="663">
        <f>+'[4]VAC-LE 04-01'!I1463</f>
        <v>19495</v>
      </c>
      <c r="H32" s="663">
        <f>+'[4]VAC-LE 04-01'!J1463</f>
        <v>18418</v>
      </c>
      <c r="I32" s="663">
        <f>+'[4]VAC-LE 04-01'!K1463</f>
        <v>18616</v>
      </c>
      <c r="J32" s="663">
        <f>+'[4]VAC-LE 04-01'!L1463</f>
        <v>18622</v>
      </c>
      <c r="K32" s="663">
        <f>+'[4]VAC-LE 04-01'!M1463</f>
        <v>18649</v>
      </c>
      <c r="L32" s="663">
        <f>+'[4]VAC-LE 04-01'!N1463</f>
        <v>18665</v>
      </c>
      <c r="M32" s="663">
        <f>+'[4]VAC-LE 04-01'!O1463</f>
        <v>20353</v>
      </c>
      <c r="N32" s="663">
        <f>+'[4]VAC-LE 04-01'!P1463</f>
        <v>21526</v>
      </c>
      <c r="Q32" s="473"/>
    </row>
    <row r="33" spans="1:17" ht="12" customHeight="1">
      <c r="A33" s="358" t="s">
        <v>534</v>
      </c>
      <c r="B33" s="663">
        <f t="shared" si="0"/>
        <v>1252.8333333333333</v>
      </c>
      <c r="C33" s="663">
        <f>+'[4]VAC-LE 04-01'!E1466</f>
        <v>1280</v>
      </c>
      <c r="D33" s="663">
        <f>+'[4]VAC-LE 04-01'!F1466</f>
        <v>1283</v>
      </c>
      <c r="E33" s="663">
        <f>+'[4]VAC-LE 04-01'!G1466</f>
        <v>1323.9999999999998</v>
      </c>
      <c r="F33" s="663">
        <f>+'[4]VAC-LE 04-01'!H1466</f>
        <v>1222.9999999999998</v>
      </c>
      <c r="G33" s="663">
        <f>+'[4]VAC-LE 04-01'!I1466</f>
        <v>1242</v>
      </c>
      <c r="H33" s="663">
        <f>+'[4]VAC-LE 04-01'!J1466</f>
        <v>1273</v>
      </c>
      <c r="I33" s="663">
        <f>+'[4]VAC-LE 04-01'!K1466</f>
        <v>1201</v>
      </c>
      <c r="J33" s="663">
        <f>+'[4]VAC-LE 04-01'!L1466</f>
        <v>1221</v>
      </c>
      <c r="K33" s="663">
        <f>+'[4]VAC-LE 04-01'!M1466</f>
        <v>1211</v>
      </c>
      <c r="L33" s="663">
        <f>+'[4]VAC-LE 04-01'!N1466</f>
        <v>1235</v>
      </c>
      <c r="M33" s="663">
        <f>+'[4]VAC-LE 04-01'!O1466</f>
        <v>1258</v>
      </c>
      <c r="N33" s="663">
        <f>+'[4]VAC-LE 04-01'!P1466</f>
        <v>1283.0000000000002</v>
      </c>
      <c r="Q33" s="473"/>
    </row>
    <row r="34" spans="1:17" ht="12" customHeight="1">
      <c r="A34" s="358" t="s">
        <v>535</v>
      </c>
      <c r="B34" s="663">
        <f t="shared" si="0"/>
        <v>3920.3333333333335</v>
      </c>
      <c r="C34" s="663">
        <f>+'[4]VAC-LE 04-01'!E1469</f>
        <v>4588</v>
      </c>
      <c r="D34" s="663">
        <f>+'[4]VAC-LE 04-01'!F1469</f>
        <v>4567</v>
      </c>
      <c r="E34" s="663">
        <f>+'[4]VAC-LE 04-01'!G1469</f>
        <v>4544</v>
      </c>
      <c r="F34" s="663">
        <f>+'[4]VAC-LE 04-01'!H1469</f>
        <v>4537.9999999999991</v>
      </c>
      <c r="G34" s="663">
        <f>+'[4]VAC-LE 04-01'!I1469</f>
        <v>4454.0000000000009</v>
      </c>
      <c r="H34" s="663">
        <f>+'[4]VAC-LE 04-01'!J1469</f>
        <v>4305</v>
      </c>
      <c r="I34" s="663">
        <f>+'[4]VAC-LE 04-01'!K1469</f>
        <v>4239</v>
      </c>
      <c r="J34" s="663">
        <f>+'[4]VAC-LE 04-01'!L1469</f>
        <v>3154.0000000000005</v>
      </c>
      <c r="K34" s="663">
        <f>+'[4]VAC-LE 04-01'!M1469</f>
        <v>2745</v>
      </c>
      <c r="L34" s="663">
        <f>+'[4]VAC-LE 04-01'!N1469</f>
        <v>3173</v>
      </c>
      <c r="M34" s="663">
        <f>+'[4]VAC-LE 04-01'!O1469</f>
        <v>3549</v>
      </c>
      <c r="N34" s="663">
        <f>+'[4]VAC-LE 04-01'!P1469</f>
        <v>3188</v>
      </c>
      <c r="Q34" s="473"/>
    </row>
    <row r="35" spans="1:17" ht="12" customHeight="1">
      <c r="A35" s="475" t="s">
        <v>536</v>
      </c>
      <c r="B35" s="684">
        <f t="shared" si="0"/>
        <v>1352.1666666666667</v>
      </c>
      <c r="C35" s="684">
        <f>+'[4]VAC-LE 04-01'!E1472</f>
        <v>1549</v>
      </c>
      <c r="D35" s="684">
        <f>+'[4]VAC-LE 04-01'!F1472</f>
        <v>1541</v>
      </c>
      <c r="E35" s="684">
        <f>+'[4]VAC-LE 04-01'!G1472</f>
        <v>1330</v>
      </c>
      <c r="F35" s="684">
        <f>+'[4]VAC-LE 04-01'!H1472</f>
        <v>1170</v>
      </c>
      <c r="G35" s="684">
        <f>+'[4]VAC-LE 04-01'!I1472</f>
        <v>1089</v>
      </c>
      <c r="H35" s="684">
        <f>+'[4]VAC-LE 04-01'!J1472</f>
        <v>1027</v>
      </c>
      <c r="I35" s="684">
        <f>+'[4]VAC-LE 04-01'!K1472</f>
        <v>1002.9999999999999</v>
      </c>
      <c r="J35" s="684">
        <f>+'[4]VAC-LE 04-01'!L1472</f>
        <v>2015.0000000000002</v>
      </c>
      <c r="K35" s="684">
        <f>+'[4]VAC-LE 04-01'!M1472</f>
        <v>1341</v>
      </c>
      <c r="L35" s="684">
        <f>+'[4]VAC-LE 04-01'!N1472</f>
        <v>1313.9999999999998</v>
      </c>
      <c r="M35" s="684">
        <f>+'[4]VAC-LE 04-01'!O1472</f>
        <v>1427</v>
      </c>
      <c r="N35" s="684">
        <f>+'[4]VAC-LE 04-01'!P1472</f>
        <v>1420</v>
      </c>
      <c r="Q35" s="473"/>
    </row>
    <row r="36" spans="1:17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</row>
    <row r="37" spans="1:17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</row>
    <row r="38" spans="1:17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</row>
    <row r="39" spans="1:17" ht="12" customHeight="1">
      <c r="A39" s="14"/>
    </row>
    <row r="40" spans="1:17" ht="12" customHeight="1">
      <c r="A40" s="217"/>
    </row>
    <row r="41" spans="1:17" ht="12" customHeight="1">
      <c r="A41" s="276"/>
    </row>
    <row r="42" spans="1:17" ht="12" customHeight="1">
      <c r="A42" s="277"/>
    </row>
    <row r="43" spans="1:17" ht="12" customHeight="1">
      <c r="A43" s="278"/>
    </row>
    <row r="44" spans="1:17" ht="12" customHeight="1">
      <c r="A44" s="277"/>
    </row>
    <row r="45" spans="1:17" ht="12" customHeight="1">
      <c r="A45" s="217"/>
    </row>
    <row r="46" spans="1:17" ht="12" customHeight="1">
      <c r="A46" s="217"/>
    </row>
    <row r="47" spans="1:17" ht="12" customHeight="1">
      <c r="A47" s="217"/>
    </row>
    <row r="48" spans="1:17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57"/>
  <sheetViews>
    <sheetView showGridLines="0" zoomScale="150" workbookViewId="0">
      <selection activeCell="N46" sqref="N46"/>
    </sheetView>
  </sheetViews>
  <sheetFormatPr baseColWidth="10" defaultColWidth="12.83203125" defaultRowHeight="12" customHeight="1"/>
  <cols>
    <col min="1" max="1" width="8.33203125" style="354" customWidth="1"/>
    <col min="2" max="2" width="6.33203125" style="354" bestFit="1" customWidth="1"/>
    <col min="3" max="14" width="5.5" style="354" customWidth="1"/>
    <col min="15" max="15" width="6.6640625" style="354" customWidth="1"/>
    <col min="16" max="16384" width="12.83203125" style="354"/>
  </cols>
  <sheetData>
    <row r="2" spans="1:14" ht="12" customHeight="1">
      <c r="A2" s="510" t="s">
        <v>676</v>
      </c>
      <c r="B2" s="467"/>
      <c r="C2" s="467"/>
      <c r="D2" s="467"/>
      <c r="E2" s="467"/>
      <c r="F2" s="467"/>
    </row>
    <row r="3" spans="1:14" ht="11">
      <c r="A3" s="99" t="s">
        <v>268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</row>
    <row r="4" spans="1:14" ht="4" customHeight="1">
      <c r="A4" s="217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</row>
    <row r="5" spans="1:14" ht="17" customHeight="1">
      <c r="A5" s="667" t="s">
        <v>198</v>
      </c>
      <c r="B5" s="668" t="s">
        <v>501</v>
      </c>
      <c r="C5" s="669" t="s">
        <v>206</v>
      </c>
      <c r="D5" s="669" t="s">
        <v>432</v>
      </c>
      <c r="E5" s="669" t="s">
        <v>434</v>
      </c>
      <c r="F5" s="669" t="s">
        <v>384</v>
      </c>
      <c r="G5" s="669" t="s">
        <v>388</v>
      </c>
      <c r="H5" s="669" t="s">
        <v>285</v>
      </c>
      <c r="I5" s="669" t="s">
        <v>296</v>
      </c>
      <c r="J5" s="669" t="s">
        <v>101</v>
      </c>
      <c r="K5" s="669" t="s">
        <v>105</v>
      </c>
      <c r="L5" s="669" t="s">
        <v>17</v>
      </c>
      <c r="M5" s="669" t="s">
        <v>107</v>
      </c>
      <c r="N5" s="670" t="s">
        <v>109</v>
      </c>
    </row>
    <row r="6" spans="1:14" ht="17" customHeight="1">
      <c r="A6" s="535" t="s">
        <v>325</v>
      </c>
      <c r="B6" s="682">
        <f t="shared" ref="B6:B35" si="0">SUM(C6:N6)</f>
        <v>2010984.8306655264</v>
      </c>
      <c r="C6" s="682">
        <f>(C7+C8+C9+C10+C11+C15++C16+C17+C18+C19+C20+C21+C22+C23+C24+C25+C26+C27+C30+C31+C32+C33+C34+C35+C36)</f>
        <v>163323.8373881889</v>
      </c>
      <c r="D6" s="682">
        <f t="shared" ref="D6:N6" si="1">(D7+D8+D9+D10+D11+D15++D16+D17+D18+D19+D20+D21+D22+D23+D24+D25+D26+D27+D30+D31+D32+D33+D34+D35+D36)</f>
        <v>160489.77976974123</v>
      </c>
      <c r="E6" s="682">
        <f t="shared" si="1"/>
        <v>175997.01340465923</v>
      </c>
      <c r="F6" s="682">
        <f t="shared" si="1"/>
        <v>177915.00730703174</v>
      </c>
      <c r="G6" s="682">
        <f t="shared" si="1"/>
        <v>183128.39295947121</v>
      </c>
      <c r="H6" s="682">
        <f t="shared" si="1"/>
        <v>175365.85542815947</v>
      </c>
      <c r="I6" s="682">
        <f t="shared" si="1"/>
        <v>169669.64043173473</v>
      </c>
      <c r="J6" s="682">
        <f t="shared" si="1"/>
        <v>165058.29888063221</v>
      </c>
      <c r="K6" s="682">
        <f t="shared" si="1"/>
        <v>159333.35518313173</v>
      </c>
      <c r="L6" s="682">
        <f t="shared" si="1"/>
        <v>159816.46892009192</v>
      </c>
      <c r="M6" s="682">
        <f t="shared" si="1"/>
        <v>158911.87309469952</v>
      </c>
      <c r="N6" s="682">
        <f t="shared" si="1"/>
        <v>161975.30789798449</v>
      </c>
    </row>
    <row r="7" spans="1:14" ht="12" customHeight="1">
      <c r="A7" s="468" t="s">
        <v>488</v>
      </c>
      <c r="B7" s="663">
        <f t="shared" si="0"/>
        <v>412.18544380000003</v>
      </c>
      <c r="C7" s="663">
        <f>+'[4]VAC-LE 04-01'!E1389</f>
        <v>30.3</v>
      </c>
      <c r="D7" s="663">
        <f>+'[4]VAC-LE 04-01'!F1389</f>
        <v>34.762623599999998</v>
      </c>
      <c r="E7" s="663">
        <f>+'[4]VAC-LE 04-01'!G1389</f>
        <v>33.200000000000003</v>
      </c>
      <c r="F7" s="663">
        <f>+'[4]VAC-LE 04-01'!H1389</f>
        <v>37.376595999999999</v>
      </c>
      <c r="G7" s="663">
        <f>+'[4]VAC-LE 04-01'!I1389</f>
        <v>38.342828799999999</v>
      </c>
      <c r="H7" s="663">
        <f>+'[4]VAC-LE 04-01'!J1389</f>
        <v>36.385587999999998</v>
      </c>
      <c r="I7" s="663">
        <f>+'[4]VAC-LE 04-01'!K1389</f>
        <v>37.6535248</v>
      </c>
      <c r="J7" s="663">
        <f>+'[4]VAC-LE 04-01'!L1389</f>
        <v>32.174401400000001</v>
      </c>
      <c r="K7" s="663">
        <f>+'[4]VAC-LE 04-01'!M1389</f>
        <v>31.6783</v>
      </c>
      <c r="L7" s="663">
        <f>+'[4]VAC-LE 04-01'!N1389</f>
        <v>34.6418708</v>
      </c>
      <c r="M7" s="663">
        <f>+'[4]VAC-LE 04-01'!O1389</f>
        <v>32.799999999999997</v>
      </c>
      <c r="N7" s="663">
        <f>+'[4]VAC-LE 04-01'!P1389</f>
        <v>32.869710400000002</v>
      </c>
    </row>
    <row r="8" spans="1:14" ht="12" customHeight="1">
      <c r="A8" s="468" t="s">
        <v>603</v>
      </c>
      <c r="B8" s="663">
        <f t="shared" si="0"/>
        <v>37240.224443721272</v>
      </c>
      <c r="C8" s="663">
        <f>+'[4]VAC-LE 04-01'!E1392</f>
        <v>2650.233102644901</v>
      </c>
      <c r="D8" s="663">
        <f>+'[4]VAC-LE 04-01'!F1392</f>
        <v>2915.8808476182217</v>
      </c>
      <c r="E8" s="663">
        <f>+'[4]VAC-LE 04-01'!G1392</f>
        <v>3341.0777198732467</v>
      </c>
      <c r="F8" s="663">
        <f>+'[4]VAC-LE 04-01'!H1392</f>
        <v>3850.010298383756</v>
      </c>
      <c r="G8" s="663">
        <f>+'[4]VAC-LE 04-01'!I1392</f>
        <v>4071.0030393181978</v>
      </c>
      <c r="H8" s="663">
        <f>+'[4]VAC-LE 04-01'!J1392</f>
        <v>3754.6796198573957</v>
      </c>
      <c r="I8" s="663">
        <f>+'[4]VAC-LE 04-01'!K1392</f>
        <v>3538.9243659047297</v>
      </c>
      <c r="J8" s="663">
        <f>+'[4]VAC-LE 04-01'!L1392</f>
        <v>3052.5086948932399</v>
      </c>
      <c r="K8" s="663">
        <f>+'[4]VAC-LE 04-01'!M1392</f>
        <v>2564.3415495936897</v>
      </c>
      <c r="L8" s="663">
        <f>+'[4]VAC-LE 04-01'!N1392</f>
        <v>2417.0333717409299</v>
      </c>
      <c r="M8" s="663">
        <f>+'[4]VAC-LE 04-01'!O1392</f>
        <v>2441.9882282165099</v>
      </c>
      <c r="N8" s="663">
        <f>+'[4]VAC-LE 04-01'!P1392</f>
        <v>2642.5436056764497</v>
      </c>
    </row>
    <row r="9" spans="1:14" ht="12" customHeight="1">
      <c r="A9" s="468" t="s">
        <v>604</v>
      </c>
      <c r="B9" s="663">
        <f t="shared" si="0"/>
        <v>55426.199262390008</v>
      </c>
      <c r="C9" s="663">
        <f>+'[4]VAC-LE 04-01'!E1395</f>
        <v>4561.0420590000022</v>
      </c>
      <c r="D9" s="663">
        <f>+'[4]VAC-LE 04-01'!F1395</f>
        <v>4482.2569229999999</v>
      </c>
      <c r="E9" s="663">
        <f>+'[4]VAC-LE 04-01'!G1395</f>
        <v>4468.9299299999993</v>
      </c>
      <c r="F9" s="663">
        <f>+'[4]VAC-LE 04-01'!H1395</f>
        <v>4644.8544960000017</v>
      </c>
      <c r="G9" s="663">
        <f>+'[4]VAC-LE 04-01'!I1395</f>
        <v>4442.9262930000004</v>
      </c>
      <c r="H9" s="663">
        <f>+'[4]VAC-LE 04-01'!J1395</f>
        <v>4503.5016570000016</v>
      </c>
      <c r="I9" s="663">
        <f>+'[4]VAC-LE 04-01'!K1395</f>
        <v>5245.3041786000003</v>
      </c>
      <c r="J9" s="663">
        <f>+'[4]VAC-LE 04-01'!L1395</f>
        <v>4718.1952818000027</v>
      </c>
      <c r="K9" s="663">
        <f>+'[4]VAC-LE 04-01'!M1395</f>
        <v>4768.8646949999993</v>
      </c>
      <c r="L9" s="663">
        <f>+'[4]VAC-LE 04-01'!N1395</f>
        <v>4839.3501389999983</v>
      </c>
      <c r="M9" s="663">
        <f>+'[4]VAC-LE 04-01'!O1395</f>
        <v>4716.950327999999</v>
      </c>
      <c r="N9" s="663">
        <f>+'[4]VAC-LE 04-01'!P1395</f>
        <v>4034.0232819899998</v>
      </c>
    </row>
    <row r="10" spans="1:14" ht="12" customHeight="1">
      <c r="A10" s="358" t="s">
        <v>605</v>
      </c>
      <c r="B10" s="663">
        <f t="shared" si="0"/>
        <v>129785.70137</v>
      </c>
      <c r="C10" s="663">
        <f>+'[4]VAC-LE 04-01'!E1398</f>
        <v>9947.4196300000003</v>
      </c>
      <c r="D10" s="663">
        <f>+'[4]VAC-LE 04-01'!F1398</f>
        <v>9966.5893000000015</v>
      </c>
      <c r="E10" s="663">
        <f>+'[4]VAC-LE 04-01'!G1398</f>
        <v>9958.31531</v>
      </c>
      <c r="F10" s="663">
        <f>+'[4]VAC-LE 04-01'!H1398</f>
        <v>10568.871660000001</v>
      </c>
      <c r="G10" s="663">
        <f>+'[4]VAC-LE 04-01'!I1398</f>
        <v>10537.4889</v>
      </c>
      <c r="H10" s="663">
        <f>+'[4]VAC-LE 04-01'!J1398</f>
        <v>11018.150320000001</v>
      </c>
      <c r="I10" s="663">
        <f>+'[4]VAC-LE 04-01'!K1398</f>
        <v>11343.2727</v>
      </c>
      <c r="J10" s="663">
        <f>+'[4]VAC-LE 04-01'!L1398</f>
        <v>11497.724980000001</v>
      </c>
      <c r="K10" s="663">
        <f>+'[4]VAC-LE 04-01'!M1398</f>
        <v>11482.3999</v>
      </c>
      <c r="L10" s="663">
        <f>+'[4]VAC-LE 04-01'!N1398</f>
        <v>11067.458329999999</v>
      </c>
      <c r="M10" s="663">
        <f>+'[4]VAC-LE 04-01'!O1398</f>
        <v>11288.427529999999</v>
      </c>
      <c r="N10" s="663">
        <f>+'[4]VAC-LE 04-01'!P1398</f>
        <v>11109.58281</v>
      </c>
    </row>
    <row r="11" spans="1:14" ht="12" customHeight="1">
      <c r="A11" s="358" t="s">
        <v>606</v>
      </c>
      <c r="B11" s="663">
        <f t="shared" si="0"/>
        <v>360200.05529409013</v>
      </c>
      <c r="C11" s="663">
        <f>+'[4]VAC-LE 04-01'!E1401</f>
        <v>29151.461143548007</v>
      </c>
      <c r="D11" s="663">
        <f>+'[4]VAC-LE 04-01'!F1401</f>
        <v>28623.037344300006</v>
      </c>
      <c r="E11" s="663">
        <f>+'[4]VAC-LE 04-01'!G1401</f>
        <v>30071.761951185003</v>
      </c>
      <c r="F11" s="663">
        <f>+'[4]VAC-LE 04-01'!H1401</f>
        <v>30682.958031630005</v>
      </c>
      <c r="G11" s="663">
        <f>+'[4]VAC-LE 04-01'!I1401</f>
        <v>31409.380294884002</v>
      </c>
      <c r="H11" s="663">
        <f>+'[4]VAC-LE 04-01'!J1401</f>
        <v>30852.143278695003</v>
      </c>
      <c r="I11" s="663">
        <f>+'[4]VAC-LE 04-01'!K1401</f>
        <v>30052.152597168013</v>
      </c>
      <c r="J11" s="663">
        <f>+'[4]VAC-LE 04-01'!L1401</f>
        <v>29785.548982320008</v>
      </c>
      <c r="K11" s="663">
        <f>+'[4]VAC-LE 04-01'!M1401</f>
        <v>28926.673214490005</v>
      </c>
      <c r="L11" s="663">
        <f>+'[4]VAC-LE 04-01'!N1401</f>
        <v>30331.487082735002</v>
      </c>
      <c r="M11" s="663">
        <f>+'[4]VAC-LE 04-01'!O1401</f>
        <v>29940.499586610007</v>
      </c>
      <c r="N11" s="663">
        <f>+'[4]VAC-LE 04-01'!P1401</f>
        <v>30372.951786525005</v>
      </c>
    </row>
    <row r="12" spans="1:14" ht="12" customHeight="1">
      <c r="A12" s="469" t="s">
        <v>592</v>
      </c>
      <c r="B12" s="663">
        <f t="shared" si="0"/>
        <v>215555.82080593504</v>
      </c>
      <c r="C12" s="663">
        <f>+'[4]VAC-LE 04-01'!E1404</f>
        <v>17342.024233050008</v>
      </c>
      <c r="D12" s="663">
        <f>+'[4]VAC-LE 04-01'!F1404</f>
        <v>16574.340298770003</v>
      </c>
      <c r="E12" s="663">
        <f>+'[4]VAC-LE 04-01'!G1404</f>
        <v>18102.003802740008</v>
      </c>
      <c r="F12" s="663">
        <f>+'[4]VAC-LE 04-01'!H1404</f>
        <v>18562.469166450006</v>
      </c>
      <c r="G12" s="663">
        <f>+'[4]VAC-LE 04-01'!I1404</f>
        <v>19060.296151140006</v>
      </c>
      <c r="H12" s="663">
        <f>+'[4]VAC-LE 04-01'!J1404</f>
        <v>18612.654895485004</v>
      </c>
      <c r="I12" s="663">
        <f>+'[4]VAC-LE 04-01'!K1404</f>
        <v>17895.382970400005</v>
      </c>
      <c r="J12" s="663">
        <f>+'[4]VAC-LE 04-01'!L1404</f>
        <v>17855.656453350002</v>
      </c>
      <c r="K12" s="663">
        <f>+'[4]VAC-LE 04-01'!M1404</f>
        <v>16958.501556300002</v>
      </c>
      <c r="L12" s="663">
        <f>+'[4]VAC-LE 04-01'!N1404</f>
        <v>18403.565162850002</v>
      </c>
      <c r="M12" s="663">
        <f>+'[4]VAC-LE 04-01'!O1404</f>
        <v>17967.257890200006</v>
      </c>
      <c r="N12" s="663">
        <f>+'[4]VAC-LE 04-01'!P1404</f>
        <v>18221.668225200006</v>
      </c>
    </row>
    <row r="13" spans="1:14" ht="12" customHeight="1">
      <c r="A13" s="469" t="s">
        <v>593</v>
      </c>
      <c r="B13" s="663">
        <f t="shared" si="0"/>
        <v>135491.63986620001</v>
      </c>
      <c r="C13" s="663">
        <f>+'[4]VAC-LE 04-01'!E1407</f>
        <v>11199.348374400002</v>
      </c>
      <c r="D13" s="663">
        <f>+'[4]VAC-LE 04-01'!F1407</f>
        <v>11325.101095800002</v>
      </c>
      <c r="E13" s="663">
        <f>+'[4]VAC-LE 04-01'!G1407</f>
        <v>11219.751783899996</v>
      </c>
      <c r="F13" s="663">
        <f>+'[4]VAC-LE 04-01'!H1407</f>
        <v>11238.2970534</v>
      </c>
      <c r="G13" s="663">
        <f>+'[4]VAC-LE 04-01'!I1407</f>
        <v>11313.001507499997</v>
      </c>
      <c r="H13" s="663">
        <f>+'[4]VAC-LE 04-01'!J1407</f>
        <v>11342.097915299999</v>
      </c>
      <c r="I13" s="663">
        <f>+'[4]VAC-LE 04-01'!K1407</f>
        <v>11317.999904100008</v>
      </c>
      <c r="J13" s="663">
        <f>+'[4]VAC-LE 04-01'!L1407</f>
        <v>11195.700226200006</v>
      </c>
      <c r="K13" s="663">
        <f>+'[4]VAC-LE 04-01'!M1407</f>
        <v>11282.493945600003</v>
      </c>
      <c r="L13" s="663">
        <f>+'[4]VAC-LE 04-01'!N1407</f>
        <v>11250.253151999999</v>
      </c>
      <c r="M13" s="663">
        <f>+'[4]VAC-LE 04-01'!O1407</f>
        <v>11299.697225100001</v>
      </c>
      <c r="N13" s="663">
        <f>+'[4]VAC-LE 04-01'!P1407</f>
        <v>11507.8976829</v>
      </c>
    </row>
    <row r="14" spans="1:14" ht="12" customHeight="1">
      <c r="A14" s="469" t="s">
        <v>594</v>
      </c>
      <c r="B14" s="663">
        <f t="shared" si="0"/>
        <v>9152.5946219550024</v>
      </c>
      <c r="C14" s="663">
        <f>+'[4]VAC-LE 04-01'!E1410</f>
        <v>610.08853609800019</v>
      </c>
      <c r="D14" s="663">
        <f>+'[4]VAC-LE 04-01'!F1410</f>
        <v>723.59594973000014</v>
      </c>
      <c r="E14" s="663">
        <f>+'[4]VAC-LE 04-01'!G1410</f>
        <v>750.00636454500011</v>
      </c>
      <c r="F14" s="663">
        <f>+'[4]VAC-LE 04-01'!H1410</f>
        <v>882.19181178000019</v>
      </c>
      <c r="G14" s="663">
        <f>+'[4]VAC-LE 04-01'!I1410</f>
        <v>1036.082636244</v>
      </c>
      <c r="H14" s="663">
        <f>+'[4]VAC-LE 04-01'!J1410</f>
        <v>897.3904679100001</v>
      </c>
      <c r="I14" s="663">
        <f>+'[4]VAC-LE 04-01'!K1410</f>
        <v>838.7697226680001</v>
      </c>
      <c r="J14" s="663">
        <f>+'[4]VAC-LE 04-01'!L1410</f>
        <v>734.19230277000008</v>
      </c>
      <c r="K14" s="663">
        <f>+'[4]VAC-LE 04-01'!M1410</f>
        <v>685.67771259000006</v>
      </c>
      <c r="L14" s="663">
        <f>+'[4]VAC-LE 04-01'!N1410</f>
        <v>677.66876788499997</v>
      </c>
      <c r="M14" s="663">
        <f>+'[4]VAC-LE 04-01'!O1410</f>
        <v>673.54447131000006</v>
      </c>
      <c r="N14" s="663">
        <f>+'[4]VAC-LE 04-01'!P1410</f>
        <v>643.38587842499999</v>
      </c>
    </row>
    <row r="15" spans="1:14" ht="12" customHeight="1">
      <c r="A15" s="468" t="s">
        <v>595</v>
      </c>
      <c r="B15" s="663">
        <f t="shared" si="0"/>
        <v>93893.934544200005</v>
      </c>
      <c r="C15" s="663">
        <f>+'[4]VAC-LE 04-01'!E1413</f>
        <v>7976.1960197999988</v>
      </c>
      <c r="D15" s="663">
        <f>+'[4]VAC-LE 04-01'!F1413</f>
        <v>7414.0570548000032</v>
      </c>
      <c r="E15" s="663">
        <f>+'[4]VAC-LE 04-01'!G1413</f>
        <v>8301.4200701999998</v>
      </c>
      <c r="F15" s="663">
        <f>+'[4]VAC-LE 04-01'!H1413</f>
        <v>8115.4119978000017</v>
      </c>
      <c r="G15" s="663">
        <f>+'[4]VAC-LE 04-01'!I1413</f>
        <v>8691.5097233999986</v>
      </c>
      <c r="H15" s="663">
        <f>+'[4]VAC-LE 04-01'!J1413</f>
        <v>7565.7039894000027</v>
      </c>
      <c r="I15" s="663">
        <f>+'[4]VAC-LE 04-01'!K1413</f>
        <v>7644.3280865999986</v>
      </c>
      <c r="J15" s="663">
        <f>+'[4]VAC-LE 04-01'!L1413</f>
        <v>7538.6856015000039</v>
      </c>
      <c r="K15" s="663">
        <f>+'[4]VAC-LE 04-01'!M1413</f>
        <v>7233.2084178000014</v>
      </c>
      <c r="L15" s="663">
        <f>+'[4]VAC-LE 04-01'!N1413</f>
        <v>7637.1773444999981</v>
      </c>
      <c r="M15" s="663">
        <f>+'[4]VAC-LE 04-01'!O1413</f>
        <v>7669.768087800001</v>
      </c>
      <c r="N15" s="663">
        <f>+'[4]VAC-LE 04-01'!P1413</f>
        <v>8106.4681506000015</v>
      </c>
    </row>
    <row r="16" spans="1:14" ht="12" customHeight="1">
      <c r="A16" s="358" t="s">
        <v>596</v>
      </c>
      <c r="B16" s="663">
        <f t="shared" si="0"/>
        <v>16106.879300000001</v>
      </c>
      <c r="C16" s="663">
        <f>+'[4]VAC-LE 04-01'!E1416</f>
        <v>1280.1300000000001</v>
      </c>
      <c r="D16" s="663">
        <f>+'[4]VAC-LE 04-01'!F1416</f>
        <v>1316.5</v>
      </c>
      <c r="E16" s="663">
        <f>+'[4]VAC-LE 04-01'!G1416</f>
        <v>1320.4</v>
      </c>
      <c r="F16" s="663">
        <f>+'[4]VAC-LE 04-01'!H1416</f>
        <v>1281.2792999999999</v>
      </c>
      <c r="G16" s="663">
        <f>+'[4]VAC-LE 04-01'!I1416</f>
        <v>1315.5</v>
      </c>
      <c r="H16" s="663">
        <f>+'[4]VAC-LE 04-01'!J1416</f>
        <v>1328.5</v>
      </c>
      <c r="I16" s="663">
        <f>+'[4]VAC-LE 04-01'!K1416</f>
        <v>1321.19</v>
      </c>
      <c r="J16" s="663">
        <f>+'[4]VAC-LE 04-01'!L1416</f>
        <v>1415.19</v>
      </c>
      <c r="K16" s="663">
        <f>+'[4]VAC-LE 04-01'!M1416</f>
        <v>1367</v>
      </c>
      <c r="L16" s="663">
        <f>+'[4]VAC-LE 04-01'!N1416</f>
        <v>1415.19</v>
      </c>
      <c r="M16" s="663">
        <f>+'[4]VAC-LE 04-01'!O1416</f>
        <v>1367</v>
      </c>
      <c r="N16" s="663">
        <f>+'[4]VAC-LE 04-01'!P1416</f>
        <v>1379</v>
      </c>
    </row>
    <row r="17" spans="1:14" ht="12" customHeight="1">
      <c r="A17" s="358" t="s">
        <v>597</v>
      </c>
      <c r="B17" s="663">
        <f t="shared" si="0"/>
        <v>354147.65977500001</v>
      </c>
      <c r="C17" s="663">
        <f>+'[4]VAC-LE 04-01'!E1419</f>
        <v>28319.435261900002</v>
      </c>
      <c r="D17" s="663">
        <f>+'[4]VAC-LE 04-01'!F1419</f>
        <v>27033.470638400002</v>
      </c>
      <c r="E17" s="663">
        <f>+'[4]VAC-LE 04-01'!G1419</f>
        <v>28630.674434699999</v>
      </c>
      <c r="F17" s="663">
        <f>+'[4]VAC-LE 04-01'!H1419</f>
        <v>28672.886927800002</v>
      </c>
      <c r="G17" s="663">
        <f>+'[4]VAC-LE 04-01'!I1419</f>
        <v>29630.347485499999</v>
      </c>
      <c r="H17" s="663">
        <f>+'[4]VAC-LE 04-01'!J1419</f>
        <v>30279.070422100001</v>
      </c>
      <c r="I17" s="663">
        <f>+'[4]VAC-LE 04-01'!K1419</f>
        <v>30439.359531800001</v>
      </c>
      <c r="J17" s="663">
        <f>+'[4]VAC-LE 04-01'!L1419</f>
        <v>30414.928393450002</v>
      </c>
      <c r="K17" s="663">
        <f>+'[4]VAC-LE 04-01'!M1419</f>
        <v>31587.63257075</v>
      </c>
      <c r="L17" s="663">
        <f>+'[4]VAC-LE 04-01'!N1419</f>
        <v>29316.285059149996</v>
      </c>
      <c r="M17" s="663">
        <f>+'[4]VAC-LE 04-01'!O1419</f>
        <v>29708.344681750001</v>
      </c>
      <c r="N17" s="663">
        <f>+'[4]VAC-LE 04-01'!P1419</f>
        <v>30115.224367700001</v>
      </c>
    </row>
    <row r="18" spans="1:14" ht="12" customHeight="1">
      <c r="A18" s="468" t="s">
        <v>598</v>
      </c>
      <c r="B18" s="663">
        <f t="shared" si="0"/>
        <v>64978.931398626002</v>
      </c>
      <c r="C18" s="663">
        <f>+'[4]VAC-LE 04-01'!E1422</f>
        <v>5371.3194035670012</v>
      </c>
      <c r="D18" s="663">
        <f>+'[4]VAC-LE 04-01'!F1422</f>
        <v>4813.2314005500002</v>
      </c>
      <c r="E18" s="663">
        <f>+'[4]VAC-LE 04-01'!G1422</f>
        <v>5092.5102761160006</v>
      </c>
      <c r="F18" s="663">
        <f>+'[4]VAC-LE 04-01'!H1422</f>
        <v>5116.2305480999994</v>
      </c>
      <c r="G18" s="663">
        <f>+'[4]VAC-LE 04-01'!I1422</f>
        <v>5299.4761857000003</v>
      </c>
      <c r="H18" s="663">
        <f>+'[4]VAC-LE 04-01'!J1422</f>
        <v>5322.1878179999994</v>
      </c>
      <c r="I18" s="663">
        <f>+'[4]VAC-LE 04-01'!K1422</f>
        <v>4747.2091055999981</v>
      </c>
      <c r="J18" s="663">
        <f>+'[4]VAC-LE 04-01'!L1422</f>
        <v>5685.986823831</v>
      </c>
      <c r="K18" s="663">
        <f>+'[4]VAC-LE 04-01'!M1422</f>
        <v>5899.8086403120024</v>
      </c>
      <c r="L18" s="663">
        <f>+'[4]VAC-LE 04-01'!N1422</f>
        <v>5867.2876391999989</v>
      </c>
      <c r="M18" s="663">
        <f>+'[4]VAC-LE 04-01'!O1422</f>
        <v>5957.286650099999</v>
      </c>
      <c r="N18" s="663">
        <f>+'[4]VAC-LE 04-01'!P1422</f>
        <v>5806.3969075500017</v>
      </c>
    </row>
    <row r="19" spans="1:14" ht="12" customHeight="1">
      <c r="A19" s="468" t="s">
        <v>599</v>
      </c>
      <c r="B19" s="663">
        <f t="shared" si="0"/>
        <v>48243.402286999997</v>
      </c>
      <c r="C19" s="663">
        <f>+'[4]VAC-LE 04-01'!E1425</f>
        <v>4348.2469369999999</v>
      </c>
      <c r="D19" s="663">
        <f>+'[4]VAC-LE 04-01'!F1425</f>
        <v>3878.379179</v>
      </c>
      <c r="E19" s="663">
        <f>+'[4]VAC-LE 04-01'!G1425</f>
        <v>4297.3847939999996</v>
      </c>
      <c r="F19" s="663">
        <f>+'[4]VAC-LE 04-01'!H1425</f>
        <v>4188.0178729999998</v>
      </c>
      <c r="G19" s="663">
        <f>+'[4]VAC-LE 04-01'!I1425</f>
        <v>4232.7033529999999</v>
      </c>
      <c r="H19" s="663">
        <f>+'[4]VAC-LE 04-01'!J1425</f>
        <v>4060.7445739999998</v>
      </c>
      <c r="I19" s="663">
        <f>+'[4]VAC-LE 04-01'!K1425</f>
        <v>4077.139975</v>
      </c>
      <c r="J19" s="663">
        <f>+'[4]VAC-LE 04-01'!L1425</f>
        <v>3997.2162130000002</v>
      </c>
      <c r="K19" s="663">
        <f>+'[4]VAC-LE 04-01'!M1425</f>
        <v>3769.5907590000002</v>
      </c>
      <c r="L19" s="663">
        <f>+'[4]VAC-LE 04-01'!N1425</f>
        <v>3717.220116</v>
      </c>
      <c r="M19" s="663">
        <f>+'[4]VAC-LE 04-01'!O1425</f>
        <v>3751.5058960000001</v>
      </c>
      <c r="N19" s="663">
        <f>+'[4]VAC-LE 04-01'!P1425</f>
        <v>3925.252618</v>
      </c>
    </row>
    <row r="20" spans="1:14" ht="12" customHeight="1">
      <c r="A20" s="468" t="s">
        <v>600</v>
      </c>
      <c r="B20" s="663">
        <f t="shared" si="0"/>
        <v>32145.115278000008</v>
      </c>
      <c r="C20" s="663">
        <f>+'[4]VAC-LE 04-01'!E1428</f>
        <v>2825.863049</v>
      </c>
      <c r="D20" s="663">
        <f>+'[4]VAC-LE 04-01'!F1428</f>
        <v>2504.0823489999998</v>
      </c>
      <c r="E20" s="663">
        <f>+'[4]VAC-LE 04-01'!G1428</f>
        <v>2724.8228979999999</v>
      </c>
      <c r="F20" s="663">
        <f>+'[4]VAC-LE 04-01'!H1428</f>
        <v>2678.1316489999999</v>
      </c>
      <c r="G20" s="663">
        <f>+'[4]VAC-LE 04-01'!I1428</f>
        <v>2775.4027380000002</v>
      </c>
      <c r="H20" s="663">
        <f>+'[4]VAC-LE 04-01'!J1428</f>
        <v>2749.7374070000001</v>
      </c>
      <c r="I20" s="663">
        <f>+'[4]VAC-LE 04-01'!K1428</f>
        <v>2662.0662430000002</v>
      </c>
      <c r="J20" s="663">
        <f>+'[4]VAC-LE 04-01'!L1428</f>
        <v>2546.8115579999999</v>
      </c>
      <c r="K20" s="663">
        <f>+'[4]VAC-LE 04-01'!M1428</f>
        <v>2629.7076430000002</v>
      </c>
      <c r="L20" s="663">
        <f>+'[4]VAC-LE 04-01'!N1428</f>
        <v>2724.6187810000001</v>
      </c>
      <c r="M20" s="663">
        <f>+'[4]VAC-LE 04-01'!O1428</f>
        <v>2670.6351690000001</v>
      </c>
      <c r="N20" s="663">
        <f>+'[4]VAC-LE 04-01'!P1428</f>
        <v>2653.2357940000002</v>
      </c>
    </row>
    <row r="21" spans="1:14" ht="12" customHeight="1">
      <c r="A21" s="468" t="s">
        <v>601</v>
      </c>
      <c r="B21" s="663">
        <f t="shared" si="0"/>
        <v>52093.719834300005</v>
      </c>
      <c r="C21" s="663">
        <f>+'[4]VAC-LE 04-01'!E1431</f>
        <v>4383.0043749000024</v>
      </c>
      <c r="D21" s="663">
        <f>+'[4]VAC-LE 04-01'!F1431</f>
        <v>4115.5880922000015</v>
      </c>
      <c r="E21" s="663">
        <f>+'[4]VAC-LE 04-01'!G1431</f>
        <v>4470.1315272000011</v>
      </c>
      <c r="F21" s="663">
        <f>+'[4]VAC-LE 04-01'!H1431</f>
        <v>4393.0878813000008</v>
      </c>
      <c r="G21" s="663">
        <f>+'[4]VAC-LE 04-01'!I1431</f>
        <v>4553.6270481000001</v>
      </c>
      <c r="H21" s="663">
        <f>+'[4]VAC-LE 04-01'!J1431</f>
        <v>4407.3191691000011</v>
      </c>
      <c r="I21" s="663">
        <f>+'[4]VAC-LE 04-01'!K1431</f>
        <v>4420.5955793999992</v>
      </c>
      <c r="J21" s="663">
        <f>+'[4]VAC-LE 04-01'!L1431</f>
        <v>4246.7005152000011</v>
      </c>
      <c r="K21" s="663">
        <f>+'[4]VAC-LE 04-01'!M1431</f>
        <v>4165.4688282000016</v>
      </c>
      <c r="L21" s="663">
        <f>+'[4]VAC-LE 04-01'!N1431</f>
        <v>4284.7387056000007</v>
      </c>
      <c r="M21" s="663">
        <f>+'[4]VAC-LE 04-01'!O1431</f>
        <v>4250.8792655999996</v>
      </c>
      <c r="N21" s="663">
        <f>+'[4]VAC-LE 04-01'!P1431</f>
        <v>4402.5788474999999</v>
      </c>
    </row>
    <row r="22" spans="1:14" ht="12" customHeight="1">
      <c r="A22" s="468" t="s">
        <v>243</v>
      </c>
      <c r="B22" s="663">
        <f t="shared" si="0"/>
        <v>21810.126010698001</v>
      </c>
      <c r="C22" s="663">
        <f>+'[4]VAC-LE 04-01'!E1434</f>
        <v>1901.0787146370005</v>
      </c>
      <c r="D22" s="663">
        <f>+'[4]VAC-LE 04-01'!F1434</f>
        <v>1745.2357695810003</v>
      </c>
      <c r="E22" s="663">
        <f>+'[4]VAC-LE 04-01'!G1434</f>
        <v>1546.8537235410008</v>
      </c>
      <c r="F22" s="663">
        <f>+'[4]VAC-LE 04-01'!H1434</f>
        <v>1801.8525211560009</v>
      </c>
      <c r="G22" s="663">
        <f>+'[4]VAC-LE 04-01'!I1434</f>
        <v>2107.7286062219991</v>
      </c>
      <c r="H22" s="663">
        <f>+'[4]VAC-LE 04-01'!J1434</f>
        <v>2038.3823568870002</v>
      </c>
      <c r="I22" s="663">
        <f>+'[4]VAC-LE 04-01'!K1434</f>
        <v>2015.1185163480004</v>
      </c>
      <c r="J22" s="663">
        <f>+'[4]VAC-LE 04-01'!L1434</f>
        <v>1951.8483022289993</v>
      </c>
      <c r="K22" s="663">
        <f>+'[4]VAC-LE 04-01'!M1434</f>
        <v>1762.4401123499999</v>
      </c>
      <c r="L22" s="663">
        <f>+'[4]VAC-LE 04-01'!N1434</f>
        <v>1796.1503746770013</v>
      </c>
      <c r="M22" s="663">
        <f>+'[4]VAC-LE 04-01'!O1434</f>
        <v>1616.9978169000001</v>
      </c>
      <c r="N22" s="663">
        <f>+'[4]VAC-LE 04-01'!P1434</f>
        <v>1526.4391961700007</v>
      </c>
    </row>
    <row r="23" spans="1:14" ht="12" customHeight="1">
      <c r="A23" s="358" t="s">
        <v>244</v>
      </c>
      <c r="B23" s="663">
        <f t="shared" si="0"/>
        <v>353748.75962000003</v>
      </c>
      <c r="C23" s="663">
        <f>+'[4]VAC-LE 04-01'!E1437</f>
        <v>30772.856870000003</v>
      </c>
      <c r="D23" s="663">
        <f>+'[4]VAC-LE 04-01'!F1437</f>
        <v>26718.255289999997</v>
      </c>
      <c r="E23" s="663">
        <f>+'[4]VAC-LE 04-01'!G1437</f>
        <v>30082.455589999998</v>
      </c>
      <c r="F23" s="663">
        <f>+'[4]VAC-LE 04-01'!H1437</f>
        <v>28950.946009999996</v>
      </c>
      <c r="G23" s="663">
        <f>+'[4]VAC-LE 04-01'!I1437</f>
        <v>30524.268750000003</v>
      </c>
      <c r="H23" s="663">
        <f>+'[4]VAC-LE 04-01'!J1437</f>
        <v>28859.313599999998</v>
      </c>
      <c r="I23" s="663">
        <f>+'[4]VAC-LE 04-01'!K1437</f>
        <v>29946.209250000004</v>
      </c>
      <c r="J23" s="663">
        <f>+'[4]VAC-LE 04-01'!L1437</f>
        <v>30001.09475</v>
      </c>
      <c r="K23" s="663">
        <f>+'[4]VAC-LE 04-01'!M1437</f>
        <v>29129.085900000002</v>
      </c>
      <c r="L23" s="663">
        <f>+'[4]VAC-LE 04-01'!N1437</f>
        <v>30040.295139999998</v>
      </c>
      <c r="M23" s="663">
        <f>+'[4]VAC-LE 04-01'!O1437</f>
        <v>29135.55384</v>
      </c>
      <c r="N23" s="663">
        <f>+'[4]VAC-LE 04-01'!P1437</f>
        <v>29588.424629999998</v>
      </c>
    </row>
    <row r="24" spans="1:14" ht="12" customHeight="1">
      <c r="A24" s="468" t="s">
        <v>245</v>
      </c>
      <c r="B24" s="663">
        <f t="shared" si="0"/>
        <v>16648.042494000001</v>
      </c>
      <c r="C24" s="663">
        <f>+'[4]VAC-LE 04-01'!E1440</f>
        <v>1357.4435309999999</v>
      </c>
      <c r="D24" s="663">
        <f>+'[4]VAC-LE 04-01'!F1440</f>
        <v>1426.605566</v>
      </c>
      <c r="E24" s="663">
        <f>+'[4]VAC-LE 04-01'!G1440</f>
        <v>1418.6424039999999</v>
      </c>
      <c r="F24" s="663">
        <f>+'[4]VAC-LE 04-01'!H1440</f>
        <v>1478.0244290000001</v>
      </c>
      <c r="G24" s="663">
        <f>+'[4]VAC-LE 04-01'!I1440</f>
        <v>1443.0273950000001</v>
      </c>
      <c r="H24" s="663">
        <f>+'[4]VAC-LE 04-01'!J1440</f>
        <v>1109.311645</v>
      </c>
      <c r="I24" s="663">
        <f>+'[4]VAC-LE 04-01'!K1440</f>
        <v>1389.2755340000001</v>
      </c>
      <c r="J24" s="663">
        <f>+'[4]VAC-LE 04-01'!L1440</f>
        <v>1393.9828219999999</v>
      </c>
      <c r="K24" s="663">
        <f>+'[4]VAC-LE 04-01'!M1440</f>
        <v>1355.8589509999999</v>
      </c>
      <c r="L24" s="663">
        <f>+'[4]VAC-LE 04-01'!N1440</f>
        <v>1411.4865010000001</v>
      </c>
      <c r="M24" s="663">
        <f>+'[4]VAC-LE 04-01'!O1440</f>
        <v>1399.512853</v>
      </c>
      <c r="N24" s="663">
        <f>+'[4]VAC-LE 04-01'!P1440</f>
        <v>1464.8708630000001</v>
      </c>
    </row>
    <row r="25" spans="1:14" ht="12" customHeight="1">
      <c r="A25" s="468" t="s">
        <v>246</v>
      </c>
      <c r="B25" s="663">
        <f t="shared" si="0"/>
        <v>23405.93664</v>
      </c>
      <c r="C25" s="663">
        <f>+'[4]VAC-LE 04-01'!E1443</f>
        <v>1957.5504900000001</v>
      </c>
      <c r="D25" s="663">
        <f>+'[4]VAC-LE 04-01'!F1443</f>
        <v>1839.00116</v>
      </c>
      <c r="E25" s="663">
        <f>+'[4]VAC-LE 04-01'!G1443</f>
        <v>1999.5960700000001</v>
      </c>
      <c r="F25" s="663">
        <f>+'[4]VAC-LE 04-01'!H1443</f>
        <v>1944.80159</v>
      </c>
      <c r="G25" s="663">
        <f>+'[4]VAC-LE 04-01'!I1443</f>
        <v>1998.9354000000001</v>
      </c>
      <c r="H25" s="663">
        <f>+'[4]VAC-LE 04-01'!J1443</f>
        <v>1936.4915699999999</v>
      </c>
      <c r="I25" s="663">
        <f>+'[4]VAC-LE 04-01'!K1443</f>
        <v>1985.29871</v>
      </c>
      <c r="J25" s="663">
        <f>+'[4]VAC-LE 04-01'!L1443</f>
        <v>1981.34501</v>
      </c>
      <c r="K25" s="663">
        <f>+'[4]VAC-LE 04-01'!M1443</f>
        <v>1940.07365</v>
      </c>
      <c r="L25" s="663">
        <f>+'[4]VAC-LE 04-01'!N1443</f>
        <v>1992.5557799999999</v>
      </c>
      <c r="M25" s="663">
        <f>+'[4]VAC-LE 04-01'!O1443</f>
        <v>1830.84599</v>
      </c>
      <c r="N25" s="663">
        <f>+'[4]VAC-LE 04-01'!P1443</f>
        <v>1999.4412199999999</v>
      </c>
    </row>
    <row r="26" spans="1:14" ht="12" customHeight="1">
      <c r="A26" s="468" t="s">
        <v>258</v>
      </c>
      <c r="B26" s="663">
        <f t="shared" si="0"/>
        <v>57448.839054600016</v>
      </c>
      <c r="C26" s="663">
        <f>+'[4]VAC-LE 04-01'!E1446</f>
        <v>1876.8803742000002</v>
      </c>
      <c r="D26" s="663">
        <f>+'[4]VAC-LE 04-01'!F1446</f>
        <v>3763.0225440000004</v>
      </c>
      <c r="E26" s="663">
        <f>+'[4]VAC-LE 04-01'!G1446</f>
        <v>8060.1942708000006</v>
      </c>
      <c r="F26" s="663">
        <f>+'[4]VAC-LE 04-01'!H1446</f>
        <v>9840.5607888000013</v>
      </c>
      <c r="G26" s="663">
        <f>+'[4]VAC-LE 04-01'!I1446</f>
        <v>10897.982841600002</v>
      </c>
      <c r="H26" s="663">
        <f>+'[4]VAC-LE 04-01'!J1446</f>
        <v>9624.5014311000014</v>
      </c>
      <c r="I26" s="663">
        <f>+'[4]VAC-LE 04-01'!K1446</f>
        <v>5253.8825916000005</v>
      </c>
      <c r="J26" s="663">
        <f>+'[4]VAC-LE 04-01'!L1446</f>
        <v>3080.8446381000003</v>
      </c>
      <c r="K26" s="663">
        <f>+'[4]VAC-LE 04-01'!M1446</f>
        <v>1568.9576718000001</v>
      </c>
      <c r="L26" s="663">
        <f>+'[4]VAC-LE 04-01'!N1446</f>
        <v>1293.4770615000002</v>
      </c>
      <c r="M26" s="663">
        <f>+'[4]VAC-LE 04-01'!O1446</f>
        <v>1011.0273939000001</v>
      </c>
      <c r="N26" s="663">
        <f>+'[4]VAC-LE 04-01'!P1446</f>
        <v>1177.5074472000001</v>
      </c>
    </row>
    <row r="27" spans="1:14" ht="12" customHeight="1">
      <c r="A27" s="358" t="s">
        <v>577</v>
      </c>
      <c r="B27" s="663">
        <f t="shared" si="0"/>
        <v>32468.441000000003</v>
      </c>
      <c r="C27" s="663">
        <f>+'[4]VAC-LE 04-01'!E1449</f>
        <v>3397.19</v>
      </c>
      <c r="D27" s="663">
        <f>+'[4]VAC-LE 04-01'!F1449</f>
        <v>3376.67</v>
      </c>
      <c r="E27" s="663">
        <f>+'[4]VAC-LE 04-01'!G1449</f>
        <v>3860.9</v>
      </c>
      <c r="F27" s="663">
        <f>+'[4]VAC-LE 04-01'!H1449</f>
        <v>3625.49</v>
      </c>
      <c r="G27" s="663">
        <f>+'[4]VAC-LE 04-01'!I1449</f>
        <v>3025.5</v>
      </c>
      <c r="H27" s="663">
        <f>+'[4]VAC-LE 04-01'!J1449</f>
        <v>2862.7</v>
      </c>
      <c r="I27" s="663">
        <f>+'[4]VAC-LE 04-01'!K1449</f>
        <v>2665.2799999999997</v>
      </c>
      <c r="J27" s="663">
        <f>+'[4]VAC-LE 04-01'!L1449</f>
        <v>2370.9</v>
      </c>
      <c r="K27" s="663">
        <f>+'[4]VAC-LE 04-01'!M1449</f>
        <v>1915.95</v>
      </c>
      <c r="L27" s="663">
        <f>+'[4]VAC-LE 04-01'!N1449</f>
        <v>1736.25</v>
      </c>
      <c r="M27" s="663">
        <f>+'[4]VAC-LE 04-01'!O1449</f>
        <v>1812.84</v>
      </c>
      <c r="N27" s="663">
        <f>+'[4]VAC-LE 04-01'!P1449</f>
        <v>1818.771</v>
      </c>
    </row>
    <row r="28" spans="1:14" ht="12" customHeight="1">
      <c r="A28" s="469" t="s">
        <v>578</v>
      </c>
      <c r="B28" s="663">
        <f t="shared" si="0"/>
        <v>17471.240000000002</v>
      </c>
      <c r="C28" s="663">
        <f>+'[4]VAC-LE 04-01'!E1452</f>
        <v>2078.5</v>
      </c>
      <c r="D28" s="663">
        <f>+'[4]VAC-LE 04-01'!F1452</f>
        <v>1990.9</v>
      </c>
      <c r="E28" s="663">
        <f>+'[4]VAC-LE 04-01'!G1452</f>
        <v>2280.5</v>
      </c>
      <c r="F28" s="663">
        <f>+'[4]VAC-LE 04-01'!H1452</f>
        <v>2115.4499999999998</v>
      </c>
      <c r="G28" s="663">
        <f>+'[4]VAC-LE 04-01'!I1452</f>
        <v>1620.5</v>
      </c>
      <c r="H28" s="663">
        <f>+'[4]VAC-LE 04-01'!J1452</f>
        <v>1612.5</v>
      </c>
      <c r="I28" s="663">
        <f>+'[4]VAC-LE 04-01'!K1452</f>
        <v>1504.5</v>
      </c>
      <c r="J28" s="663">
        <f>+'[4]VAC-LE 04-01'!L1452</f>
        <v>1301.45</v>
      </c>
      <c r="K28" s="663">
        <f>+'[4]VAC-LE 04-01'!M1452</f>
        <v>895.5</v>
      </c>
      <c r="L28" s="663">
        <f>+'[4]VAC-LE 04-01'!N1452</f>
        <v>670.45</v>
      </c>
      <c r="M28" s="663">
        <f>+'[4]VAC-LE 04-01'!O1452</f>
        <v>698.54</v>
      </c>
      <c r="N28" s="663">
        <f>+'[4]VAC-LE 04-01'!P1452</f>
        <v>702.45</v>
      </c>
    </row>
    <row r="29" spans="1:14" ht="12" customHeight="1">
      <c r="A29" s="469" t="s">
        <v>579</v>
      </c>
      <c r="B29" s="663">
        <f t="shared" si="0"/>
        <v>14997.201000000001</v>
      </c>
      <c r="C29" s="663">
        <f>+'[4]VAC-LE 04-01'!E1455</f>
        <v>1318.69</v>
      </c>
      <c r="D29" s="663">
        <f>+'[4]VAC-LE 04-01'!F1455</f>
        <v>1385.77</v>
      </c>
      <c r="E29" s="663">
        <f>+'[4]VAC-LE 04-01'!G1455</f>
        <v>1580.4</v>
      </c>
      <c r="F29" s="663">
        <f>+'[4]VAC-LE 04-01'!H1455</f>
        <v>1510.04</v>
      </c>
      <c r="G29" s="663">
        <f>+'[4]VAC-LE 04-01'!I1455</f>
        <v>1405</v>
      </c>
      <c r="H29" s="663">
        <f>+'[4]VAC-LE 04-01'!J1455</f>
        <v>1250.2</v>
      </c>
      <c r="I29" s="663">
        <f>+'[4]VAC-LE 04-01'!K1455</f>
        <v>1160.78</v>
      </c>
      <c r="J29" s="663">
        <f>+'[4]VAC-LE 04-01'!L1455</f>
        <v>1069.45</v>
      </c>
      <c r="K29" s="663">
        <f>+'[4]VAC-LE 04-01'!M1455</f>
        <v>1020.45</v>
      </c>
      <c r="L29" s="663">
        <f>+'[4]VAC-LE 04-01'!N1455</f>
        <v>1065.8</v>
      </c>
      <c r="M29" s="663">
        <f>+'[4]VAC-LE 04-01'!O1455</f>
        <v>1114.3</v>
      </c>
      <c r="N29" s="663">
        <f>+'[4]VAC-LE 04-01'!P1455</f>
        <v>1116.3209999999999</v>
      </c>
    </row>
    <row r="30" spans="1:14" ht="12" customHeight="1">
      <c r="A30" s="468" t="s">
        <v>590</v>
      </c>
      <c r="B30" s="663">
        <f t="shared" si="0"/>
        <v>102226.97499569999</v>
      </c>
      <c r="C30" s="663">
        <f>+'[4]VAC-LE 04-01'!E1458</f>
        <v>8601.993828900002</v>
      </c>
      <c r="D30" s="663">
        <f>+'[4]VAC-LE 04-01'!F1458</f>
        <v>8090.3343339000003</v>
      </c>
      <c r="E30" s="663">
        <f>+'[4]VAC-LE 04-01'!G1458</f>
        <v>9227.4643988999997</v>
      </c>
      <c r="F30" s="663">
        <f>+'[4]VAC-LE 04-01'!H1458</f>
        <v>9132.8613300000015</v>
      </c>
      <c r="G30" s="663">
        <f>+'[4]VAC-LE 04-01'!I1458</f>
        <v>9433.2079826999998</v>
      </c>
      <c r="H30" s="663">
        <f>+'[4]VAC-LE 04-01'!J1458</f>
        <v>8718.3113283000021</v>
      </c>
      <c r="I30" s="663">
        <f>+'[4]VAC-LE 04-01'!K1458</f>
        <v>8599.552439400004</v>
      </c>
      <c r="J30" s="663">
        <f>+'[4]VAC-LE 04-01'!L1458</f>
        <v>8244.107806500002</v>
      </c>
      <c r="K30" s="663">
        <f>+'[4]VAC-LE 04-01'!M1458</f>
        <v>7756.7197490999988</v>
      </c>
      <c r="L30" s="663">
        <f>+'[4]VAC-LE 04-01'!N1458</f>
        <v>8017.2856890000003</v>
      </c>
      <c r="M30" s="663">
        <f>+'[4]VAC-LE 04-01'!O1458</f>
        <v>7964.2161782999956</v>
      </c>
      <c r="N30" s="663">
        <f>+'[4]VAC-LE 04-01'!P1458</f>
        <v>8440.9199306999963</v>
      </c>
    </row>
    <row r="31" spans="1:14" ht="12" customHeight="1">
      <c r="A31" s="468" t="s">
        <v>591</v>
      </c>
      <c r="B31" s="663">
        <f t="shared" si="0"/>
        <v>114670.65555000001</v>
      </c>
      <c r="C31" s="663">
        <f>+'[4]VAC-LE 04-01'!E1461</f>
        <v>8812.3545000000013</v>
      </c>
      <c r="D31" s="663">
        <f>+'[4]VAC-LE 04-01'!F1461</f>
        <v>12801.2003</v>
      </c>
      <c r="E31" s="663">
        <f>+'[4]VAC-LE 04-01'!G1461</f>
        <v>13412.423049999998</v>
      </c>
      <c r="F31" s="663">
        <f>+'[4]VAC-LE 04-01'!H1461</f>
        <v>12995.314099999998</v>
      </c>
      <c r="G31" s="663">
        <f>+'[4]VAC-LE 04-01'!I1461</f>
        <v>12583.662600000001</v>
      </c>
      <c r="H31" s="663">
        <f>+'[4]VAC-LE 04-01'!J1461</f>
        <v>10455.438000000002</v>
      </c>
      <c r="I31" s="663">
        <f>+'[4]VAC-LE 04-01'!K1461</f>
        <v>8431.5349999999999</v>
      </c>
      <c r="J31" s="663">
        <f>+'[4]VAC-LE 04-01'!L1461</f>
        <v>7480.1449999999995</v>
      </c>
      <c r="K31" s="663">
        <f>+'[4]VAC-LE 04-01'!M1461</f>
        <v>6125.85</v>
      </c>
      <c r="L31" s="663">
        <f>+'[4]VAC-LE 04-01'!N1461</f>
        <v>6615.8339999999998</v>
      </c>
      <c r="M31" s="663">
        <f>+'[4]VAC-LE 04-01'!O1461</f>
        <v>7067.43</v>
      </c>
      <c r="N31" s="663">
        <f>+'[4]VAC-LE 04-01'!P1461</f>
        <v>7889.4689999999991</v>
      </c>
    </row>
    <row r="32" spans="1:14" ht="12" customHeight="1">
      <c r="A32" s="358" t="s">
        <v>686</v>
      </c>
      <c r="B32" s="663">
        <f t="shared" si="0"/>
        <v>33764.033296649999</v>
      </c>
      <c r="C32" s="663">
        <f>+'[4]VAC-LE 04-01'!E1464</f>
        <v>2789.9197880000002</v>
      </c>
      <c r="D32" s="663">
        <f>+'[4]VAC-LE 04-01'!F1464</f>
        <v>2683.9727739999998</v>
      </c>
      <c r="E32" s="663">
        <f>+'[4]VAC-LE 04-01'!G1464</f>
        <v>2649.6663480000002</v>
      </c>
      <c r="F32" s="663">
        <f>+'[4]VAC-LE 04-01'!H1464</f>
        <v>2950.1265539999999</v>
      </c>
      <c r="G32" s="663">
        <f>+'[4]VAC-LE 04-01'!I1464</f>
        <v>3124.4386669999999</v>
      </c>
      <c r="H32" s="663">
        <f>+'[4]VAC-LE 04-01'!J1464</f>
        <v>2948.145446</v>
      </c>
      <c r="I32" s="663">
        <f>+'[4]VAC-LE 04-01'!K1464</f>
        <v>2919.5353759999998</v>
      </c>
      <c r="J32" s="663">
        <f>+'[4]VAC-LE 04-01'!L1464</f>
        <v>2892.5097620000001</v>
      </c>
      <c r="K32" s="663">
        <f>+'[4]VAC-LE 04-01'!M1464</f>
        <v>2759.1242139999999</v>
      </c>
      <c r="L32" s="663">
        <f>+'[4]VAC-LE 04-01'!N1464</f>
        <v>2624.3966759999998</v>
      </c>
      <c r="M32" s="663">
        <f>+'[4]VAC-LE 04-01'!O1464</f>
        <v>2592.3045339999999</v>
      </c>
      <c r="N32" s="663">
        <f>+'[4]VAC-LE 04-01'!P1464</f>
        <v>2829.8931576499999</v>
      </c>
    </row>
    <row r="33" spans="1:14" ht="12" customHeight="1">
      <c r="A33" s="358" t="s">
        <v>534</v>
      </c>
      <c r="B33" s="663">
        <f t="shared" si="0"/>
        <v>2198.374156935</v>
      </c>
      <c r="C33" s="663">
        <f>+'[4]VAC-LE 04-01'!E1467</f>
        <v>183.23428230000002</v>
      </c>
      <c r="D33" s="663">
        <f>+'[4]VAC-LE 04-01'!F1467</f>
        <v>185.09139000000002</v>
      </c>
      <c r="E33" s="663">
        <f>+'[4]VAC-LE 04-01'!G1467</f>
        <v>196.21751940000001</v>
      </c>
      <c r="F33" s="663">
        <f>+'[4]VAC-LE 04-01'!H1467</f>
        <v>172.53449280000001</v>
      </c>
      <c r="G33" s="663">
        <f>+'[4]VAC-LE 04-01'!I1467</f>
        <v>180.96425460000003</v>
      </c>
      <c r="H33" s="663">
        <f>+'[4]VAC-LE 04-01'!J1467</f>
        <v>188.17899930000004</v>
      </c>
      <c r="I33" s="663">
        <f>+'[4]VAC-LE 04-01'!K1467</f>
        <v>175.34751030000001</v>
      </c>
      <c r="J33" s="663">
        <f>+'[4]VAC-LE 04-01'!L1467</f>
        <v>176.20891303500002</v>
      </c>
      <c r="K33" s="663">
        <f>+'[4]VAC-LE 04-01'!M1467</f>
        <v>177.79715820000004</v>
      </c>
      <c r="L33" s="663">
        <f>+'[4]VAC-LE 04-01'!N1467</f>
        <v>179.72033310000003</v>
      </c>
      <c r="M33" s="663">
        <f>+'[4]VAC-LE 04-01'!O1467</f>
        <v>189.46730970000002</v>
      </c>
      <c r="N33" s="663">
        <f>+'[4]VAC-LE 04-01'!P1467</f>
        <v>193.6119942</v>
      </c>
    </row>
    <row r="34" spans="1:14" ht="12" customHeight="1">
      <c r="A34" s="358" t="s">
        <v>535</v>
      </c>
      <c r="B34" s="663">
        <f t="shared" si="0"/>
        <v>6398.7127784370005</v>
      </c>
      <c r="C34" s="663">
        <f>+'[4]VAC-LE 04-01'!E1470</f>
        <v>680.10401520000005</v>
      </c>
      <c r="D34" s="663">
        <f>+'[4]VAC-LE 04-01'!F1470</f>
        <v>615.44487240000012</v>
      </c>
      <c r="E34" s="663">
        <f>+'[4]VAC-LE 04-01'!G1470</f>
        <v>685.89108900000008</v>
      </c>
      <c r="F34" s="663">
        <f>+'[4]VAC-LE 04-01'!H1470</f>
        <v>665.98834499999998</v>
      </c>
      <c r="G34" s="663">
        <f>+'[4]VAC-LE 04-01'!I1470</f>
        <v>679.89858750000008</v>
      </c>
      <c r="H34" s="663">
        <f>+'[4]VAC-LE 04-01'!J1470</f>
        <v>641.56928850000008</v>
      </c>
      <c r="I34" s="663">
        <f>+'[4]VAC-LE 04-01'!K1470</f>
        <v>656.09065260000011</v>
      </c>
      <c r="J34" s="663">
        <f>+'[4]VAC-LE 04-01'!L1470</f>
        <v>421.93042022700007</v>
      </c>
      <c r="K34" s="663">
        <f>+'[4]VAC-LE 04-01'!M1470</f>
        <v>295.133258979</v>
      </c>
      <c r="L34" s="663">
        <f>+'[4]VAC-LE 04-01'!N1470</f>
        <v>341.16891490800003</v>
      </c>
      <c r="M34" s="663">
        <f>+'[4]VAC-LE 04-01'!O1470</f>
        <v>371.50174971000007</v>
      </c>
      <c r="N34" s="663">
        <f>+'[4]VAC-LE 04-01'!P1470</f>
        <v>343.99158441300006</v>
      </c>
    </row>
    <row r="35" spans="1:14" ht="12" customHeight="1">
      <c r="A35" s="475" t="s">
        <v>536</v>
      </c>
      <c r="B35" s="684">
        <f t="shared" si="0"/>
        <v>1521.9268373790001</v>
      </c>
      <c r="C35" s="684">
        <f>+'[4]VAC-LE 04-01'!E1473</f>
        <v>148.580012592</v>
      </c>
      <c r="D35" s="684">
        <f>+'[4]VAC-LE 04-01'!F1473</f>
        <v>147.110017392</v>
      </c>
      <c r="E35" s="684">
        <f>+'[4]VAC-LE 04-01'!G1473</f>
        <v>146.08002974400003</v>
      </c>
      <c r="F35" s="684">
        <f>+'[4]VAC-LE 04-01'!H1473</f>
        <v>127.38988726200002</v>
      </c>
      <c r="G35" s="684">
        <f>+'[4]VAC-LE 04-01'!I1473</f>
        <v>131.06998514700001</v>
      </c>
      <c r="H35" s="684">
        <f>+'[4]VAC-LE 04-01'!J1473</f>
        <v>105.38791992</v>
      </c>
      <c r="I35" s="684">
        <f>+'[4]VAC-LE 04-01'!K1473</f>
        <v>103.31896361400001</v>
      </c>
      <c r="J35" s="684">
        <f>+'[4]VAC-LE 04-01'!L1473</f>
        <v>131.71001114700002</v>
      </c>
      <c r="K35" s="684">
        <f>+'[4]VAC-LE 04-01'!M1473</f>
        <v>119.989999557</v>
      </c>
      <c r="L35" s="684">
        <f>+'[4]VAC-LE 04-01'!N1473</f>
        <v>115.36001018100001</v>
      </c>
      <c r="M35" s="684">
        <f>+'[4]VAC-LE 04-01'!O1473</f>
        <v>124.09000611300002</v>
      </c>
      <c r="N35" s="684">
        <f>+'[4]VAC-LE 04-01'!P1473</f>
        <v>121.83999471000001</v>
      </c>
    </row>
    <row r="36" spans="1:14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</row>
    <row r="37" spans="1:14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</row>
    <row r="38" spans="1:14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</row>
    <row r="39" spans="1:14" ht="12" customHeight="1">
      <c r="A39" s="14"/>
      <c r="B39" s="473"/>
      <c r="C39" s="473"/>
      <c r="D39" s="473"/>
      <c r="E39" s="473"/>
      <c r="F39" s="473"/>
      <c r="G39" s="473"/>
      <c r="H39" s="473"/>
      <c r="I39" s="473"/>
      <c r="J39" s="473"/>
      <c r="K39" s="473"/>
      <c r="L39" s="473"/>
      <c r="M39" s="473"/>
      <c r="N39" s="473"/>
    </row>
    <row r="40" spans="1:14" ht="12" customHeight="1">
      <c r="A40" s="217"/>
      <c r="B40" s="473"/>
      <c r="C40" s="473"/>
      <c r="D40" s="473"/>
      <c r="E40" s="473"/>
      <c r="F40" s="473"/>
      <c r="G40" s="473"/>
      <c r="H40" s="473"/>
      <c r="I40" s="473"/>
      <c r="J40" s="473"/>
      <c r="K40" s="473"/>
      <c r="L40" s="473"/>
      <c r="M40" s="473"/>
      <c r="N40" s="473"/>
    </row>
    <row r="41" spans="1:14" ht="12" customHeight="1">
      <c r="A41" s="276"/>
      <c r="B41" s="473"/>
      <c r="C41" s="473"/>
      <c r="D41" s="473"/>
      <c r="E41" s="473"/>
      <c r="F41" s="473"/>
      <c r="G41" s="473"/>
      <c r="H41" s="473"/>
      <c r="I41" s="473"/>
      <c r="J41" s="473"/>
      <c r="K41" s="473"/>
      <c r="L41" s="473"/>
      <c r="M41" s="473"/>
      <c r="N41" s="473"/>
    </row>
    <row r="42" spans="1:14" ht="12" customHeight="1">
      <c r="A42" s="277"/>
      <c r="B42" s="473"/>
      <c r="C42" s="473"/>
      <c r="D42" s="473"/>
      <c r="E42" s="473"/>
      <c r="F42" s="473"/>
      <c r="G42" s="473"/>
      <c r="H42" s="473"/>
      <c r="I42" s="473"/>
      <c r="J42" s="473"/>
      <c r="K42" s="473"/>
      <c r="L42" s="473"/>
      <c r="M42" s="473"/>
      <c r="N42" s="473"/>
    </row>
    <row r="43" spans="1:14" ht="12" customHeight="1">
      <c r="A43" s="278"/>
      <c r="B43" s="473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473"/>
      <c r="N43" s="473"/>
    </row>
    <row r="44" spans="1:14" ht="12" customHeight="1">
      <c r="A44" s="277"/>
      <c r="B44" s="473"/>
      <c r="C44" s="473"/>
      <c r="D44" s="473"/>
      <c r="E44" s="473"/>
      <c r="F44" s="473"/>
      <c r="G44" s="473"/>
      <c r="H44" s="473"/>
      <c r="I44" s="473"/>
      <c r="J44" s="473"/>
      <c r="K44" s="473"/>
      <c r="L44" s="473"/>
      <c r="M44" s="473"/>
      <c r="N44" s="473"/>
    </row>
    <row r="45" spans="1:14" ht="12" customHeight="1">
      <c r="A45" s="217"/>
      <c r="B45" s="473"/>
      <c r="C45" s="473"/>
      <c r="D45" s="473"/>
      <c r="E45" s="473"/>
      <c r="F45" s="473"/>
      <c r="G45" s="473"/>
      <c r="H45" s="473"/>
      <c r="I45" s="473"/>
      <c r="J45" s="473"/>
      <c r="K45" s="473"/>
      <c r="L45" s="473"/>
      <c r="M45" s="473"/>
      <c r="N45" s="473"/>
    </row>
    <row r="46" spans="1:14" ht="12" customHeight="1">
      <c r="A46" s="217"/>
      <c r="B46" s="473"/>
      <c r="C46" s="473"/>
      <c r="D46" s="473"/>
      <c r="E46" s="473"/>
      <c r="F46" s="473"/>
      <c r="G46" s="473"/>
      <c r="H46" s="473"/>
      <c r="I46" s="473"/>
      <c r="J46" s="473"/>
      <c r="K46" s="473"/>
      <c r="L46" s="473"/>
      <c r="M46" s="473"/>
      <c r="N46" s="473"/>
    </row>
    <row r="47" spans="1:14" ht="12" customHeight="1">
      <c r="A47" s="217"/>
      <c r="B47" s="473"/>
      <c r="C47" s="473"/>
      <c r="D47" s="473"/>
      <c r="E47" s="473"/>
      <c r="F47" s="473"/>
      <c r="G47" s="473"/>
      <c r="H47" s="473"/>
      <c r="I47" s="473"/>
      <c r="J47" s="473"/>
      <c r="K47" s="473"/>
      <c r="L47" s="473"/>
      <c r="M47" s="473"/>
      <c r="N47" s="473"/>
    </row>
    <row r="48" spans="1:14" ht="12" customHeight="1">
      <c r="A48" s="217"/>
      <c r="B48" s="473"/>
      <c r="C48" s="473"/>
      <c r="D48" s="473"/>
      <c r="E48" s="473"/>
      <c r="F48" s="473"/>
      <c r="G48" s="473"/>
      <c r="H48" s="473"/>
      <c r="I48" s="473"/>
      <c r="J48" s="473"/>
      <c r="K48" s="473"/>
      <c r="L48" s="473"/>
      <c r="M48" s="473"/>
      <c r="N48" s="473"/>
    </row>
    <row r="49" spans="1:14" ht="12" customHeight="1">
      <c r="A49" s="217"/>
      <c r="B49" s="473"/>
      <c r="C49" s="473"/>
      <c r="D49" s="473"/>
      <c r="E49" s="473"/>
      <c r="F49" s="473"/>
      <c r="G49" s="473"/>
      <c r="H49" s="473"/>
      <c r="I49" s="473"/>
      <c r="J49" s="473"/>
      <c r="K49" s="473"/>
      <c r="L49" s="473"/>
      <c r="M49" s="473"/>
      <c r="N49" s="473"/>
    </row>
    <row r="50" spans="1:14" ht="12" customHeight="1">
      <c r="A50" s="217"/>
      <c r="B50" s="473"/>
      <c r="C50" s="473"/>
      <c r="D50" s="473"/>
      <c r="E50" s="473"/>
      <c r="F50" s="473"/>
      <c r="G50" s="473"/>
      <c r="H50" s="473"/>
      <c r="I50" s="473"/>
      <c r="J50" s="473"/>
      <c r="K50" s="473"/>
      <c r="L50" s="473"/>
      <c r="M50" s="473"/>
      <c r="N50" s="473"/>
    </row>
    <row r="51" spans="1:14" ht="12" customHeight="1">
      <c r="A51" s="217"/>
      <c r="B51" s="473"/>
      <c r="C51" s="473"/>
      <c r="D51" s="473"/>
      <c r="E51" s="473"/>
      <c r="F51" s="473"/>
      <c r="G51" s="473"/>
      <c r="H51" s="473"/>
      <c r="I51" s="473"/>
      <c r="J51" s="473"/>
      <c r="K51" s="473"/>
      <c r="L51" s="473"/>
      <c r="M51" s="473"/>
      <c r="N51" s="473"/>
    </row>
    <row r="52" spans="1:14" ht="12" customHeight="1">
      <c r="A52" s="217"/>
      <c r="B52" s="473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</row>
    <row r="53" spans="1:14" ht="12" customHeight="1">
      <c r="B53" s="473"/>
      <c r="C53" s="473"/>
      <c r="D53" s="473"/>
      <c r="E53" s="473"/>
      <c r="F53" s="473"/>
      <c r="G53" s="473"/>
      <c r="H53" s="473"/>
      <c r="I53" s="473"/>
      <c r="J53" s="473"/>
      <c r="K53" s="473"/>
      <c r="L53" s="473"/>
      <c r="M53" s="473"/>
      <c r="N53" s="473"/>
    </row>
    <row r="54" spans="1:14" ht="12" customHeight="1">
      <c r="B54" s="473"/>
      <c r="C54" s="473"/>
      <c r="D54" s="473"/>
      <c r="E54" s="473"/>
      <c r="F54" s="473"/>
      <c r="G54" s="473"/>
      <c r="H54" s="473"/>
      <c r="I54" s="473"/>
      <c r="J54" s="473"/>
      <c r="K54" s="473"/>
      <c r="L54" s="473"/>
      <c r="M54" s="473"/>
      <c r="N54" s="473"/>
    </row>
    <row r="55" spans="1:14" ht="12" customHeight="1">
      <c r="B55" s="473"/>
      <c r="C55" s="473"/>
      <c r="D55" s="473"/>
      <c r="E55" s="473"/>
      <c r="F55" s="473"/>
      <c r="G55" s="473"/>
      <c r="H55" s="473"/>
      <c r="I55" s="473"/>
      <c r="J55" s="473"/>
      <c r="K55" s="473"/>
      <c r="L55" s="473"/>
      <c r="M55" s="473"/>
      <c r="N55" s="473"/>
    </row>
    <row r="56" spans="1:14" ht="12" customHeight="1">
      <c r="B56" s="473"/>
      <c r="C56" s="473"/>
      <c r="D56" s="473"/>
      <c r="E56" s="473"/>
      <c r="F56" s="473"/>
      <c r="G56" s="473"/>
      <c r="H56" s="473"/>
      <c r="I56" s="473"/>
      <c r="J56" s="473"/>
      <c r="K56" s="473"/>
      <c r="L56" s="473"/>
      <c r="M56" s="473"/>
      <c r="N56" s="473"/>
    </row>
    <row r="57" spans="1:14" ht="12" customHeight="1">
      <c r="B57" s="473"/>
      <c r="C57" s="473"/>
      <c r="D57" s="473"/>
      <c r="E57" s="473"/>
      <c r="F57" s="473"/>
      <c r="G57" s="473"/>
      <c r="H57" s="473"/>
      <c r="I57" s="473"/>
      <c r="J57" s="473"/>
      <c r="K57" s="473"/>
      <c r="L57" s="473"/>
      <c r="M57" s="473"/>
      <c r="N57" s="473"/>
    </row>
  </sheetData>
  <phoneticPr fontId="54" type="noConversion"/>
  <printOptions horizontalCentered="1" verticalCentered="1"/>
  <pageMargins left="0" right="0" top="0" bottom="0" header="0" footer="0"/>
  <ignoredErrors>
    <ignoredError sqref="C6:N6" emptyCellReferenc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56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8.33203125" style="354" customWidth="1"/>
    <col min="2" max="2" width="6.6640625" style="354" customWidth="1"/>
    <col min="3" max="14" width="5.5" style="354" customWidth="1"/>
    <col min="15" max="15" width="6.6640625" style="354" customWidth="1"/>
    <col min="16" max="16384" width="12.83203125" style="354"/>
  </cols>
  <sheetData>
    <row r="2" spans="1:14" ht="12" customHeight="1">
      <c r="A2" s="510" t="s">
        <v>570</v>
      </c>
      <c r="B2" s="467"/>
      <c r="C2" s="467"/>
      <c r="D2" s="467"/>
      <c r="E2" s="467"/>
      <c r="F2" s="467"/>
    </row>
    <row r="3" spans="1:14" ht="11">
      <c r="A3" s="511" t="s">
        <v>709</v>
      </c>
    </row>
    <row r="4" spans="1:14" ht="4" customHeight="1"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8"/>
      <c r="M4" s="358"/>
      <c r="N4" s="358"/>
    </row>
    <row r="5" spans="1:14" ht="17" customHeight="1">
      <c r="A5" s="667" t="s">
        <v>198</v>
      </c>
      <c r="B5" s="668" t="s">
        <v>619</v>
      </c>
      <c r="C5" s="669" t="s">
        <v>330</v>
      </c>
      <c r="D5" s="669" t="s">
        <v>432</v>
      </c>
      <c r="E5" s="669" t="s">
        <v>434</v>
      </c>
      <c r="F5" s="669" t="s">
        <v>384</v>
      </c>
      <c r="G5" s="669" t="s">
        <v>388</v>
      </c>
      <c r="H5" s="669" t="s">
        <v>285</v>
      </c>
      <c r="I5" s="669" t="s">
        <v>296</v>
      </c>
      <c r="J5" s="669" t="s">
        <v>101</v>
      </c>
      <c r="K5" s="669" t="s">
        <v>104</v>
      </c>
      <c r="L5" s="669" t="s">
        <v>17</v>
      </c>
      <c r="M5" s="669" t="s">
        <v>107</v>
      </c>
      <c r="N5" s="670" t="s">
        <v>109</v>
      </c>
    </row>
    <row r="6" spans="1:14" ht="17" customHeight="1">
      <c r="A6" s="535" t="s">
        <v>325</v>
      </c>
      <c r="B6" s="749">
        <f>('C-75'!B6/'C-74'!B6)*1000/365</f>
        <v>6.1966720052792281</v>
      </c>
      <c r="C6" s="746">
        <f>('C-75'!C6/'C-74'!C6)*1000/31</f>
        <v>5.9484840702628041</v>
      </c>
      <c r="D6" s="746">
        <f>('C-75'!D6/'C-74'!D6)*1000/28</f>
        <v>6.2749908295357431</v>
      </c>
      <c r="E6" s="746">
        <f>('C-75'!E6/'C-74'!E6)*1000/31</f>
        <v>6.0902066233683172</v>
      </c>
      <c r="F6" s="746">
        <f>('C-75'!F6/'C-74'!F6)*1000/30</f>
        <v>6.3117169739073855</v>
      </c>
      <c r="G6" s="746">
        <f>('C-75'!G6/'C-74'!G6)*1000/31</f>
        <v>6.3120809795624737</v>
      </c>
      <c r="H6" s="746">
        <f>('C-75'!H6/'C-74'!H6)*1000/30</f>
        <v>6.3786721937631734</v>
      </c>
      <c r="I6" s="746">
        <f>('C-75'!I6/'C-74'!I6)*1000/31</f>
        <v>6.1726332098122292</v>
      </c>
      <c r="J6" s="746">
        <f>('C-75'!J6/'C-74'!J6)*1000/31</f>
        <v>6.1457665010499003</v>
      </c>
      <c r="K6" s="746">
        <f>('C-75'!K6/'C-74'!K6)*1000/30</f>
        <v>6.2616839703180691</v>
      </c>
      <c r="L6" s="746">
        <f>('C-75'!L6/'C-74'!L6)*1000/31</f>
        <v>6.0916199467599892</v>
      </c>
      <c r="M6" s="746">
        <f>('C-75'!M6/'C-74'!M6)*1000/30</f>
        <v>6.3096252335134597</v>
      </c>
      <c r="N6" s="746">
        <f>('C-75'!N6/'C-74'!N6)*1000/31</f>
        <v>6.0821926268802455</v>
      </c>
    </row>
    <row r="7" spans="1:14" ht="12" customHeight="1">
      <c r="A7" s="468" t="s">
        <v>488</v>
      </c>
      <c r="B7" s="750">
        <f>('C-75'!B7/'C-74'!B7)*1000/365</f>
        <v>2.9048879446769149</v>
      </c>
      <c r="C7" s="747">
        <f>('C-75'!C7/'C-74'!C7)*1000/31</f>
        <v>2.5062034739454093</v>
      </c>
      <c r="D7" s="747">
        <f>('C-75'!D7/'C-74'!D7)*1000/28</f>
        <v>3.135157251082251</v>
      </c>
      <c r="E7" s="747">
        <f>('C-75'!E7/'C-74'!E7)*1000/31</f>
        <v>2.8332479945383171</v>
      </c>
      <c r="F7" s="747">
        <f>('C-75'!F7/'C-74'!F7)*1000/30</f>
        <v>3.4607959259259262</v>
      </c>
      <c r="G7" s="747">
        <f>('C-75'!G7/'C-74'!G7)*1000/31</f>
        <v>3.4357373476702509</v>
      </c>
      <c r="H7" s="747">
        <f>('C-75'!H7/'C-74'!H7)*1000/30</f>
        <v>3.1750076788830714</v>
      </c>
      <c r="I7" s="747">
        <f>('C-75'!I7/'C-74'!I7)*1000/31</f>
        <v>3.0750122335647201</v>
      </c>
      <c r="J7" s="747">
        <f>('C-75'!J7/'C-74'!J7)*1000/31</f>
        <v>2.7241047667428671</v>
      </c>
      <c r="K7" s="747">
        <f>('C-75'!K7/'C-74'!K7)*1000/30</f>
        <v>2.6464745196324144</v>
      </c>
      <c r="L7" s="747">
        <f>('C-75'!L7/'C-74'!L7)*1000/31</f>
        <v>2.8007010105909935</v>
      </c>
      <c r="M7" s="747">
        <f>('C-75'!M7/'C-74'!M7)*1000/30</f>
        <v>2.6666666666666661</v>
      </c>
      <c r="N7" s="747">
        <f>('C-75'!N7/'C-74'!N7)*1000/31</f>
        <v>2.5549716595413914</v>
      </c>
    </row>
    <row r="8" spans="1:14" ht="12" customHeight="1">
      <c r="A8" s="468" t="s">
        <v>603</v>
      </c>
      <c r="B8" s="750">
        <f>('C-75'!B8/'C-74'!B8)*1000/365</f>
        <v>4.2029463142070762</v>
      </c>
      <c r="C8" s="747">
        <f>('C-75'!C8/'C-74'!C8)*1000/31</f>
        <v>2.6336575482560898</v>
      </c>
      <c r="D8" s="747">
        <f>('C-75'!D8/'C-74'!D8)*1000/28</f>
        <v>4.4600159405770352</v>
      </c>
      <c r="E8" s="747">
        <f>('C-75'!E8/'C-74'!E8)*1000/31</f>
        <v>4.6158273208212144</v>
      </c>
      <c r="F8" s="747">
        <f>('C-75'!F8/'C-74'!F8)*1000/30</f>
        <v>5.4962351525633473</v>
      </c>
      <c r="G8" s="747">
        <f>('C-75'!G8/'C-74'!G8)*1000/31</f>
        <v>5.6242472122869467</v>
      </c>
      <c r="H8" s="747">
        <f>('C-75'!H8/'C-74'!H8)*1000/30</f>
        <v>5.3601420551879304</v>
      </c>
      <c r="I8" s="747">
        <f>('C-75'!I8/'C-74'!I8)*1000/31</f>
        <v>4.8891600687106012</v>
      </c>
      <c r="J8" s="747">
        <f>('C-75'!J8/'C-74'!J8)*1000/31</f>
        <v>4.2171581185088574</v>
      </c>
      <c r="K8" s="747">
        <f>('C-75'!K8/'C-74'!K8)*1000/30</f>
        <v>3.6608276538824831</v>
      </c>
      <c r="L8" s="747">
        <f>('C-75'!L8/'C-74'!L8)*1000/31</f>
        <v>3.3392245281386814</v>
      </c>
      <c r="M8" s="747">
        <f>('C-75'!M8/'C-74'!M8)*1000/30</f>
        <v>3.4861573091645885</v>
      </c>
      <c r="N8" s="747">
        <f>('C-75'!N8/'C-74'!N8)*1000/31</f>
        <v>3.3627388960252014</v>
      </c>
    </row>
    <row r="9" spans="1:14" ht="12" customHeight="1">
      <c r="A9" s="468" t="s">
        <v>604</v>
      </c>
      <c r="B9" s="750">
        <f>('C-75'!B9/'C-74'!B9)*1000/365</f>
        <v>8.0291480516872316</v>
      </c>
      <c r="C9" s="747">
        <f>('C-75'!C9/'C-74'!C9)*1000/31</f>
        <v>7.8107123745819438</v>
      </c>
      <c r="D9" s="747">
        <f>('C-75'!D9/'C-74'!D9)*1000/28</f>
        <v>8.628286767253659</v>
      </c>
      <c r="E9" s="747">
        <f>('C-75'!E9/'C-74'!E9)*1000/31</f>
        <v>7.8219766684753109</v>
      </c>
      <c r="F9" s="747">
        <f>('C-75'!F9/'C-74'!F9)*1000/30</f>
        <v>8.2742883283454507</v>
      </c>
      <c r="G9" s="747">
        <f>('C-75'!G9/'C-74'!G9)*1000/31</f>
        <v>7.4801776096033414</v>
      </c>
      <c r="H9" s="747">
        <f>('C-75'!H9/'C-74'!H9)*1000/30</f>
        <v>7.7857332036720122</v>
      </c>
      <c r="I9" s="747">
        <f>('C-75'!I9/'C-74'!I9)*1000/31</f>
        <v>8.7783844669260702</v>
      </c>
      <c r="J9" s="747">
        <f>('C-75'!J9/'C-74'!J9)*1000/31</f>
        <v>7.9077179716319472</v>
      </c>
      <c r="K9" s="747">
        <f>('C-75'!K9/'C-74'!K9)*1000/30</f>
        <v>8.1922364718614702</v>
      </c>
      <c r="L9" s="747">
        <f>('C-75'!L9/'C-74'!L9)*1000/31</f>
        <v>8.0897584598642247</v>
      </c>
      <c r="M9" s="747">
        <f>('C-75'!M9/'C-74'!M9)*1000/30</f>
        <v>8.3389911217183759</v>
      </c>
      <c r="N9" s="747">
        <f>('C-75'!N9/'C-74'!N9)*1000/31</f>
        <v>7.2694141830065355</v>
      </c>
    </row>
    <row r="10" spans="1:14" ht="12" customHeight="1">
      <c r="A10" s="358" t="s">
        <v>605</v>
      </c>
      <c r="B10" s="750">
        <f>('C-75'!B10/'C-74'!B10)*1000/365</f>
        <v>8.2612656163794771</v>
      </c>
      <c r="C10" s="747">
        <f>('C-75'!C10/'C-74'!C10)*1000/31</f>
        <v>7.739429926763667</v>
      </c>
      <c r="D10" s="747">
        <f>('C-75'!D10/'C-74'!D10)*1000/28</f>
        <v>8.5851672139394353</v>
      </c>
      <c r="E10" s="747">
        <f>('C-75'!E10/'C-74'!E10)*1000/31</f>
        <v>7.7479071354269191</v>
      </c>
      <c r="F10" s="747">
        <f>('C-75'!F10/'C-74'!F10)*1000/30</f>
        <v>7.9476554244591329</v>
      </c>
      <c r="G10" s="747">
        <f>('C-75'!G10/'C-74'!G10)*1000/31</f>
        <v>7.6684412835110329</v>
      </c>
      <c r="H10" s="747">
        <f>('C-75'!H10/'C-74'!H10)*1000/30</f>
        <v>8.2855071927568602</v>
      </c>
      <c r="I10" s="747">
        <f>('C-75'!I10/'C-74'!I10)*1000/31</f>
        <v>8.2630359862846952</v>
      </c>
      <c r="J10" s="747">
        <f>('C-75'!J10/'C-74'!J10)*1000/31</f>
        <v>8.3755471443567142</v>
      </c>
      <c r="K10" s="747">
        <f>('C-75'!K10/'C-74'!K10)*1000/30</f>
        <v>8.6431963356893924</v>
      </c>
      <c r="L10" s="747">
        <f>('C-75'!L10/'C-74'!L10)*1000/31</f>
        <v>8.4811684247228794</v>
      </c>
      <c r="M10" s="747">
        <f>('C-75'!M10/'C-74'!M10)*1000/30</f>
        <v>8.9388506394266933</v>
      </c>
      <c r="N10" s="747">
        <f>('C-75'!N10/'C-74'!N10)*1000/31</f>
        <v>8.5134490802294334</v>
      </c>
    </row>
    <row r="11" spans="1:14" ht="12" customHeight="1">
      <c r="A11" s="358" t="s">
        <v>606</v>
      </c>
      <c r="B11" s="750">
        <f>('C-75'!B11/'C-74'!B11)*1000/365</f>
        <v>6.0808217441073742</v>
      </c>
      <c r="C11" s="747">
        <f>('C-75'!C11/'C-74'!C11)*1000/31</f>
        <v>5.8096285419117306</v>
      </c>
      <c r="D11" s="747">
        <f>('C-75'!D11/'C-74'!D11)*1000/28</f>
        <v>6.2852464214568116</v>
      </c>
      <c r="E11" s="747">
        <f>('C-75'!E11/'C-74'!E11)*1000/31</f>
        <v>5.9948511394802715</v>
      </c>
      <c r="F11" s="747">
        <f>('C-75'!F11/'C-74'!F11)*1000/30</f>
        <v>6.2721323872136887</v>
      </c>
      <c r="G11" s="747">
        <f>('C-75'!G11/'C-74'!G11)*1000/31</f>
        <v>6.0968548061738428</v>
      </c>
      <c r="H11" s="747">
        <f>('C-75'!H11/'C-74'!H11)*1000/30</f>
        <v>6.3048995534142191</v>
      </c>
      <c r="I11" s="747">
        <f>('C-75'!I11/'C-74'!I11)*1000/31</f>
        <v>5.9838049807910743</v>
      </c>
      <c r="J11" s="747">
        <f>('C-75'!J11/'C-74'!J11)*1000/31</f>
        <v>5.9778397491460904</v>
      </c>
      <c r="K11" s="747">
        <f>('C-75'!K11/'C-74'!K11)*1000/30</f>
        <v>6.0860333801441637</v>
      </c>
      <c r="L11" s="747">
        <f>('C-75'!L11/'C-74'!L11)*1000/31</f>
        <v>6.0595095539446726</v>
      </c>
      <c r="M11" s="747">
        <f>('C-75'!M11/'C-74'!M11)*1000/30</f>
        <v>6.1755399045034922</v>
      </c>
      <c r="N11" s="747">
        <f>('C-75'!N11/'C-74'!N11)*1000/31</f>
        <v>5.9549062691452139</v>
      </c>
    </row>
    <row r="12" spans="1:14" ht="12" customHeight="1">
      <c r="A12" s="469" t="s">
        <v>592</v>
      </c>
      <c r="B12" s="750">
        <f>('C-75'!B12/'C-74'!B12)*1000/365</f>
        <v>6.037965982331106</v>
      </c>
      <c r="C12" s="747">
        <f>('C-75'!C12/'C-74'!C12)*1000/31</f>
        <v>5.6136808380078902</v>
      </c>
      <c r="D12" s="747">
        <f>('C-75'!D12/'C-74'!D12)*1000/28</f>
        <v>5.9530419365019522</v>
      </c>
      <c r="E12" s="747">
        <f>('C-75'!E12/'C-74'!E12)*1000/31</f>
        <v>5.8856170151389948</v>
      </c>
      <c r="F12" s="747">
        <f>('C-75'!F12/'C-74'!F12)*1000/30</f>
        <v>6.294368092358245</v>
      </c>
      <c r="G12" s="747">
        <f>('C-75'!G12/'C-74'!G12)*1000/31</f>
        <v>6.2347718721100041</v>
      </c>
      <c r="H12" s="747">
        <f>('C-75'!H12/'C-74'!H12)*1000/30</f>
        <v>6.4354437940139215</v>
      </c>
      <c r="I12" s="747">
        <f>('C-75'!I12/'C-74'!I12)*1000/31</f>
        <v>5.9885308353043714</v>
      </c>
      <c r="J12" s="747">
        <f>('C-75'!J12/'C-74'!J12)*1000/31</f>
        <v>6.0413559523185212</v>
      </c>
      <c r="K12" s="747">
        <f>('C-75'!K12/'C-74'!K12)*1000/30</f>
        <v>5.9522937506975966</v>
      </c>
      <c r="L12" s="747">
        <f>('C-75'!L12/'C-74'!L12)*1000/31</f>
        <v>6.1006185501274262</v>
      </c>
      <c r="M12" s="747">
        <f>('C-75'!M12/'C-74'!M12)*1000/30</f>
        <v>6.0568622519998803</v>
      </c>
      <c r="N12" s="747">
        <f>('C-75'!N12/'C-74'!N12)*1000/31</f>
        <v>5.9268540378119505</v>
      </c>
    </row>
    <row r="13" spans="1:14" ht="12" customHeight="1">
      <c r="A13" s="469" t="s">
        <v>593</v>
      </c>
      <c r="B13" s="750">
        <f>('C-75'!B13/'C-74'!B13)*1000/365</f>
        <v>6.2864734751844136</v>
      </c>
      <c r="C13" s="747">
        <f>('C-75'!C13/'C-74'!C13)*1000/31</f>
        <v>6.2200943923141834</v>
      </c>
      <c r="D13" s="747">
        <f>('C-75'!D13/'C-74'!D13)*1000/28</f>
        <v>7.0198183949212316</v>
      </c>
      <c r="E13" s="747">
        <f>('C-75'!E13/'C-74'!E13)*1000/31</f>
        <v>6.3038192235343278</v>
      </c>
      <c r="F13" s="747">
        <f>('C-75'!F13/'C-74'!F13)*1000/30</f>
        <v>6.4133451195836404</v>
      </c>
      <c r="G13" s="747">
        <f>('C-75'!G13/'C-74'!G13)*1000/31</f>
        <v>6.0518985174375199</v>
      </c>
      <c r="H13" s="747">
        <f>('C-75'!H13/'C-74'!H13)*1000/30</f>
        <v>6.3157971051268769</v>
      </c>
      <c r="I13" s="747">
        <f>('C-75'!I13/'C-74'!I13)*1000/31</f>
        <v>6.1209578201753692</v>
      </c>
      <c r="J13" s="747">
        <f>('C-75'!J13/'C-74'!J13)*1000/31</f>
        <v>5.9929246834707897</v>
      </c>
      <c r="K13" s="747">
        <f>('C-75'!K13/'C-74'!K13)*1000/30</f>
        <v>6.4041401706257988</v>
      </c>
      <c r="L13" s="747">
        <f>('C-75'!L13/'C-74'!L13)*1000/31</f>
        <v>6.112294809175733</v>
      </c>
      <c r="M13" s="747">
        <f>('C-75'!M13/'C-74'!M13)*1000/30</f>
        <v>6.4922878890306119</v>
      </c>
      <c r="N13" s="747">
        <f>('C-75'!N13/'C-74'!N13)*1000/31</f>
        <v>6.0979106378435208</v>
      </c>
    </row>
    <row r="14" spans="1:14" ht="12" customHeight="1">
      <c r="A14" s="469" t="s">
        <v>594</v>
      </c>
      <c r="B14" s="750">
        <f>('C-75'!B14/'C-74'!B14)*1000/365</f>
        <v>4.6167700331073185</v>
      </c>
      <c r="C14" s="747">
        <f>('C-75'!C14/'C-74'!C14)*1000/31</f>
        <v>4.7651998445520594</v>
      </c>
      <c r="D14" s="747">
        <f>('C-75'!D14/'C-74'!D14)*1000/28</f>
        <v>4.623025490224892</v>
      </c>
      <c r="E14" s="747">
        <f>('C-75'!E14/'C-74'!E14)*1000/31</f>
        <v>4.6643057056101807</v>
      </c>
      <c r="F14" s="747">
        <f>('C-75'!F14/'C-74'!F14)*1000/30</f>
        <v>4.6294700450251893</v>
      </c>
      <c r="G14" s="747">
        <f>('C-75'!G14/'C-74'!G14)*1000/31</f>
        <v>4.5985168580077049</v>
      </c>
      <c r="H14" s="747">
        <f>('C-75'!H14/'C-74'!H14)*1000/30</f>
        <v>4.3706919341028643</v>
      </c>
      <c r="I14" s="747">
        <f>('C-75'!I14/'C-74'!I14)*1000/31</f>
        <v>4.5359744891869234</v>
      </c>
      <c r="J14" s="747">
        <f>('C-75'!J14/'C-74'!J14)*1000/31</f>
        <v>4.6193919777647752</v>
      </c>
      <c r="K14" s="747">
        <f>('C-75'!K14/'C-74'!K14)*1000/30</f>
        <v>4.8239602686787668</v>
      </c>
      <c r="L14" s="747">
        <f>('C-75'!L14/'C-74'!L14)*1000/31</f>
        <v>4.5685021598746074</v>
      </c>
      <c r="M14" s="747">
        <f>('C-75'!M14/'C-74'!M14)*1000/30</f>
        <v>4.7657572441095324</v>
      </c>
      <c r="N14" s="747">
        <f>('C-75'!N14/'C-74'!N14)*1000/31</f>
        <v>4.6326748158482145</v>
      </c>
    </row>
    <row r="15" spans="1:14" ht="12" customHeight="1">
      <c r="A15" s="468" t="s">
        <v>595</v>
      </c>
      <c r="B15" s="750">
        <f>('C-75'!B15/'C-74'!B15)*1000/365</f>
        <v>3.435182697275549</v>
      </c>
      <c r="C15" s="747">
        <f>('C-75'!C15/'C-74'!C15)*1000/31</f>
        <v>3.4623835423619331</v>
      </c>
      <c r="D15" s="747">
        <f>('C-75'!D15/'C-74'!D15)*1000/28</f>
        <v>3.5303621449427753</v>
      </c>
      <c r="E15" s="747">
        <f>('C-75'!E15/'C-74'!E15)*1000/31</f>
        <v>3.5213915814112511</v>
      </c>
      <c r="F15" s="747">
        <f>('C-75'!F15/'C-74'!F15)*1000/30</f>
        <v>3.5574720645441285</v>
      </c>
      <c r="G15" s="747">
        <f>('C-75'!G15/'C-74'!G15)*1000/31</f>
        <v>3.7313682827825754</v>
      </c>
      <c r="H15" s="747">
        <f>('C-75'!H15/'C-74'!H15)*1000/30</f>
        <v>3.3698589331480431</v>
      </c>
      <c r="I15" s="747">
        <f>('C-75'!I15/'C-74'!I15)*1000/31</f>
        <v>3.3093274901360812</v>
      </c>
      <c r="J15" s="747">
        <f>('C-75'!J15/'C-74'!J15)*1000/31</f>
        <v>3.2639001234783325</v>
      </c>
      <c r="K15" s="747">
        <f>('C-75'!K15/'C-74'!K15)*1000/30</f>
        <v>3.2235703891971395</v>
      </c>
      <c r="L15" s="747">
        <f>('C-75'!L15/'C-74'!L15)*1000/31</f>
        <v>3.303926179491993</v>
      </c>
      <c r="M15" s="747">
        <f>('C-75'!M15/'C-74'!M15)*1000/30</f>
        <v>3.4252269059485534</v>
      </c>
      <c r="N15" s="747">
        <f>('C-75'!N15/'C-74'!N15)*1000/31</f>
        <v>3.5232952384801943</v>
      </c>
    </row>
    <row r="16" spans="1:14" ht="12" customHeight="1">
      <c r="A16" s="358" t="s">
        <v>596</v>
      </c>
      <c r="B16" s="750">
        <f>('C-75'!B16/'C-74'!B16)*1000/365</f>
        <v>3.2777971282684053</v>
      </c>
      <c r="C16" s="747">
        <f>('C-75'!C16/'C-74'!C16)*1000/31</f>
        <v>3.2271425546289669</v>
      </c>
      <c r="D16" s="747">
        <f>('C-75'!D16/'C-74'!D16)*1000/28</f>
        <v>3.5606101584897494</v>
      </c>
      <c r="E16" s="747">
        <f>('C-75'!E16/'C-74'!E16)*1000/31</f>
        <v>3.2020409252064934</v>
      </c>
      <c r="F16" s="747">
        <f>('C-75'!F16/'C-74'!F16)*1000/30</f>
        <v>3.2727440613026815</v>
      </c>
      <c r="G16" s="747">
        <f>('C-75'!G16/'C-74'!G16)*1000/31</f>
        <v>3.257252369586102</v>
      </c>
      <c r="H16" s="747">
        <f>('C-75'!H16/'C-74'!H16)*1000/30</f>
        <v>3.3773134024811875</v>
      </c>
      <c r="I16" s="747">
        <f>('C-75'!I16/'C-74'!I16)*1000/31</f>
        <v>3.2402518252919119</v>
      </c>
      <c r="J16" s="747">
        <f>('C-75'!J16/'C-74'!J16)*1000/31</f>
        <v>3.4573833931066833</v>
      </c>
      <c r="K16" s="747">
        <f>('C-75'!K16/'C-74'!K16)*1000/30</f>
        <v>3.2489601901366609</v>
      </c>
      <c r="L16" s="747">
        <f>('C-75'!L16/'C-74'!L16)*1000/31</f>
        <v>3.2776630042059627</v>
      </c>
      <c r="M16" s="747">
        <f>('C-75'!M16/'C-74'!M16)*1000/30</f>
        <v>3.175377468060395</v>
      </c>
      <c r="N16" s="747">
        <f>('C-75'!N16/'C-74'!N16)*1000/31</f>
        <v>3.0889431961490135</v>
      </c>
    </row>
    <row r="17" spans="1:14" ht="12" customHeight="1">
      <c r="A17" s="358" t="s">
        <v>597</v>
      </c>
      <c r="B17" s="750">
        <f>('C-75'!B17/'C-74'!B17)*1000/365</f>
        <v>12.754957537664341</v>
      </c>
      <c r="C17" s="747">
        <f>('C-75'!C17/'C-74'!C17)*1000/31</f>
        <v>12.249065625452836</v>
      </c>
      <c r="D17" s="747">
        <f>('C-75'!D17/'C-74'!D17)*1000/28</f>
        <v>12.782463983144497</v>
      </c>
      <c r="E17" s="747">
        <f>('C-75'!E17/'C-74'!E17)*1000/31</f>
        <v>11.738317687030788</v>
      </c>
      <c r="F17" s="747">
        <f>('C-75'!F17/'C-74'!F17)*1000/30</f>
        <v>12.519922849671957</v>
      </c>
      <c r="G17" s="747">
        <f>('C-75'!G17/'C-74'!G17)*1000/31</f>
        <v>12.180468036382615</v>
      </c>
      <c r="H17" s="747">
        <f>('C-75'!H17/'C-74'!H17)*1000/30</f>
        <v>13.030084532342322</v>
      </c>
      <c r="I17" s="747">
        <f>('C-75'!I17/'C-74'!I17)*1000/31</f>
        <v>12.863745082157354</v>
      </c>
      <c r="J17" s="747">
        <f>('C-75'!J17/'C-74'!J17)*1000/31</f>
        <v>12.763776298886103</v>
      </c>
      <c r="K17" s="747">
        <f>('C-75'!K17/'C-74'!K17)*1000/30</f>
        <v>13.830226638864032</v>
      </c>
      <c r="L17" s="747">
        <f>('C-75'!L17/'C-74'!L17)*1000/31</f>
        <v>12.58149654092141</v>
      </c>
      <c r="M17" s="747">
        <f>('C-75'!M17/'C-74'!M17)*1000/30</f>
        <v>13.427218221967314</v>
      </c>
      <c r="N17" s="747">
        <f>('C-75'!N17/'C-74'!N17)*1000/31</f>
        <v>13.212013180897564</v>
      </c>
    </row>
    <row r="18" spans="1:14" ht="12" customHeight="1">
      <c r="A18" s="468" t="s">
        <v>598</v>
      </c>
      <c r="B18" s="750">
        <f>('C-75'!B18/'C-74'!B18)*1000/365</f>
        <v>15.470523398291817</v>
      </c>
      <c r="C18" s="747">
        <f>('C-75'!C18/'C-74'!C18)*1000/31</f>
        <v>15.456589460927747</v>
      </c>
      <c r="D18" s="747">
        <f>('C-75'!D18/'C-74'!D18)*1000/28</f>
        <v>15.429595318931362</v>
      </c>
      <c r="E18" s="747">
        <f>('C-75'!E18/'C-74'!E18)*1000/31</f>
        <v>14.642528303413853</v>
      </c>
      <c r="F18" s="747">
        <f>('C-75'!F18/'C-74'!F18)*1000/30</f>
        <v>15.226876631249999</v>
      </c>
      <c r="G18" s="747">
        <f>('C-75'!G18/'C-74'!G18)*1000/31</f>
        <v>14.92890094314907</v>
      </c>
      <c r="H18" s="747">
        <f>('C-75'!H18/'C-74'!H18)*1000/30</f>
        <v>15.553766491320355</v>
      </c>
      <c r="I18" s="747">
        <f>('C-75'!I18/'C-74'!I18)*1000/31</f>
        <v>14.283721443895153</v>
      </c>
      <c r="J18" s="747">
        <f>('C-75'!J18/'C-74'!J18)*1000/31</f>
        <v>15.635404466882619</v>
      </c>
      <c r="K18" s="747">
        <f>('C-75'!K18/'C-74'!K18)*1000/30</f>
        <v>16.458305131006785</v>
      </c>
      <c r="L18" s="747">
        <f>('C-75'!L18/'C-74'!L18)*1000/31</f>
        <v>15.76965032494584</v>
      </c>
      <c r="M18" s="747">
        <f>('C-75'!M18/'C-74'!M18)*1000/30</f>
        <v>16.446597786152061</v>
      </c>
      <c r="N18" s="747">
        <f>('C-75'!N18/'C-74'!N18)*1000/31</f>
        <v>15.629433081608816</v>
      </c>
    </row>
    <row r="19" spans="1:14" ht="12" customHeight="1">
      <c r="A19" s="468" t="s">
        <v>599</v>
      </c>
      <c r="B19" s="750">
        <f>('C-75'!B19/'C-74'!B19)*1000/365</f>
        <v>4.0858878443598812</v>
      </c>
      <c r="C19" s="747">
        <f>('C-75'!C19/'C-74'!C19)*1000/31</f>
        <v>4.0186233734187038</v>
      </c>
      <c r="D19" s="747">
        <f>('C-75'!D19/'C-74'!D19)*1000/28</f>
        <v>4.1188718697297819</v>
      </c>
      <c r="E19" s="747">
        <f>('C-75'!E19/'C-74'!E19)*1000/31</f>
        <v>4.0865902934816294</v>
      </c>
      <c r="F19" s="747">
        <f>('C-75'!F19/'C-74'!F19)*1000/30</f>
        <v>4.093378951638126</v>
      </c>
      <c r="G19" s="747">
        <f>('C-75'!G19/'C-74'!G19)*1000/31</f>
        <v>4.0485935608216366</v>
      </c>
      <c r="H19" s="747">
        <f>('C-75'!H19/'C-74'!H19)*1000/30</f>
        <v>4.0719015843410942</v>
      </c>
      <c r="I19" s="747">
        <f>('C-75'!I19/'C-74'!I19)*1000/31</f>
        <v>4.1002819664184669</v>
      </c>
      <c r="J19" s="747">
        <f>('C-75'!J19/'C-74'!J19)*1000/31</f>
        <v>4.0811032911495806</v>
      </c>
      <c r="K19" s="747">
        <f>('C-75'!K19/'C-74'!K19)*1000/30</f>
        <v>4.0838866777171088</v>
      </c>
      <c r="L19" s="747">
        <f>('C-75'!L19/'C-74'!L19)*1000/31</f>
        <v>4.0684805185281663</v>
      </c>
      <c r="M19" s="747">
        <f>('C-75'!M19/'C-74'!M19)*1000/30</f>
        <v>4.1584981055945374</v>
      </c>
      <c r="N19" s="747">
        <f>('C-75'!N19/'C-74'!N19)*1000/31</f>
        <v>4.1275565470400757</v>
      </c>
    </row>
    <row r="20" spans="1:14" ht="12" customHeight="1">
      <c r="A20" s="468" t="s">
        <v>600</v>
      </c>
      <c r="B20" s="750">
        <f>('C-75'!B20/'C-74'!B20)*1000/365</f>
        <v>3.0980690533936728</v>
      </c>
      <c r="C20" s="747">
        <f>('C-75'!C20/'C-74'!C20)*1000/31</f>
        <v>3.2069260351235567</v>
      </c>
      <c r="D20" s="747">
        <f>('C-75'!D20/'C-74'!D20)*1000/28</f>
        <v>3.1462273514260586</v>
      </c>
      <c r="E20" s="747">
        <f>('C-75'!E20/'C-74'!E20)*1000/31</f>
        <v>3.0921520030503649</v>
      </c>
      <c r="F20" s="747">
        <f>('C-75'!F20/'C-74'!F20)*1000/30</f>
        <v>3.1404719259363487</v>
      </c>
      <c r="G20" s="747">
        <f>('C-75'!G20/'C-74'!G20)*1000/31</f>
        <v>3.1475573259965253</v>
      </c>
      <c r="H20" s="747">
        <f>('C-75'!H20/'C-74'!H20)*1000/30</f>
        <v>3.2244393712329091</v>
      </c>
      <c r="I20" s="747">
        <f>('C-75'!I20/'C-74'!I20)*1000/31</f>
        <v>3.0210414991346783</v>
      </c>
      <c r="J20" s="747">
        <f>('C-75'!J20/'C-74'!J20)*1000/31</f>
        <v>2.8902449093539873</v>
      </c>
      <c r="K20" s="747">
        <f>('C-75'!K20/'C-74'!K20)*1000/30</f>
        <v>3.0837967082966875</v>
      </c>
      <c r="L20" s="747">
        <f>('C-75'!L20/'C-74'!L20)*1000/31</f>
        <v>3.0920291440406276</v>
      </c>
      <c r="M20" s="747">
        <f>('C-75'!M20/'C-74'!M20)*1000/30</f>
        <v>3.1316812882572291</v>
      </c>
      <c r="N20" s="747">
        <f>('C-75'!N20/'C-74'!N20)*1000/31</f>
        <v>3.0109143537379457</v>
      </c>
    </row>
    <row r="21" spans="1:14" ht="12" customHeight="1">
      <c r="A21" s="468" t="s">
        <v>601</v>
      </c>
      <c r="B21" s="750">
        <f>('C-75'!B21/'C-74'!B21)*1000/365</f>
        <v>3.8175476976126741</v>
      </c>
      <c r="C21" s="747">
        <f>('C-75'!C21/'C-74'!C21)*1000/31</f>
        <v>3.811901482839505</v>
      </c>
      <c r="D21" s="747">
        <f>('C-75'!D21/'C-74'!D21)*1000/28</f>
        <v>3.9527050235879875</v>
      </c>
      <c r="E21" s="747">
        <f>('C-75'!E21/'C-74'!E21)*1000/31</f>
        <v>3.8388252056545014</v>
      </c>
      <c r="F21" s="747">
        <f>('C-75'!F21/'C-74'!F21)*1000/30</f>
        <v>3.9067380601872856</v>
      </c>
      <c r="G21" s="747">
        <f>('C-75'!G21/'C-74'!G21)*1000/31</f>
        <v>3.8908482796069186</v>
      </c>
      <c r="H21" s="747">
        <f>('C-75'!H21/'C-74'!H21)*1000/30</f>
        <v>3.8804680253044199</v>
      </c>
      <c r="I21" s="747">
        <f>('C-75'!I21/'C-74'!I21)*1000/31</f>
        <v>3.7852004724869261</v>
      </c>
      <c r="J21" s="747">
        <f>('C-75'!J21/'C-74'!J21)*1000/31</f>
        <v>3.6786793200676717</v>
      </c>
      <c r="K21" s="747">
        <f>('C-75'!K21/'C-74'!K21)*1000/30</f>
        <v>3.7255885840779213</v>
      </c>
      <c r="L21" s="747">
        <f>('C-75'!L21/'C-74'!L21)*1000/31</f>
        <v>3.7253349576842227</v>
      </c>
      <c r="M21" s="747">
        <f>('C-75'!M21/'C-74'!M21)*1000/30</f>
        <v>3.814774270945509</v>
      </c>
      <c r="N21" s="747">
        <f>('C-75'!N21/'C-74'!N21)*1000/31</f>
        <v>3.8106381308862596</v>
      </c>
    </row>
    <row r="22" spans="1:14" ht="12" customHeight="1">
      <c r="A22" s="468" t="s">
        <v>243</v>
      </c>
      <c r="B22" s="750">
        <f>('C-75'!B22/'C-74'!B22)*1000/365</f>
        <v>4.6671694050084582</v>
      </c>
      <c r="C22" s="747">
        <f>('C-75'!C22/'C-74'!C22)*1000/31</f>
        <v>4.079095372289478</v>
      </c>
      <c r="D22" s="747">
        <f>('C-75'!D22/'C-74'!D22)*1000/28</f>
        <v>4.2841328554269813</v>
      </c>
      <c r="E22" s="747">
        <f>('C-75'!E22/'C-74'!E22)*1000/31</f>
        <v>4.2750605903872545</v>
      </c>
      <c r="F22" s="747">
        <f>('C-75'!F22/'C-74'!F22)*1000/30</f>
        <v>4.7804640803247391</v>
      </c>
      <c r="G22" s="747">
        <f>('C-75'!G22/'C-74'!G22)*1000/31</f>
        <v>4.9953159475424274</v>
      </c>
      <c r="H22" s="747">
        <f>('C-75'!H22/'C-74'!H22)*1000/30</f>
        <v>5.0118815787342337</v>
      </c>
      <c r="I22" s="747">
        <f>('C-75'!I22/'C-74'!I22)*1000/31</f>
        <v>4.845607387849423</v>
      </c>
      <c r="J22" s="747">
        <f>('C-75'!J22/'C-74'!J22)*1000/31</f>
        <v>4.781141199711441</v>
      </c>
      <c r="K22" s="747">
        <f>('C-75'!K22/'C-74'!K22)*1000/30</f>
        <v>4.8142263168892887</v>
      </c>
      <c r="L22" s="747">
        <f>('C-75'!L22/'C-74'!L22)*1000/31</f>
        <v>4.8027465738561039</v>
      </c>
      <c r="M22" s="747">
        <f>('C-75'!M22/'C-74'!M22)*1000/30</f>
        <v>4.8129232279667828</v>
      </c>
      <c r="N22" s="747">
        <f>('C-75'!N22/'C-74'!N22)*1000/31</f>
        <v>4.6457188480045302</v>
      </c>
    </row>
    <row r="23" spans="1:14" ht="12" customHeight="1">
      <c r="A23" s="358" t="s">
        <v>244</v>
      </c>
      <c r="B23" s="750">
        <f>('C-75'!B23/'C-74'!B23)*1000/365</f>
        <v>12.917664406392062</v>
      </c>
      <c r="C23" s="747">
        <f>('C-75'!C23/'C-74'!C23)*1000/31</f>
        <v>13.237402350420918</v>
      </c>
      <c r="D23" s="747">
        <f>('C-75'!D23/'C-74'!D23)*1000/28</f>
        <v>12.724166298378323</v>
      </c>
      <c r="E23" s="747">
        <f>('C-75'!E23/'C-74'!E23)*1000/31</f>
        <v>12.929381421720446</v>
      </c>
      <c r="F23" s="747">
        <f>('C-75'!F23/'C-74'!F23)*1000/30</f>
        <v>12.860228327114426</v>
      </c>
      <c r="G23" s="747">
        <f>('C-75'!G23/'C-74'!G23)*1000/31</f>
        <v>13.144315663189136</v>
      </c>
      <c r="H23" s="747">
        <f>('C-75'!H23/'C-74'!H23)*1000/30</f>
        <v>12.841771726071284</v>
      </c>
      <c r="I23" s="747">
        <f>('C-75'!I23/'C-74'!I23)*1000/31</f>
        <v>12.902454254040338</v>
      </c>
      <c r="J23" s="747">
        <f>('C-75'!J23/'C-74'!J23)*1000/31</f>
        <v>12.917647726210975</v>
      </c>
      <c r="K23" s="747">
        <f>('C-75'!K23/'C-74'!K23)*1000/30</f>
        <v>12.93160458147433</v>
      </c>
      <c r="L23" s="747">
        <f>('C-75'!L23/'C-74'!L23)*1000/31</f>
        <v>12.899917181971212</v>
      </c>
      <c r="M23" s="747">
        <f>('C-75'!M23/'C-74'!M23)*1000/30</f>
        <v>12.913322093394321</v>
      </c>
      <c r="N23" s="747">
        <f>('C-75'!N23/'C-74'!N23)*1000/31</f>
        <v>12.688139722767181</v>
      </c>
    </row>
    <row r="24" spans="1:14" ht="12" customHeight="1">
      <c r="A24" s="468" t="s">
        <v>245</v>
      </c>
      <c r="B24" s="750">
        <f>('C-75'!B24/'C-74'!B24)*1000/365</f>
        <v>8.6110082110746813</v>
      </c>
      <c r="C24" s="747">
        <f>('C-75'!C24/'C-74'!C24)*1000/31</f>
        <v>8.0626958202909211</v>
      </c>
      <c r="D24" s="747">
        <f>('C-75'!D24/'C-74'!D24)*1000/28</f>
        <v>8.9104929670714021</v>
      </c>
      <c r="E24" s="747">
        <f>('C-75'!E24/'C-74'!E24)*1000/31</f>
        <v>8.3584763823832677</v>
      </c>
      <c r="F24" s="747">
        <f>('C-75'!F24/'C-74'!F24)*1000/30</f>
        <v>9.0200441169290855</v>
      </c>
      <c r="G24" s="747">
        <f>('C-75'!G24/'C-74'!G24)*1000/31</f>
        <v>8.7007982815797416</v>
      </c>
      <c r="H24" s="747">
        <f>('C-75'!H24/'C-74'!H24)*1000/30</f>
        <v>7.0085395817538538</v>
      </c>
      <c r="I24" s="747">
        <f>('C-75'!I24/'C-74'!I24)*1000/31</f>
        <v>8.7718418098359017</v>
      </c>
      <c r="J24" s="747">
        <f>('C-75'!J24/'C-74'!J24)*1000/31</f>
        <v>8.8692678119233967</v>
      </c>
      <c r="K24" s="747">
        <f>('C-75'!K24/'C-74'!K24)*1000/30</f>
        <v>8.9177778939752681</v>
      </c>
      <c r="L24" s="747">
        <f>('C-75'!L24/'C-74'!L24)*1000/31</f>
        <v>8.8773294234554943</v>
      </c>
      <c r="M24" s="747">
        <f>('C-75'!M24/'C-74'!M24)*1000/30</f>
        <v>8.9746880402719</v>
      </c>
      <c r="N24" s="747">
        <f>('C-75'!N24/'C-74'!N24)*1000/31</f>
        <v>8.9563871884859019</v>
      </c>
    </row>
    <row r="25" spans="1:14" ht="12" customHeight="1">
      <c r="A25" s="468" t="s">
        <v>246</v>
      </c>
      <c r="B25" s="750">
        <f>('C-75'!B25/'C-74'!B25)*1000/365</f>
        <v>11.31682641438049</v>
      </c>
      <c r="C25" s="747">
        <f>('C-75'!C25/'C-74'!C25)*1000/31</f>
        <v>11.204185592618881</v>
      </c>
      <c r="D25" s="747">
        <f>('C-75'!D25/'C-74'!D25)*1000/28</f>
        <v>11.614255147151699</v>
      </c>
      <c r="E25" s="747">
        <f>('C-75'!E25/'C-74'!E25)*1000/31</f>
        <v>11.38022212989733</v>
      </c>
      <c r="F25" s="747">
        <f>('C-75'!F25/'C-74'!F25)*1000/30</f>
        <v>11.413154870892019</v>
      </c>
      <c r="G25" s="747">
        <f>('C-75'!G25/'C-74'!G25)*1000/31</f>
        <v>11.352427305770105</v>
      </c>
      <c r="H25" s="747">
        <f>('C-75'!H25/'C-74'!H25)*1000/30</f>
        <v>11.364387147887323</v>
      </c>
      <c r="I25" s="747">
        <f>('C-75'!I25/'C-74'!I25)*1000/31</f>
        <v>11.292874955205033</v>
      </c>
      <c r="J25" s="747">
        <f>('C-75'!J25/'C-74'!J25)*1000/31</f>
        <v>11.270385322040262</v>
      </c>
      <c r="K25" s="747">
        <f>('C-75'!K25/'C-74'!K25)*1000/30</f>
        <v>11.403477634749898</v>
      </c>
      <c r="L25" s="747">
        <f>('C-75'!L25/'C-74'!L25)*1000/31</f>
        <v>11.334154982053571</v>
      </c>
      <c r="M25" s="747">
        <f>('C-75'!M25/'C-74'!M25)*1000/30</f>
        <v>10.789992868929749</v>
      </c>
      <c r="N25" s="747">
        <f>('C-75'!N25/'C-74'!N25)*1000/31</f>
        <v>11.399452787374999</v>
      </c>
    </row>
    <row r="26" spans="1:14" ht="12" customHeight="1">
      <c r="A26" s="468" t="s">
        <v>258</v>
      </c>
      <c r="B26" s="750">
        <f>('C-75'!B26/'C-74'!B26)*1000/365</f>
        <v>5.2527288219008952</v>
      </c>
      <c r="C26" s="747">
        <f>('C-75'!C26/'C-74'!C26)*1000/31</f>
        <v>4.0154216872264232</v>
      </c>
      <c r="D26" s="747">
        <f>('C-75'!D26/'C-74'!D26)*1000/28</f>
        <v>4.6897324313680526</v>
      </c>
      <c r="E26" s="747">
        <f>('C-75'!E26/'C-74'!E26)*1000/31</f>
        <v>5.4385514307228924</v>
      </c>
      <c r="F26" s="747">
        <f>('C-75'!F26/'C-74'!F26)*1000/30</f>
        <v>5.7986616631310994</v>
      </c>
      <c r="G26" s="747">
        <f>('C-75'!G26/'C-74'!G26)*1000/31</f>
        <v>5.8833503522835686</v>
      </c>
      <c r="H26" s="747">
        <f>('C-75'!H26/'C-74'!H26)*1000/30</f>
        <v>5.8403581651526473</v>
      </c>
      <c r="I26" s="747">
        <f>('C-75'!I26/'C-74'!I26)*1000/31</f>
        <v>4.6632204380365403</v>
      </c>
      <c r="J26" s="747">
        <f>('C-75'!J26/'C-74'!J26)*1000/31</f>
        <v>4.3349073148390485</v>
      </c>
      <c r="K26" s="747">
        <f>('C-75'!K26/'C-74'!K26)*1000/30</f>
        <v>4.0124742258707995</v>
      </c>
      <c r="L26" s="747">
        <f>('C-75'!L26/'C-74'!L26)*1000/31</f>
        <v>4.5871884894459116</v>
      </c>
      <c r="M26" s="747">
        <f>('C-75'!M26/'C-74'!M26)*1000/30</f>
        <v>4.5646638399024795</v>
      </c>
      <c r="N26" s="747">
        <f>('C-75'!N26/'C-74'!N26)*1000/31</f>
        <v>4.7521720505442264</v>
      </c>
    </row>
    <row r="27" spans="1:14" ht="12" customHeight="1">
      <c r="A27" s="358" t="s">
        <v>577</v>
      </c>
      <c r="B27" s="750">
        <f>('C-75'!B27/'C-74'!B27)*1000/365</f>
        <v>2.7427621329441867</v>
      </c>
      <c r="C27" s="747">
        <f>('C-75'!C27/'C-74'!C27)*1000/31</f>
        <v>3.3248414500469776</v>
      </c>
      <c r="D27" s="747">
        <f>('C-75'!D27/'C-74'!D27)*1000/28</f>
        <v>3.5891475340136054</v>
      </c>
      <c r="E27" s="747">
        <f>('C-75'!E27/'C-74'!E27)*1000/31</f>
        <v>3.435728587319244</v>
      </c>
      <c r="F27" s="747">
        <f>('C-75'!F27/'C-74'!F27)*1000/30</f>
        <v>3.3513496025143272</v>
      </c>
      <c r="G27" s="747">
        <f>('C-75'!G27/'C-74'!G27)*1000/31</f>
        <v>2.7170594151878729</v>
      </c>
      <c r="H27" s="747">
        <f>('C-75'!H27/'C-74'!H27)*1000/30</f>
        <v>2.8811392914653786</v>
      </c>
      <c r="I27" s="747">
        <f>('C-75'!I27/'C-74'!I27)*1000/31</f>
        <v>2.6601724688597885</v>
      </c>
      <c r="J27" s="747">
        <f>('C-75'!J27/'C-74'!J27)*1000/31</f>
        <v>2.4695074317497681</v>
      </c>
      <c r="K27" s="747">
        <f>('C-75'!K27/'C-74'!K27)*1000/30</f>
        <v>2.2152271938952479</v>
      </c>
      <c r="L27" s="747">
        <f>('C-75'!L27/'C-74'!L27)*1000/31</f>
        <v>1.8902485493124885</v>
      </c>
      <c r="M27" s="747">
        <f>('C-75'!M27/'C-74'!M27)*1000/30</f>
        <v>2.0325597040026908</v>
      </c>
      <c r="N27" s="747">
        <f>('C-75'!N27/'C-74'!N27)*1000/31</f>
        <v>1.9687930287941111</v>
      </c>
    </row>
    <row r="28" spans="1:14" ht="12" customHeight="1">
      <c r="A28" s="469" t="s">
        <v>578</v>
      </c>
      <c r="B28" s="750">
        <f>('C-75'!B28/'C-74'!B28)*1000/365</f>
        <v>2.3307780048159765</v>
      </c>
      <c r="C28" s="747">
        <f>('C-75'!C28/'C-74'!C28)*1000/31</f>
        <v>3.0545962230876622</v>
      </c>
      <c r="D28" s="747">
        <f>('C-75'!D28/'C-74'!D28)*1000/28</f>
        <v>3.2631285648724844</v>
      </c>
      <c r="E28" s="747">
        <f>('C-75'!E28/'C-74'!E28)*1000/31</f>
        <v>3.1929043458781359</v>
      </c>
      <c r="F28" s="747">
        <f>('C-75'!F28/'C-74'!F28)*1000/30</f>
        <v>3.0645371577574965</v>
      </c>
      <c r="G28" s="747">
        <f>('C-75'!G28/'C-74'!G28)*1000/31</f>
        <v>2.2747690839158876</v>
      </c>
      <c r="H28" s="747">
        <f>('C-75'!H28/'C-74'!H28)*1000/30</f>
        <v>2.4953574744661093</v>
      </c>
      <c r="I28" s="747">
        <f>('C-75'!I28/'C-74'!I28)*1000/31</f>
        <v>2.338904003109211</v>
      </c>
      <c r="J28" s="747">
        <f>('C-75'!J28/'C-74'!J28)*1000/31</f>
        <v>2.1149752173559766</v>
      </c>
      <c r="K28" s="747">
        <f>('C-75'!K28/'C-74'!K28)*1000/30</f>
        <v>1.6722689075630253</v>
      </c>
      <c r="L28" s="747">
        <f>('C-75'!L28/'C-74'!L28)*1000/31</f>
        <v>1.2068872407834101</v>
      </c>
      <c r="M28" s="747">
        <f>('C-75'!M28/'C-74'!M28)*1000/30</f>
        <v>1.3044631185807656</v>
      </c>
      <c r="N28" s="747">
        <f>('C-75'!N28/'C-74'!N28)*1000/31</f>
        <v>1.265196952504458</v>
      </c>
    </row>
    <row r="29" spans="1:14" ht="12" customHeight="1">
      <c r="A29" s="469" t="s">
        <v>579</v>
      </c>
      <c r="B29" s="750">
        <f>('C-75'!B29/'C-74'!B29)*1000/365</f>
        <v>3.4540011419523551</v>
      </c>
      <c r="C29" s="747">
        <f>('C-75'!C29/'C-74'!C29)*1000/31</f>
        <v>3.8636137235943866</v>
      </c>
      <c r="D29" s="747">
        <f>('C-75'!D29/'C-74'!D29)*1000/28</f>
        <v>4.1906677150114913</v>
      </c>
      <c r="E29" s="747">
        <f>('C-75'!E29/'C-74'!E29)*1000/31</f>
        <v>3.8592464164489271</v>
      </c>
      <c r="F29" s="747">
        <f>('C-75'!F29/'C-74'!F29)*1000/30</f>
        <v>3.8570625798212004</v>
      </c>
      <c r="G29" s="747">
        <f>('C-75'!G29/'C-74'!G29)*1000/31</f>
        <v>3.5025178242010271</v>
      </c>
      <c r="H29" s="747">
        <f>('C-75'!H29/'C-74'!H29)*1000/30</f>
        <v>3.5987334484743814</v>
      </c>
      <c r="I29" s="747">
        <f>('C-75'!I29/'C-74'!I29)*1000/31</f>
        <v>3.2363453871246546</v>
      </c>
      <c r="J29" s="747">
        <f>('C-75'!J29/'C-74'!J29)*1000/31</f>
        <v>3.1023729403573919</v>
      </c>
      <c r="K29" s="747">
        <f>('C-75'!K29/'C-74'!K29)*1000/30</f>
        <v>3.0979052823315119</v>
      </c>
      <c r="L29" s="747">
        <f>('C-75'!L29/'C-74'!L29)*1000/31</f>
        <v>2.9360072725269273</v>
      </c>
      <c r="M29" s="747">
        <f>('C-75'!M29/'C-74'!M29)*1000/30</f>
        <v>3.1265432098765431</v>
      </c>
      <c r="N29" s="747">
        <f>('C-75'!N29/'C-74'!N29)*1000/31</f>
        <v>3.0286253018258771</v>
      </c>
    </row>
    <row r="30" spans="1:14" ht="12" customHeight="1">
      <c r="A30" s="468" t="s">
        <v>590</v>
      </c>
      <c r="B30" s="750">
        <f>('C-75'!B30/'C-74'!B30)*1000/365</f>
        <v>3.5087380532620549</v>
      </c>
      <c r="C30" s="747">
        <f>('C-75'!C30/'C-74'!C30)*1000/31</f>
        <v>3.4756274897603876</v>
      </c>
      <c r="D30" s="747">
        <f>('C-75'!D30/'C-74'!D30)*1000/28</f>
        <v>3.6195384066367695</v>
      </c>
      <c r="E30" s="747">
        <f>('C-75'!E30/'C-74'!E30)*1000/31</f>
        <v>3.7247092773571917</v>
      </c>
      <c r="F30" s="747">
        <f>('C-75'!F30/'C-74'!F30)*1000/30</f>
        <v>3.8140358189881991</v>
      </c>
      <c r="G30" s="747">
        <f>('C-75'!G30/'C-74'!G30)*1000/31</f>
        <v>3.8122905499874715</v>
      </c>
      <c r="H30" s="747">
        <f>('C-75'!H30/'C-74'!H30)*1000/30</f>
        <v>3.640456702034375</v>
      </c>
      <c r="I30" s="747">
        <f>('C-75'!I30/'C-74'!I30)*1000/31</f>
        <v>3.4750327879941891</v>
      </c>
      <c r="J30" s="747">
        <f>('C-75'!J30/'C-74'!J30)*1000/31</f>
        <v>3.3313160653889522</v>
      </c>
      <c r="K30" s="747">
        <f>('C-75'!K30/'C-74'!K30)*1000/30</f>
        <v>3.2406758785485992</v>
      </c>
      <c r="L30" s="747">
        <f>('C-75'!L30/'C-74'!L30)*1000/31</f>
        <v>3.2414473591858224</v>
      </c>
      <c r="M30" s="747">
        <f>('C-75'!M30/'C-74'!M30)*1000/30</f>
        <v>3.3269070205273432</v>
      </c>
      <c r="N30" s="747">
        <f>('C-75'!N30/'C-74'!N30)*1000/31</f>
        <v>3.4125119336767287</v>
      </c>
    </row>
    <row r="31" spans="1:14" ht="12" customHeight="1">
      <c r="A31" s="468" t="s">
        <v>591</v>
      </c>
      <c r="B31" s="750">
        <f>('C-75'!B31/'C-74'!B31)*1000/365</f>
        <v>3.1692367970554578</v>
      </c>
      <c r="C31" s="747">
        <f>('C-75'!C31/'C-74'!C31)*1000/31</f>
        <v>2.7968270365997645</v>
      </c>
      <c r="D31" s="747">
        <f>('C-75'!D31/'C-74'!D31)*1000/28</f>
        <v>3.7397605316973417</v>
      </c>
      <c r="E31" s="747">
        <f>('C-75'!E31/'C-74'!E31)*1000/31</f>
        <v>3.6569618046041032</v>
      </c>
      <c r="F31" s="747">
        <f>('C-75'!F31/'C-74'!F31)*1000/30</f>
        <v>3.7407998123168502</v>
      </c>
      <c r="G31" s="747">
        <f>('C-75'!G31/'C-74'!G31)*1000/31</f>
        <v>3.934712353996026</v>
      </c>
      <c r="H31" s="747">
        <f>('C-75'!H31/'C-74'!H31)*1000/30</f>
        <v>3.581856115107914</v>
      </c>
      <c r="I31" s="747">
        <f>('C-75'!I31/'C-74'!I31)*1000/31</f>
        <v>2.9605420703167518</v>
      </c>
      <c r="J31" s="747">
        <f>('C-75'!J31/'C-74'!J31)*1000/31</f>
        <v>2.7660342752335647</v>
      </c>
      <c r="K31" s="747">
        <f>('C-75'!K31/'C-74'!K31)*1000/30</f>
        <v>2.392723224748067</v>
      </c>
      <c r="L31" s="747">
        <f>('C-75'!L31/'C-74'!L31)*1000/31</f>
        <v>2.4210323312535449</v>
      </c>
      <c r="M31" s="747">
        <f>('C-75'!M31/'C-74'!M31)*1000/30</f>
        <v>2.8732894255397001</v>
      </c>
      <c r="N31" s="747">
        <f>('C-75'!N31/'C-74'!N31)*1000/31</f>
        <v>2.637022070251787</v>
      </c>
    </row>
    <row r="32" spans="1:14" ht="12" customHeight="1">
      <c r="A32" s="358" t="s">
        <v>686</v>
      </c>
      <c r="B32" s="750">
        <f>('C-75'!B32/'C-74'!B32)*1000/365</f>
        <v>4.7552869524830319</v>
      </c>
      <c r="C32" s="747">
        <f>('C-75'!C32/'C-74'!C32)*1000/31</f>
        <v>4.654396592683546</v>
      </c>
      <c r="D32" s="747">
        <f>('C-75'!D32/'C-74'!D32)*1000/28</f>
        <v>4.7294341079534234</v>
      </c>
      <c r="E32" s="747">
        <f>('C-75'!E32/'C-74'!E32)*1000/31</f>
        <v>4.2181862508019545</v>
      </c>
      <c r="F32" s="747">
        <f>('C-75'!F32/'C-74'!F32)*1000/30</f>
        <v>5.1153532979608825</v>
      </c>
      <c r="G32" s="747">
        <f>('C-75'!G32/'C-74'!G32)*1000/31</f>
        <v>5.1699586610297104</v>
      </c>
      <c r="H32" s="747">
        <f>('C-75'!H32/'C-74'!H32)*1000/30</f>
        <v>5.3356235675245234</v>
      </c>
      <c r="I32" s="747">
        <f>('C-75'!I32/'C-74'!I32)*1000/31</f>
        <v>5.0590116306472401</v>
      </c>
      <c r="J32" s="747">
        <f>('C-75'!J32/'C-74'!J32)*1000/31</f>
        <v>5.0105663471232438</v>
      </c>
      <c r="K32" s="747">
        <f>('C-75'!K32/'C-74'!K32)*1000/30</f>
        <v>4.9316750031279604</v>
      </c>
      <c r="L32" s="747">
        <f>('C-75'!L32/'C-74'!L32)*1000/31</f>
        <v>4.535652680970939</v>
      </c>
      <c r="M32" s="747">
        <f>('C-75'!M32/'C-74'!M32)*1000/30</f>
        <v>4.2455731898655396</v>
      </c>
      <c r="N32" s="747">
        <f>('C-75'!N32/'C-74'!N32)*1000/31</f>
        <v>4.240772835325922</v>
      </c>
    </row>
    <row r="33" spans="1:14" ht="12" customHeight="1">
      <c r="A33" s="358" t="s">
        <v>534</v>
      </c>
      <c r="B33" s="750">
        <f>('C-75'!B33/'C-74'!B33)*1000/365</f>
        <v>4.8074574131001695</v>
      </c>
      <c r="C33" s="747">
        <f>('C-75'!C33/'C-74'!C33)*1000/31</f>
        <v>4.6177994531250004</v>
      </c>
      <c r="D33" s="747">
        <f>('C-75'!D33/'C-74'!D33)*1000/28</f>
        <v>5.1523045874624218</v>
      </c>
      <c r="E33" s="747">
        <f>('C-75'!E33/'C-74'!E33)*1000/31</f>
        <v>4.7806626888217538</v>
      </c>
      <c r="F33" s="747">
        <f>('C-75'!F33/'C-74'!F33)*1000/30</f>
        <v>4.7024936713000836</v>
      </c>
      <c r="G33" s="747">
        <f>('C-75'!G33/'C-74'!G33)*1000/31</f>
        <v>4.700126086956522</v>
      </c>
      <c r="H33" s="747">
        <f>('C-75'!H33/'C-74'!H33)*1000/30</f>
        <v>4.9274417203456418</v>
      </c>
      <c r="I33" s="747">
        <f>('C-75'!I33/'C-74'!I33)*1000/31</f>
        <v>4.7097179850124897</v>
      </c>
      <c r="J33" s="747">
        <f>('C-75'!J33/'C-74'!J33)*1000/31</f>
        <v>4.6553304545454557</v>
      </c>
      <c r="K33" s="747">
        <f>('C-75'!K33/'C-74'!K33)*1000/30</f>
        <v>4.8939487530966153</v>
      </c>
      <c r="L33" s="747">
        <f>('C-75'!L33/'C-74'!L33)*1000/31</f>
        <v>4.694275384615386</v>
      </c>
      <c r="M33" s="747">
        <f>('C-75'!M33/'C-74'!M33)*1000/30</f>
        <v>5.0203314705882356</v>
      </c>
      <c r="N33" s="747">
        <f>('C-75'!N33/'C-74'!N33)*1000/31</f>
        <v>4.8679253312548711</v>
      </c>
    </row>
    <row r="34" spans="1:14" ht="12" customHeight="1">
      <c r="A34" s="358" t="s">
        <v>535</v>
      </c>
      <c r="B34" s="750">
        <f>('C-75'!B34/'C-74'!B34)*1000/365</f>
        <v>4.4717421837233111</v>
      </c>
      <c r="C34" s="747">
        <f>('C-75'!C34/'C-74'!C34)*1000/31</f>
        <v>4.7817870967741944</v>
      </c>
      <c r="D34" s="747">
        <f>('C-75'!D34/'C-74'!D34)*1000/28</f>
        <v>4.8128254903187484</v>
      </c>
      <c r="E34" s="747">
        <f>('C-75'!E34/'C-74'!E34)*1000/31</f>
        <v>4.8691723151408457</v>
      </c>
      <c r="F34" s="747">
        <f>('C-75'!F34/'C-74'!F34)*1000/30</f>
        <v>4.8919373071837819</v>
      </c>
      <c r="G34" s="747">
        <f>('C-75'!G34/'C-74'!G34)*1000/31</f>
        <v>4.92416086663673</v>
      </c>
      <c r="H34" s="747">
        <f>('C-75'!H34/'C-74'!H34)*1000/30</f>
        <v>4.967629024390245</v>
      </c>
      <c r="I34" s="747">
        <f>('C-75'!I34/'C-74'!I34)*1000/31</f>
        <v>4.9927375796178355</v>
      </c>
      <c r="J34" s="747">
        <f>('C-75'!J34/'C-74'!J34)*1000/31</f>
        <v>4.3153642095751428</v>
      </c>
      <c r="K34" s="747">
        <f>('C-75'!K34/'C-74'!K34)*1000/30</f>
        <v>3.5838889979234971</v>
      </c>
      <c r="L34" s="747">
        <f>('C-75'!L34/'C-74'!L34)*1000/31</f>
        <v>3.4684679697447214</v>
      </c>
      <c r="M34" s="747">
        <f>('C-75'!M34/'C-74'!M34)*1000/30</f>
        <v>3.4892622307692318</v>
      </c>
      <c r="N34" s="747">
        <f>('C-75'!N34/'C-74'!N34)*1000/31</f>
        <v>3.4807097625470518</v>
      </c>
    </row>
    <row r="35" spans="1:14" ht="12" customHeight="1">
      <c r="A35" s="475" t="s">
        <v>536</v>
      </c>
      <c r="B35" s="751">
        <f>('C-75'!B35/'C-74'!B35)*1000/365</f>
        <v>3.0836898075890375</v>
      </c>
      <c r="C35" s="748">
        <f>('C-75'!C35/'C-74'!C35)*1000/31</f>
        <v>3.0941921446094254</v>
      </c>
      <c r="D35" s="748">
        <f>('C-75'!D35/'C-74'!D35)*1000/28</f>
        <v>3.4094284182812644</v>
      </c>
      <c r="E35" s="748">
        <f>('C-75'!E35/'C-74'!E35)*1000/31</f>
        <v>3.5430518977443612</v>
      </c>
      <c r="F35" s="748">
        <f>('C-75'!F35/'C-74'!F35)*1000/30</f>
        <v>3.6293415174358978</v>
      </c>
      <c r="G35" s="748">
        <f>('C-75'!G35/'C-74'!G35)*1000/31</f>
        <v>3.882519776859505</v>
      </c>
      <c r="H35" s="748">
        <f>('C-75'!H35/'C-74'!H35)*1000/30</f>
        <v>3.4205751353456666</v>
      </c>
      <c r="I35" s="748">
        <f>('C-75'!I35/'C-74'!I35)*1000/31</f>
        <v>3.3229010907278171</v>
      </c>
      <c r="J35" s="748">
        <f>('C-75'!J35/'C-74'!J35)*1000/31</f>
        <v>2.1085409612903225</v>
      </c>
      <c r="K35" s="748">
        <f>('C-75'!K35/'C-74'!K35)*1000/30</f>
        <v>2.9826000387024605</v>
      </c>
      <c r="L35" s="748">
        <f>('C-75'!L35/'C-74'!L35)*1000/31</f>
        <v>2.8320324589041102</v>
      </c>
      <c r="M35" s="748">
        <f>('C-75'!M35/'C-74'!M35)*1000/30</f>
        <v>2.8986219601261394</v>
      </c>
      <c r="N35" s="748">
        <f>('C-75'!N35/'C-74'!N35)*1000/31</f>
        <v>2.7678326830985918</v>
      </c>
    </row>
    <row r="36" spans="1:14" ht="9" customHeight="1">
      <c r="A36" s="76" t="s">
        <v>745</v>
      </c>
      <c r="B36" s="687"/>
      <c r="C36" s="687"/>
      <c r="D36" s="687"/>
      <c r="E36" s="687"/>
      <c r="F36" s="687"/>
      <c r="G36" s="687"/>
      <c r="H36" s="687"/>
      <c r="I36" s="687"/>
      <c r="J36" s="687"/>
      <c r="K36" s="687"/>
      <c r="L36" s="687"/>
      <c r="M36" s="687"/>
      <c r="N36" s="473"/>
    </row>
    <row r="37" spans="1:14" ht="9" customHeight="1">
      <c r="A37" s="76" t="s">
        <v>151</v>
      </c>
      <c r="B37" s="687"/>
      <c r="C37" s="687"/>
      <c r="D37" s="687"/>
      <c r="E37" s="687"/>
      <c r="F37" s="687"/>
      <c r="G37" s="687"/>
      <c r="H37" s="687"/>
      <c r="I37" s="687"/>
      <c r="J37" s="687"/>
      <c r="K37" s="687"/>
      <c r="L37" s="687"/>
      <c r="M37" s="687"/>
      <c r="N37" s="473"/>
    </row>
    <row r="38" spans="1:14" ht="9" customHeight="1">
      <c r="A38" s="77" t="s">
        <v>318</v>
      </c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473"/>
    </row>
    <row r="39" spans="1:14" ht="12" customHeight="1">
      <c r="A39" s="14"/>
      <c r="B39" s="473"/>
      <c r="C39" s="473"/>
      <c r="D39" s="473"/>
      <c r="E39" s="473"/>
      <c r="F39" s="473"/>
      <c r="G39" s="473"/>
      <c r="H39" s="473"/>
      <c r="I39" s="473"/>
      <c r="J39" s="473"/>
      <c r="K39" s="473"/>
      <c r="L39" s="473"/>
      <c r="M39" s="473"/>
      <c r="N39" s="473"/>
    </row>
    <row r="40" spans="1:14" ht="12" customHeight="1">
      <c r="A40" s="217"/>
      <c r="B40" s="473"/>
      <c r="C40" s="473"/>
      <c r="D40" s="473"/>
      <c r="E40" s="473"/>
      <c r="F40" s="473"/>
      <c r="G40" s="473"/>
      <c r="H40" s="473"/>
      <c r="I40" s="473"/>
      <c r="J40" s="473"/>
      <c r="K40" s="473"/>
      <c r="L40" s="473"/>
      <c r="M40" s="473"/>
      <c r="N40" s="473"/>
    </row>
    <row r="41" spans="1:14" ht="12" customHeight="1">
      <c r="A41" s="276"/>
      <c r="B41" s="473"/>
      <c r="C41" s="473"/>
      <c r="D41" s="473"/>
      <c r="E41" s="473"/>
      <c r="F41" s="473"/>
      <c r="G41" s="473"/>
      <c r="H41" s="473"/>
      <c r="I41" s="473"/>
      <c r="J41" s="473"/>
      <c r="K41" s="473"/>
      <c r="L41" s="473"/>
      <c r="M41" s="473"/>
      <c r="N41" s="473"/>
    </row>
    <row r="42" spans="1:14" ht="12" customHeight="1">
      <c r="A42" s="277"/>
      <c r="B42" s="473"/>
      <c r="C42" s="473"/>
      <c r="D42" s="473"/>
      <c r="E42" s="473"/>
      <c r="F42" s="473"/>
      <c r="G42" s="473"/>
      <c r="H42" s="473"/>
      <c r="I42" s="473"/>
      <c r="J42" s="473"/>
      <c r="K42" s="473"/>
      <c r="L42" s="473"/>
      <c r="M42" s="473"/>
      <c r="N42" s="473"/>
    </row>
    <row r="43" spans="1:14" ht="12" customHeight="1">
      <c r="A43" s="278"/>
      <c r="B43" s="473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473"/>
      <c r="N43" s="473"/>
    </row>
    <row r="44" spans="1:14" ht="12" customHeight="1">
      <c r="A44" s="277"/>
      <c r="B44" s="473"/>
      <c r="C44" s="473"/>
      <c r="D44" s="473"/>
      <c r="E44" s="473"/>
      <c r="F44" s="473"/>
      <c r="G44" s="473"/>
      <c r="H44" s="473"/>
      <c r="I44" s="473"/>
      <c r="J44" s="473"/>
      <c r="K44" s="473"/>
      <c r="L44" s="473"/>
      <c r="M44" s="473"/>
      <c r="N44" s="473"/>
    </row>
    <row r="45" spans="1:14" ht="12" customHeight="1">
      <c r="A45" s="217"/>
      <c r="B45" s="473"/>
      <c r="C45" s="473"/>
      <c r="D45" s="473"/>
      <c r="E45" s="473"/>
      <c r="F45" s="473"/>
      <c r="G45" s="473"/>
      <c r="H45" s="473"/>
      <c r="I45" s="473"/>
      <c r="J45" s="473"/>
      <c r="K45" s="473"/>
      <c r="L45" s="473"/>
      <c r="M45" s="473"/>
      <c r="N45" s="473"/>
    </row>
    <row r="46" spans="1:14" ht="12" customHeight="1">
      <c r="A46" s="217"/>
      <c r="B46" s="473"/>
      <c r="C46" s="473"/>
      <c r="D46" s="473"/>
      <c r="E46" s="473"/>
      <c r="F46" s="473"/>
      <c r="G46" s="473"/>
      <c r="H46" s="473"/>
      <c r="I46" s="473"/>
      <c r="J46" s="473"/>
      <c r="K46" s="473"/>
      <c r="L46" s="473"/>
      <c r="M46" s="473"/>
      <c r="N46" s="473"/>
    </row>
    <row r="47" spans="1:14" ht="12" customHeight="1">
      <c r="A47" s="217"/>
      <c r="B47" s="473"/>
      <c r="C47" s="473"/>
      <c r="D47" s="473"/>
      <c r="E47" s="473"/>
      <c r="F47" s="473"/>
      <c r="G47" s="473"/>
      <c r="H47" s="473"/>
      <c r="I47" s="473"/>
      <c r="J47" s="473"/>
      <c r="K47" s="473"/>
      <c r="L47" s="473"/>
      <c r="M47" s="473"/>
      <c r="N47" s="473"/>
    </row>
    <row r="48" spans="1:14" ht="12" customHeight="1">
      <c r="A48" s="217"/>
      <c r="B48" s="473"/>
      <c r="C48" s="473"/>
      <c r="D48" s="473"/>
      <c r="E48" s="473"/>
      <c r="F48" s="473"/>
      <c r="G48" s="473"/>
      <c r="H48" s="473"/>
      <c r="I48" s="473"/>
      <c r="J48" s="473"/>
      <c r="K48" s="473"/>
      <c r="L48" s="473"/>
      <c r="M48" s="473"/>
      <c r="N48" s="473"/>
    </row>
    <row r="49" spans="1:14" ht="12" customHeight="1">
      <c r="A49" s="217"/>
      <c r="B49" s="473"/>
      <c r="C49" s="473"/>
      <c r="D49" s="473"/>
      <c r="E49" s="473"/>
      <c r="F49" s="473"/>
      <c r="G49" s="473"/>
      <c r="H49" s="473"/>
      <c r="I49" s="473"/>
      <c r="J49" s="473"/>
      <c r="K49" s="473"/>
      <c r="L49" s="473"/>
      <c r="M49" s="473"/>
      <c r="N49" s="473"/>
    </row>
    <row r="50" spans="1:14" ht="12" customHeight="1">
      <c r="A50" s="217"/>
      <c r="B50" s="473"/>
      <c r="C50" s="473"/>
      <c r="D50" s="473"/>
      <c r="E50" s="473"/>
      <c r="F50" s="473"/>
      <c r="G50" s="473"/>
      <c r="H50" s="473"/>
      <c r="I50" s="473"/>
      <c r="J50" s="473"/>
      <c r="K50" s="473"/>
      <c r="L50" s="473"/>
      <c r="M50" s="473"/>
      <c r="N50" s="473"/>
    </row>
    <row r="51" spans="1:14" ht="12" customHeight="1">
      <c r="A51" s="217"/>
      <c r="B51" s="473"/>
      <c r="C51" s="473"/>
      <c r="D51" s="473"/>
      <c r="E51" s="473"/>
      <c r="F51" s="473"/>
      <c r="G51" s="473"/>
      <c r="H51" s="473"/>
      <c r="I51" s="473"/>
      <c r="J51" s="473"/>
      <c r="K51" s="473"/>
      <c r="L51" s="473"/>
      <c r="M51" s="473"/>
      <c r="N51" s="473"/>
    </row>
    <row r="52" spans="1:14" ht="12" customHeight="1">
      <c r="A52" s="217"/>
      <c r="B52" s="473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</row>
    <row r="53" spans="1:14" ht="12" customHeight="1">
      <c r="B53" s="473"/>
      <c r="C53" s="473"/>
      <c r="D53" s="473"/>
      <c r="E53" s="473"/>
      <c r="F53" s="473"/>
      <c r="G53" s="473"/>
      <c r="H53" s="473"/>
      <c r="I53" s="473"/>
      <c r="J53" s="473"/>
      <c r="K53" s="473"/>
      <c r="L53" s="473"/>
      <c r="M53" s="473"/>
      <c r="N53" s="473"/>
    </row>
    <row r="54" spans="1:14" ht="12" customHeight="1">
      <c r="B54" s="473"/>
      <c r="C54" s="473"/>
      <c r="D54" s="473"/>
      <c r="E54" s="473"/>
      <c r="F54" s="473"/>
      <c r="G54" s="473"/>
      <c r="H54" s="473"/>
      <c r="I54" s="473"/>
      <c r="J54" s="473"/>
      <c r="K54" s="473"/>
      <c r="L54" s="473"/>
      <c r="M54" s="473"/>
      <c r="N54" s="473"/>
    </row>
    <row r="55" spans="1:14" ht="12" customHeight="1">
      <c r="B55" s="473"/>
      <c r="C55" s="473"/>
      <c r="D55" s="473"/>
      <c r="E55" s="473"/>
      <c r="F55" s="473"/>
      <c r="G55" s="473"/>
      <c r="H55" s="473"/>
      <c r="I55" s="473"/>
      <c r="J55" s="473"/>
      <c r="K55" s="473"/>
      <c r="L55" s="473"/>
      <c r="M55" s="473"/>
      <c r="N55" s="473"/>
    </row>
    <row r="56" spans="1:14" ht="12" customHeight="1">
      <c r="B56" s="473"/>
      <c r="C56" s="473"/>
      <c r="D56" s="473"/>
      <c r="E56" s="473"/>
      <c r="F56" s="473"/>
      <c r="G56" s="473"/>
      <c r="H56" s="473"/>
      <c r="I56" s="473"/>
      <c r="J56" s="473"/>
      <c r="K56" s="473"/>
      <c r="L56" s="473"/>
      <c r="M56" s="473"/>
      <c r="N56" s="473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AE52"/>
  <sheetViews>
    <sheetView showGridLines="0" zoomScale="150" workbookViewId="0">
      <selection activeCell="A3" sqref="A3"/>
    </sheetView>
  </sheetViews>
  <sheetFormatPr baseColWidth="10" defaultColWidth="12.83203125" defaultRowHeight="12" customHeight="1"/>
  <cols>
    <col min="1" max="1" width="8.33203125" style="354" customWidth="1"/>
    <col min="2" max="2" width="6.33203125" style="354" bestFit="1" customWidth="1"/>
    <col min="3" max="14" width="5.5" style="354" customWidth="1"/>
    <col min="15" max="15" width="6.6640625" style="354" customWidth="1"/>
    <col min="16" max="16384" width="12.83203125" style="354"/>
  </cols>
  <sheetData>
    <row r="2" spans="1:31" ht="12" customHeight="1">
      <c r="A2" s="510" t="s">
        <v>687</v>
      </c>
      <c r="B2" s="467"/>
      <c r="C2" s="467"/>
      <c r="D2" s="467"/>
      <c r="E2" s="467"/>
      <c r="F2" s="467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  <c r="AA2" s="358"/>
      <c r="AB2" s="358"/>
      <c r="AC2" s="358"/>
      <c r="AD2" s="358"/>
      <c r="AE2" s="358"/>
    </row>
    <row r="3" spans="1:31" ht="11">
      <c r="A3" s="99" t="s">
        <v>688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  <c r="AA3" s="358"/>
      <c r="AB3" s="358"/>
      <c r="AC3" s="358"/>
      <c r="AD3" s="358"/>
      <c r="AE3" s="358"/>
    </row>
    <row r="4" spans="1:31" ht="4" customHeight="1">
      <c r="A4" s="27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P4" s="468"/>
      <c r="Q4" s="356"/>
      <c r="R4" s="472"/>
      <c r="S4" s="356"/>
      <c r="T4" s="356"/>
      <c r="U4" s="356"/>
      <c r="V4" s="356"/>
      <c r="W4" s="356"/>
      <c r="X4" s="356"/>
      <c r="Y4" s="356"/>
      <c r="Z4" s="356"/>
      <c r="AA4" s="356"/>
      <c r="AB4" s="356"/>
      <c r="AC4" s="356"/>
      <c r="AD4" s="356"/>
      <c r="AE4" s="358"/>
    </row>
    <row r="5" spans="1:31" ht="17" customHeight="1">
      <c r="A5" s="667" t="s">
        <v>198</v>
      </c>
      <c r="B5" s="668" t="s">
        <v>501</v>
      </c>
      <c r="C5" s="669" t="s">
        <v>329</v>
      </c>
      <c r="D5" s="669" t="s">
        <v>432</v>
      </c>
      <c r="E5" s="669" t="s">
        <v>434</v>
      </c>
      <c r="F5" s="669" t="s">
        <v>384</v>
      </c>
      <c r="G5" s="669" t="s">
        <v>388</v>
      </c>
      <c r="H5" s="669" t="s">
        <v>285</v>
      </c>
      <c r="I5" s="669" t="s">
        <v>296</v>
      </c>
      <c r="J5" s="669" t="s">
        <v>102</v>
      </c>
      <c r="K5" s="669" t="s">
        <v>104</v>
      </c>
      <c r="L5" s="669" t="s">
        <v>17</v>
      </c>
      <c r="M5" s="669" t="s">
        <v>107</v>
      </c>
      <c r="N5" s="670" t="s">
        <v>109</v>
      </c>
      <c r="P5" s="358"/>
      <c r="Q5" s="356"/>
      <c r="R5" s="402"/>
      <c r="S5" s="402"/>
      <c r="T5" s="402"/>
      <c r="U5" s="402"/>
      <c r="V5" s="402"/>
      <c r="W5" s="402"/>
      <c r="X5" s="402"/>
      <c r="Y5" s="402"/>
      <c r="Z5" s="402"/>
      <c r="AA5" s="402"/>
      <c r="AB5" s="402"/>
      <c r="AC5" s="402"/>
      <c r="AD5" s="402"/>
      <c r="AE5" s="358"/>
    </row>
    <row r="6" spans="1:31" ht="17" customHeight="1">
      <c r="A6" s="535" t="s">
        <v>325</v>
      </c>
      <c r="B6" s="682">
        <v>2296839.3583385772</v>
      </c>
      <c r="C6" s="682">
        <v>185856</v>
      </c>
      <c r="D6" s="682">
        <v>357564</v>
      </c>
      <c r="E6" s="682">
        <v>325171</v>
      </c>
      <c r="F6" s="682">
        <v>38058.388208748001</v>
      </c>
      <c r="G6" s="682">
        <v>39463.806925248799</v>
      </c>
      <c r="H6" s="682">
        <v>10910</v>
      </c>
      <c r="I6" s="682">
        <v>3493</v>
      </c>
      <c r="J6" s="682">
        <v>4611</v>
      </c>
      <c r="K6" s="682">
        <v>9455</v>
      </c>
      <c r="L6" s="682">
        <v>39244</v>
      </c>
      <c r="M6" s="682">
        <v>877069.10880305362</v>
      </c>
      <c r="N6" s="682">
        <v>405944.05440152681</v>
      </c>
    </row>
    <row r="7" spans="1:31" ht="12" customHeight="1">
      <c r="A7" s="468" t="s">
        <v>488</v>
      </c>
      <c r="B7" s="664" t="s">
        <v>158</v>
      </c>
      <c r="C7" s="664" t="s">
        <v>158</v>
      </c>
      <c r="D7" s="664" t="s">
        <v>158</v>
      </c>
      <c r="E7" s="664" t="s">
        <v>158</v>
      </c>
      <c r="F7" s="664" t="s">
        <v>158</v>
      </c>
      <c r="G7" s="664" t="s">
        <v>158</v>
      </c>
      <c r="H7" s="664" t="s">
        <v>158</v>
      </c>
      <c r="I7" s="664" t="s">
        <v>158</v>
      </c>
      <c r="J7" s="664" t="s">
        <v>158</v>
      </c>
      <c r="K7" s="664" t="s">
        <v>158</v>
      </c>
      <c r="L7" s="664" t="s">
        <v>158</v>
      </c>
      <c r="M7" s="664" t="s">
        <v>158</v>
      </c>
      <c r="N7" s="664" t="s">
        <v>158</v>
      </c>
    </row>
    <row r="8" spans="1:31" ht="12" customHeight="1">
      <c r="A8" s="468" t="s">
        <v>603</v>
      </c>
      <c r="B8" s="663">
        <v>73.648338577200008</v>
      </c>
      <c r="C8" s="664" t="s">
        <v>158</v>
      </c>
      <c r="D8" s="664" t="s">
        <v>158</v>
      </c>
      <c r="E8" s="664" t="s">
        <v>158</v>
      </c>
      <c r="F8" s="663">
        <v>19.678208748000003</v>
      </c>
      <c r="G8" s="663">
        <v>11.806925248799999</v>
      </c>
      <c r="H8" s="664" t="s">
        <v>158</v>
      </c>
      <c r="I8" s="664" t="s">
        <v>158</v>
      </c>
      <c r="J8" s="664" t="s">
        <v>158</v>
      </c>
      <c r="K8" s="664" t="s">
        <v>158</v>
      </c>
      <c r="L8" s="664" t="s">
        <v>158</v>
      </c>
      <c r="M8" s="663">
        <v>28.108803053599999</v>
      </c>
      <c r="N8" s="663">
        <v>14.0544015268</v>
      </c>
    </row>
    <row r="9" spans="1:31" ht="12" customHeight="1">
      <c r="A9" s="468" t="s">
        <v>604</v>
      </c>
      <c r="B9" s="664" t="s">
        <v>158</v>
      </c>
      <c r="C9" s="664" t="s">
        <v>158</v>
      </c>
      <c r="D9" s="664" t="s">
        <v>158</v>
      </c>
      <c r="E9" s="664" t="s">
        <v>158</v>
      </c>
      <c r="F9" s="664" t="s">
        <v>158</v>
      </c>
      <c r="G9" s="664" t="s">
        <v>158</v>
      </c>
      <c r="H9" s="664" t="s">
        <v>158</v>
      </c>
      <c r="I9" s="664" t="s">
        <v>158</v>
      </c>
      <c r="J9" s="664" t="s">
        <v>158</v>
      </c>
      <c r="K9" s="664" t="s">
        <v>158</v>
      </c>
      <c r="L9" s="664" t="s">
        <v>158</v>
      </c>
      <c r="M9" s="664" t="s">
        <v>158</v>
      </c>
      <c r="N9" s="664" t="s">
        <v>158</v>
      </c>
    </row>
    <row r="10" spans="1:31" ht="12" customHeight="1">
      <c r="A10" s="358" t="s">
        <v>605</v>
      </c>
      <c r="B10" s="663">
        <v>6568</v>
      </c>
      <c r="C10" s="664" t="s">
        <v>158</v>
      </c>
      <c r="D10" s="664" t="s">
        <v>158</v>
      </c>
      <c r="E10" s="664" t="s">
        <v>158</v>
      </c>
      <c r="F10" s="663">
        <v>87</v>
      </c>
      <c r="G10" s="663">
        <v>1567</v>
      </c>
      <c r="H10" s="663">
        <v>1540</v>
      </c>
      <c r="I10" s="663">
        <v>243</v>
      </c>
      <c r="J10" s="663">
        <v>19</v>
      </c>
      <c r="K10" s="664" t="s">
        <v>158</v>
      </c>
      <c r="L10" s="663">
        <v>258</v>
      </c>
      <c r="M10" s="663">
        <v>1563</v>
      </c>
      <c r="N10" s="663">
        <v>1291</v>
      </c>
    </row>
    <row r="11" spans="1:31" ht="12" customHeight="1">
      <c r="A11" s="358" t="s">
        <v>606</v>
      </c>
      <c r="B11" s="664" t="s">
        <v>158</v>
      </c>
      <c r="C11" s="664" t="s">
        <v>158</v>
      </c>
      <c r="D11" s="664" t="s">
        <v>158</v>
      </c>
      <c r="E11" s="664" t="s">
        <v>158</v>
      </c>
      <c r="F11" s="664" t="s">
        <v>158</v>
      </c>
      <c r="G11" s="664" t="s">
        <v>158</v>
      </c>
      <c r="H11" s="664" t="s">
        <v>158</v>
      </c>
      <c r="I11" s="664" t="s">
        <v>158</v>
      </c>
      <c r="J11" s="664" t="s">
        <v>158</v>
      </c>
      <c r="K11" s="664" t="s">
        <v>158</v>
      </c>
      <c r="L11" s="664" t="s">
        <v>158</v>
      </c>
      <c r="M11" s="664" t="s">
        <v>158</v>
      </c>
      <c r="N11" s="664" t="s">
        <v>158</v>
      </c>
    </row>
    <row r="12" spans="1:31" ht="12" customHeight="1">
      <c r="A12" s="469" t="s">
        <v>592</v>
      </c>
      <c r="B12" s="664" t="s">
        <v>158</v>
      </c>
      <c r="C12" s="664" t="s">
        <v>158</v>
      </c>
      <c r="D12" s="664" t="s">
        <v>158</v>
      </c>
      <c r="E12" s="664" t="s">
        <v>158</v>
      </c>
      <c r="F12" s="664" t="s">
        <v>158</v>
      </c>
      <c r="G12" s="664" t="s">
        <v>158</v>
      </c>
      <c r="H12" s="664" t="s">
        <v>158</v>
      </c>
      <c r="I12" s="664" t="s">
        <v>158</v>
      </c>
      <c r="J12" s="664" t="s">
        <v>158</v>
      </c>
      <c r="K12" s="664" t="s">
        <v>158</v>
      </c>
      <c r="L12" s="664" t="s">
        <v>158</v>
      </c>
      <c r="M12" s="664" t="s">
        <v>158</v>
      </c>
      <c r="N12" s="664" t="s">
        <v>158</v>
      </c>
    </row>
    <row r="13" spans="1:31" ht="12" customHeight="1">
      <c r="A13" s="469" t="s">
        <v>593</v>
      </c>
      <c r="B13" s="664" t="s">
        <v>158</v>
      </c>
      <c r="C13" s="664" t="s">
        <v>158</v>
      </c>
      <c r="D13" s="664" t="s">
        <v>158</v>
      </c>
      <c r="E13" s="664" t="s">
        <v>158</v>
      </c>
      <c r="F13" s="664" t="s">
        <v>158</v>
      </c>
      <c r="G13" s="664" t="s">
        <v>158</v>
      </c>
      <c r="H13" s="664" t="s">
        <v>158</v>
      </c>
      <c r="I13" s="664" t="s">
        <v>158</v>
      </c>
      <c r="J13" s="664" t="s">
        <v>158</v>
      </c>
      <c r="K13" s="664" t="s">
        <v>158</v>
      </c>
      <c r="L13" s="664" t="s">
        <v>158</v>
      </c>
      <c r="M13" s="664" t="s">
        <v>158</v>
      </c>
      <c r="N13" s="664" t="s">
        <v>158</v>
      </c>
    </row>
    <row r="14" spans="1:31" ht="12" customHeight="1">
      <c r="A14" s="469" t="s">
        <v>594</v>
      </c>
      <c r="B14" s="664" t="s">
        <v>158</v>
      </c>
      <c r="C14" s="664" t="s">
        <v>158</v>
      </c>
      <c r="D14" s="664" t="s">
        <v>158</v>
      </c>
      <c r="E14" s="664" t="s">
        <v>158</v>
      </c>
      <c r="F14" s="664" t="s">
        <v>158</v>
      </c>
      <c r="G14" s="664" t="s">
        <v>158</v>
      </c>
      <c r="H14" s="664" t="s">
        <v>158</v>
      </c>
      <c r="I14" s="664" t="s">
        <v>158</v>
      </c>
      <c r="J14" s="664" t="s">
        <v>158</v>
      </c>
      <c r="K14" s="664" t="s">
        <v>158</v>
      </c>
      <c r="L14" s="664" t="s">
        <v>158</v>
      </c>
      <c r="M14" s="664" t="s">
        <v>158</v>
      </c>
      <c r="N14" s="664" t="s">
        <v>158</v>
      </c>
    </row>
    <row r="15" spans="1:31" ht="12" customHeight="1">
      <c r="A15" s="468" t="s">
        <v>595</v>
      </c>
      <c r="B15" s="664" t="s">
        <v>158</v>
      </c>
      <c r="C15" s="664" t="s">
        <v>158</v>
      </c>
      <c r="D15" s="664" t="s">
        <v>158</v>
      </c>
      <c r="E15" s="664" t="s">
        <v>158</v>
      </c>
      <c r="F15" s="664" t="s">
        <v>158</v>
      </c>
      <c r="G15" s="664" t="s">
        <v>158</v>
      </c>
      <c r="H15" s="664" t="s">
        <v>158</v>
      </c>
      <c r="I15" s="664" t="s">
        <v>158</v>
      </c>
      <c r="J15" s="664" t="s">
        <v>158</v>
      </c>
      <c r="K15" s="664" t="s">
        <v>158</v>
      </c>
      <c r="L15" s="664" t="s">
        <v>158</v>
      </c>
      <c r="M15" s="664" t="s">
        <v>158</v>
      </c>
      <c r="N15" s="664" t="s">
        <v>158</v>
      </c>
    </row>
    <row r="16" spans="1:31" ht="12" customHeight="1">
      <c r="A16" s="358" t="s">
        <v>596</v>
      </c>
      <c r="B16" s="664" t="s">
        <v>158</v>
      </c>
      <c r="C16" s="664" t="s">
        <v>158</v>
      </c>
      <c r="D16" s="664" t="s">
        <v>158</v>
      </c>
      <c r="E16" s="664" t="s">
        <v>158</v>
      </c>
      <c r="F16" s="664" t="s">
        <v>158</v>
      </c>
      <c r="G16" s="664" t="s">
        <v>158</v>
      </c>
      <c r="H16" s="664" t="s">
        <v>158</v>
      </c>
      <c r="I16" s="664" t="s">
        <v>158</v>
      </c>
      <c r="J16" s="664" t="s">
        <v>158</v>
      </c>
      <c r="K16" s="664" t="s">
        <v>158</v>
      </c>
      <c r="L16" s="664" t="s">
        <v>158</v>
      </c>
      <c r="M16" s="664" t="s">
        <v>158</v>
      </c>
      <c r="N16" s="664" t="s">
        <v>158</v>
      </c>
    </row>
    <row r="17" spans="1:14" ht="12" customHeight="1">
      <c r="A17" s="358" t="s">
        <v>597</v>
      </c>
      <c r="B17" s="663">
        <v>20362.71</v>
      </c>
      <c r="C17" s="663">
        <v>220</v>
      </c>
      <c r="D17" s="663">
        <v>320</v>
      </c>
      <c r="E17" s="663">
        <v>244</v>
      </c>
      <c r="F17" s="663">
        <v>7673.71</v>
      </c>
      <c r="G17" s="663">
        <v>9155</v>
      </c>
      <c r="H17" s="663">
        <v>2250</v>
      </c>
      <c r="I17" s="663">
        <v>500</v>
      </c>
      <c r="J17" s="664" t="s">
        <v>158</v>
      </c>
      <c r="K17" s="664" t="s">
        <v>158</v>
      </c>
      <c r="L17" s="664" t="s">
        <v>158</v>
      </c>
      <c r="M17" s="664" t="s">
        <v>158</v>
      </c>
      <c r="N17" s="664" t="s">
        <v>158</v>
      </c>
    </row>
    <row r="18" spans="1:14" ht="12" customHeight="1">
      <c r="A18" s="468" t="s">
        <v>598</v>
      </c>
      <c r="B18" s="664" t="s">
        <v>158</v>
      </c>
      <c r="C18" s="664" t="s">
        <v>158</v>
      </c>
      <c r="D18" s="664" t="s">
        <v>158</v>
      </c>
      <c r="E18" s="664" t="s">
        <v>158</v>
      </c>
      <c r="F18" s="664" t="s">
        <v>158</v>
      </c>
      <c r="G18" s="664" t="s">
        <v>158</v>
      </c>
      <c r="H18" s="664" t="s">
        <v>158</v>
      </c>
      <c r="I18" s="664" t="s">
        <v>158</v>
      </c>
      <c r="J18" s="664" t="s">
        <v>158</v>
      </c>
      <c r="K18" s="664" t="s">
        <v>158</v>
      </c>
      <c r="L18" s="664" t="s">
        <v>158</v>
      </c>
      <c r="M18" s="664" t="s">
        <v>158</v>
      </c>
      <c r="N18" s="664" t="s">
        <v>158</v>
      </c>
    </row>
    <row r="19" spans="1:14" ht="12" customHeight="1">
      <c r="A19" s="468" t="s">
        <v>599</v>
      </c>
      <c r="B19" s="663">
        <v>2742</v>
      </c>
      <c r="C19" s="663">
        <v>155</v>
      </c>
      <c r="D19" s="663">
        <v>155</v>
      </c>
      <c r="E19" s="663">
        <v>159</v>
      </c>
      <c r="F19" s="663">
        <v>195</v>
      </c>
      <c r="G19" s="663">
        <v>169</v>
      </c>
      <c r="H19" s="663">
        <v>174</v>
      </c>
      <c r="I19" s="663">
        <v>190</v>
      </c>
      <c r="J19" s="663">
        <v>182</v>
      </c>
      <c r="K19" s="663">
        <v>172</v>
      </c>
      <c r="L19" s="663">
        <v>214</v>
      </c>
      <c r="M19" s="663">
        <v>584</v>
      </c>
      <c r="N19" s="663">
        <v>393</v>
      </c>
    </row>
    <row r="20" spans="1:14" ht="12" customHeight="1">
      <c r="A20" s="468" t="s">
        <v>600</v>
      </c>
      <c r="B20" s="663">
        <v>74094</v>
      </c>
      <c r="C20" s="664" t="s">
        <v>158</v>
      </c>
      <c r="D20" s="664" t="s">
        <v>158</v>
      </c>
      <c r="E20" s="664" t="s">
        <v>158</v>
      </c>
      <c r="F20" s="664" t="s">
        <v>158</v>
      </c>
      <c r="G20" s="664" t="s">
        <v>158</v>
      </c>
      <c r="H20" s="664" t="s">
        <v>158</v>
      </c>
      <c r="I20" s="664" t="s">
        <v>158</v>
      </c>
      <c r="J20" s="664" t="s">
        <v>158</v>
      </c>
      <c r="K20" s="664" t="s">
        <v>158</v>
      </c>
      <c r="L20" s="663">
        <v>10799</v>
      </c>
      <c r="M20" s="663">
        <v>40527</v>
      </c>
      <c r="N20" s="663">
        <v>22768</v>
      </c>
    </row>
    <row r="21" spans="1:14" ht="12" customHeight="1">
      <c r="A21" s="468" t="s">
        <v>601</v>
      </c>
      <c r="B21" s="663">
        <v>50060</v>
      </c>
      <c r="C21" s="664" t="s">
        <v>158</v>
      </c>
      <c r="D21" s="664" t="s">
        <v>158</v>
      </c>
      <c r="E21" s="664" t="s">
        <v>158</v>
      </c>
      <c r="F21" s="664" t="s">
        <v>158</v>
      </c>
      <c r="G21" s="664" t="s">
        <v>158</v>
      </c>
      <c r="H21" s="664" t="s">
        <v>158</v>
      </c>
      <c r="I21" s="664" t="s">
        <v>158</v>
      </c>
      <c r="J21" s="664" t="s">
        <v>158</v>
      </c>
      <c r="K21" s="663">
        <v>6349</v>
      </c>
      <c r="L21" s="663">
        <v>20733</v>
      </c>
      <c r="M21" s="663">
        <v>21878</v>
      </c>
      <c r="N21" s="663">
        <v>1100</v>
      </c>
    </row>
    <row r="22" spans="1:14" ht="12" customHeight="1">
      <c r="A22" s="468" t="s">
        <v>243</v>
      </c>
      <c r="B22" s="663">
        <v>64571</v>
      </c>
      <c r="C22" s="663">
        <v>220</v>
      </c>
      <c r="D22" s="663">
        <v>8209</v>
      </c>
      <c r="E22" s="663">
        <v>5584</v>
      </c>
      <c r="F22" s="663">
        <v>18639</v>
      </c>
      <c r="G22" s="663">
        <v>21062</v>
      </c>
      <c r="H22" s="663">
        <v>6557</v>
      </c>
      <c r="I22" s="664" t="s">
        <v>158</v>
      </c>
      <c r="J22" s="664" t="s">
        <v>158</v>
      </c>
      <c r="K22" s="664" t="s">
        <v>158</v>
      </c>
      <c r="L22" s="663">
        <v>2400</v>
      </c>
      <c r="M22" s="663">
        <v>1900</v>
      </c>
      <c r="N22" s="664" t="s">
        <v>158</v>
      </c>
    </row>
    <row r="23" spans="1:14" ht="12" customHeight="1">
      <c r="A23" s="358" t="s">
        <v>244</v>
      </c>
      <c r="B23" s="663">
        <v>105822</v>
      </c>
      <c r="C23" s="663">
        <v>30776</v>
      </c>
      <c r="D23" s="663">
        <v>30848</v>
      </c>
      <c r="E23" s="663">
        <v>20823</v>
      </c>
      <c r="F23" s="664" t="s">
        <v>158</v>
      </c>
      <c r="G23" s="664" t="s">
        <v>158</v>
      </c>
      <c r="H23" s="664" t="s">
        <v>158</v>
      </c>
      <c r="I23" s="664" t="s">
        <v>158</v>
      </c>
      <c r="J23" s="664" t="s">
        <v>158</v>
      </c>
      <c r="K23" s="664" t="s">
        <v>158</v>
      </c>
      <c r="L23" s="663">
        <v>743</v>
      </c>
      <c r="M23" s="663">
        <v>8678</v>
      </c>
      <c r="N23" s="663">
        <v>13954</v>
      </c>
    </row>
    <row r="24" spans="1:14" ht="12" customHeight="1">
      <c r="A24" s="468" t="s">
        <v>245</v>
      </c>
      <c r="B24" s="663">
        <v>35831</v>
      </c>
      <c r="C24" s="663">
        <v>800</v>
      </c>
      <c r="D24" s="664" t="s">
        <v>158</v>
      </c>
      <c r="E24" s="663">
        <v>15</v>
      </c>
      <c r="F24" s="663">
        <v>1440</v>
      </c>
      <c r="G24" s="663">
        <v>300</v>
      </c>
      <c r="H24" s="664" t="s">
        <v>158</v>
      </c>
      <c r="I24" s="664" t="s">
        <v>158</v>
      </c>
      <c r="J24" s="663">
        <v>680</v>
      </c>
      <c r="K24" s="663">
        <v>990</v>
      </c>
      <c r="L24" s="663">
        <v>4020</v>
      </c>
      <c r="M24" s="663">
        <v>23835</v>
      </c>
      <c r="N24" s="663">
        <v>3751</v>
      </c>
    </row>
    <row r="25" spans="1:14" ht="12" customHeight="1">
      <c r="A25" s="468" t="s">
        <v>246</v>
      </c>
      <c r="B25" s="663">
        <v>32501</v>
      </c>
      <c r="C25" s="664" t="s">
        <v>158</v>
      </c>
      <c r="D25" s="664" t="s">
        <v>158</v>
      </c>
      <c r="E25" s="664" t="s">
        <v>158</v>
      </c>
      <c r="F25" s="664" t="s">
        <v>158</v>
      </c>
      <c r="G25" s="664" t="s">
        <v>158</v>
      </c>
      <c r="H25" s="664" t="s">
        <v>158</v>
      </c>
      <c r="I25" s="664" t="s">
        <v>158</v>
      </c>
      <c r="J25" s="664" t="s">
        <v>158</v>
      </c>
      <c r="K25" s="664" t="s">
        <v>158</v>
      </c>
      <c r="L25" s="664" t="s">
        <v>158</v>
      </c>
      <c r="M25" s="663">
        <v>32501</v>
      </c>
      <c r="N25" s="664" t="s">
        <v>158</v>
      </c>
    </row>
    <row r="26" spans="1:14" ht="12" customHeight="1">
      <c r="A26" s="468" t="s">
        <v>258</v>
      </c>
      <c r="B26" s="663">
        <v>95838</v>
      </c>
      <c r="C26" s="663">
        <v>15325</v>
      </c>
      <c r="D26" s="663">
        <v>10532</v>
      </c>
      <c r="E26" s="663">
        <v>14590</v>
      </c>
      <c r="F26" s="663">
        <v>7644</v>
      </c>
      <c r="G26" s="663">
        <v>6749</v>
      </c>
      <c r="H26" s="663">
        <v>389</v>
      </c>
      <c r="I26" s="663">
        <v>2560</v>
      </c>
      <c r="J26" s="663">
        <v>3730</v>
      </c>
      <c r="K26" s="663">
        <v>1944</v>
      </c>
      <c r="L26" s="663">
        <v>77</v>
      </c>
      <c r="M26" s="663">
        <v>8915</v>
      </c>
      <c r="N26" s="663">
        <v>23383</v>
      </c>
    </row>
    <row r="27" spans="1:14" ht="12" customHeight="1">
      <c r="A27" s="358" t="s">
        <v>577</v>
      </c>
      <c r="B27" s="663">
        <v>45100</v>
      </c>
      <c r="C27" s="663">
        <v>4530</v>
      </c>
      <c r="D27" s="663">
        <v>15260</v>
      </c>
      <c r="E27" s="663">
        <v>12770</v>
      </c>
      <c r="F27" s="663">
        <v>2360</v>
      </c>
      <c r="G27" s="663">
        <v>450</v>
      </c>
      <c r="H27" s="664" t="s">
        <v>158</v>
      </c>
      <c r="I27" s="664" t="s">
        <v>158</v>
      </c>
      <c r="J27" s="664" t="s">
        <v>158</v>
      </c>
      <c r="K27" s="664" t="s">
        <v>158</v>
      </c>
      <c r="L27" s="664" t="s">
        <v>158</v>
      </c>
      <c r="M27" s="663">
        <v>940</v>
      </c>
      <c r="N27" s="663">
        <v>8790</v>
      </c>
    </row>
    <row r="28" spans="1:14" ht="12" customHeight="1">
      <c r="A28" s="469" t="s">
        <v>578</v>
      </c>
      <c r="B28" s="663">
        <v>35740</v>
      </c>
      <c r="C28" s="663">
        <v>1980</v>
      </c>
      <c r="D28" s="663">
        <v>12240</v>
      </c>
      <c r="E28" s="663">
        <v>9820</v>
      </c>
      <c r="F28" s="663">
        <v>1970</v>
      </c>
      <c r="G28" s="664" t="s">
        <v>158</v>
      </c>
      <c r="H28" s="664" t="s">
        <v>158</v>
      </c>
      <c r="I28" s="664" t="s">
        <v>158</v>
      </c>
      <c r="J28" s="664" t="s">
        <v>158</v>
      </c>
      <c r="K28" s="664" t="s">
        <v>158</v>
      </c>
      <c r="L28" s="664" t="s">
        <v>158</v>
      </c>
      <c r="M28" s="663">
        <v>940</v>
      </c>
      <c r="N28" s="663">
        <v>8790</v>
      </c>
    </row>
    <row r="29" spans="1:14" ht="12" customHeight="1">
      <c r="A29" s="469" t="s">
        <v>579</v>
      </c>
      <c r="B29" s="663">
        <v>9360</v>
      </c>
      <c r="C29" s="663">
        <v>2550</v>
      </c>
      <c r="D29" s="663">
        <v>3020</v>
      </c>
      <c r="E29" s="663">
        <v>2950</v>
      </c>
      <c r="F29" s="663">
        <v>390</v>
      </c>
      <c r="G29" s="663">
        <v>450</v>
      </c>
      <c r="H29" s="664" t="s">
        <v>158</v>
      </c>
      <c r="I29" s="664" t="s">
        <v>158</v>
      </c>
      <c r="J29" s="664" t="s">
        <v>158</v>
      </c>
      <c r="K29" s="664" t="s">
        <v>158</v>
      </c>
      <c r="L29" s="664" t="s">
        <v>158</v>
      </c>
      <c r="M29" s="664" t="s">
        <v>158</v>
      </c>
      <c r="N29" s="664" t="s">
        <v>158</v>
      </c>
    </row>
    <row r="30" spans="1:14" ht="12" customHeight="1">
      <c r="A30" s="468" t="s">
        <v>590</v>
      </c>
      <c r="B30" s="663">
        <v>314905</v>
      </c>
      <c r="C30" s="663">
        <v>49950</v>
      </c>
      <c r="D30" s="663">
        <v>46240</v>
      </c>
      <c r="E30" s="663">
        <v>5835</v>
      </c>
      <c r="F30" s="664" t="s">
        <v>158</v>
      </c>
      <c r="G30" s="664" t="s">
        <v>158</v>
      </c>
      <c r="H30" s="664" t="s">
        <v>158</v>
      </c>
      <c r="I30" s="664" t="s">
        <v>158</v>
      </c>
      <c r="J30" s="664" t="s">
        <v>158</v>
      </c>
      <c r="K30" s="664" t="s">
        <v>158</v>
      </c>
      <c r="L30" s="664" t="s">
        <v>158</v>
      </c>
      <c r="M30" s="663">
        <v>30100</v>
      </c>
      <c r="N30" s="663">
        <v>182780</v>
      </c>
    </row>
    <row r="31" spans="1:14" ht="12" customHeight="1">
      <c r="A31" s="468" t="s">
        <v>591</v>
      </c>
      <c r="B31" s="663">
        <v>1448371</v>
      </c>
      <c r="C31" s="663">
        <v>83880</v>
      </c>
      <c r="D31" s="663">
        <v>246000</v>
      </c>
      <c r="E31" s="663">
        <v>265151</v>
      </c>
      <c r="F31" s="664" t="s">
        <v>158</v>
      </c>
      <c r="G31" s="664" t="s">
        <v>158</v>
      </c>
      <c r="H31" s="664" t="s">
        <v>158</v>
      </c>
      <c r="I31" s="664" t="s">
        <v>158</v>
      </c>
      <c r="J31" s="664" t="s">
        <v>158</v>
      </c>
      <c r="K31" s="664" t="s">
        <v>158</v>
      </c>
      <c r="L31" s="664" t="s">
        <v>158</v>
      </c>
      <c r="M31" s="663">
        <v>705620</v>
      </c>
      <c r="N31" s="663">
        <v>147720</v>
      </c>
    </row>
    <row r="32" spans="1:14" ht="12" customHeight="1">
      <c r="A32" s="358" t="s">
        <v>686</v>
      </c>
      <c r="B32" s="664" t="s">
        <v>158</v>
      </c>
      <c r="C32" s="664" t="s">
        <v>158</v>
      </c>
      <c r="D32" s="664" t="s">
        <v>158</v>
      </c>
      <c r="E32" s="664" t="s">
        <v>158</v>
      </c>
      <c r="F32" s="664" t="s">
        <v>158</v>
      </c>
      <c r="G32" s="664" t="s">
        <v>158</v>
      </c>
      <c r="H32" s="664" t="s">
        <v>158</v>
      </c>
      <c r="I32" s="664" t="s">
        <v>158</v>
      </c>
      <c r="J32" s="664" t="s">
        <v>158</v>
      </c>
      <c r="K32" s="664" t="s">
        <v>158</v>
      </c>
      <c r="L32" s="664" t="s">
        <v>158</v>
      </c>
      <c r="M32" s="664" t="s">
        <v>158</v>
      </c>
      <c r="N32" s="664" t="s">
        <v>158</v>
      </c>
    </row>
    <row r="33" spans="1:14" ht="12" customHeight="1">
      <c r="A33" s="358" t="s">
        <v>534</v>
      </c>
      <c r="B33" s="664" t="s">
        <v>158</v>
      </c>
      <c r="C33" s="664" t="s">
        <v>158</v>
      </c>
      <c r="D33" s="664" t="s">
        <v>158</v>
      </c>
      <c r="E33" s="664" t="s">
        <v>158</v>
      </c>
      <c r="F33" s="664" t="s">
        <v>158</v>
      </c>
      <c r="G33" s="664" t="s">
        <v>158</v>
      </c>
      <c r="H33" s="664" t="s">
        <v>158</v>
      </c>
      <c r="I33" s="664" t="s">
        <v>158</v>
      </c>
      <c r="J33" s="664" t="s">
        <v>158</v>
      </c>
      <c r="K33" s="664" t="s">
        <v>158</v>
      </c>
      <c r="L33" s="664" t="s">
        <v>158</v>
      </c>
      <c r="M33" s="664" t="s">
        <v>158</v>
      </c>
      <c r="N33" s="664" t="s">
        <v>158</v>
      </c>
    </row>
    <row r="34" spans="1:14" ht="12" customHeight="1">
      <c r="A34" s="358" t="s">
        <v>535</v>
      </c>
      <c r="B34" s="664" t="s">
        <v>158</v>
      </c>
      <c r="C34" s="664" t="s">
        <v>158</v>
      </c>
      <c r="D34" s="664" t="s">
        <v>158</v>
      </c>
      <c r="E34" s="664" t="s">
        <v>158</v>
      </c>
      <c r="F34" s="664" t="s">
        <v>158</v>
      </c>
      <c r="G34" s="664" t="s">
        <v>158</v>
      </c>
      <c r="H34" s="664" t="s">
        <v>158</v>
      </c>
      <c r="I34" s="664" t="s">
        <v>158</v>
      </c>
      <c r="J34" s="664" t="s">
        <v>158</v>
      </c>
      <c r="K34" s="664" t="s">
        <v>158</v>
      </c>
      <c r="L34" s="664" t="s">
        <v>158</v>
      </c>
      <c r="M34" s="664" t="s">
        <v>158</v>
      </c>
      <c r="N34" s="664" t="s">
        <v>158</v>
      </c>
    </row>
    <row r="35" spans="1:14" ht="12" customHeight="1">
      <c r="A35" s="475" t="s">
        <v>536</v>
      </c>
      <c r="B35" s="685" t="s">
        <v>158</v>
      </c>
      <c r="C35" s="685" t="s">
        <v>158</v>
      </c>
      <c r="D35" s="685" t="s">
        <v>158</v>
      </c>
      <c r="E35" s="685" t="s">
        <v>158</v>
      </c>
      <c r="F35" s="685" t="s">
        <v>158</v>
      </c>
      <c r="G35" s="685" t="s">
        <v>158</v>
      </c>
      <c r="H35" s="685" t="s">
        <v>158</v>
      </c>
      <c r="I35" s="685" t="s">
        <v>158</v>
      </c>
      <c r="J35" s="685" t="s">
        <v>158</v>
      </c>
      <c r="K35" s="685" t="s">
        <v>158</v>
      </c>
      <c r="L35" s="685" t="s">
        <v>158</v>
      </c>
      <c r="M35" s="685" t="s">
        <v>158</v>
      </c>
      <c r="N35" s="685" t="s">
        <v>158</v>
      </c>
    </row>
    <row r="36" spans="1:14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</row>
    <row r="37" spans="1:14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</row>
    <row r="38" spans="1:14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</row>
    <row r="39" spans="1:14" ht="12" customHeight="1">
      <c r="A39" s="14"/>
    </row>
    <row r="40" spans="1:14" ht="12" customHeight="1">
      <c r="A40" s="217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  <row r="45" spans="1:14" ht="12" customHeight="1">
      <c r="A45" s="217"/>
    </row>
    <row r="46" spans="1:14" ht="12" customHeight="1">
      <c r="A46" s="217"/>
    </row>
    <row r="47" spans="1:14" ht="12" customHeight="1">
      <c r="A47" s="217"/>
    </row>
    <row r="48" spans="1:14" ht="12" customHeight="1">
      <c r="A48" s="217"/>
    </row>
    <row r="49" spans="1:1" ht="12" customHeight="1">
      <c r="A49" s="217"/>
    </row>
    <row r="50" spans="1:1" ht="12" customHeight="1">
      <c r="A50" s="217"/>
    </row>
    <row r="51" spans="1:1" ht="12" customHeight="1">
      <c r="A51" s="217"/>
    </row>
    <row r="52" spans="1:1" ht="12" customHeight="1">
      <c r="A52" s="217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46"/>
  <sheetViews>
    <sheetView showGridLines="0" zoomScale="150" workbookViewId="0">
      <selection activeCell="C28" sqref="C28"/>
    </sheetView>
  </sheetViews>
  <sheetFormatPr baseColWidth="10" defaultColWidth="12.83203125" defaultRowHeight="12" customHeight="1"/>
  <cols>
    <col min="1" max="1" width="8.33203125" style="354" customWidth="1"/>
    <col min="2" max="2" width="5" style="354" customWidth="1"/>
    <col min="3" max="14" width="5.5" style="354" customWidth="1"/>
    <col min="15" max="15" width="6.6640625" style="354" customWidth="1"/>
    <col min="16" max="16384" width="12.83203125" style="354"/>
  </cols>
  <sheetData>
    <row r="2" spans="1:14" ht="12" customHeight="1">
      <c r="A2" s="510" t="s">
        <v>391</v>
      </c>
      <c r="B2" s="467"/>
      <c r="C2" s="467"/>
      <c r="D2" s="467"/>
      <c r="E2" s="467"/>
      <c r="F2" s="467"/>
    </row>
    <row r="3" spans="1:14" ht="11">
      <c r="A3" s="99" t="s">
        <v>390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</row>
    <row r="4" spans="1:14" ht="4" customHeight="1">
      <c r="A4" s="217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</row>
    <row r="5" spans="1:14" ht="17" customHeight="1">
      <c r="A5" s="667" t="s">
        <v>198</v>
      </c>
      <c r="B5" s="668" t="s">
        <v>501</v>
      </c>
      <c r="C5" s="669" t="s">
        <v>329</v>
      </c>
      <c r="D5" s="669" t="s">
        <v>432</v>
      </c>
      <c r="E5" s="669" t="s">
        <v>434</v>
      </c>
      <c r="F5" s="669" t="s">
        <v>384</v>
      </c>
      <c r="G5" s="669" t="s">
        <v>388</v>
      </c>
      <c r="H5" s="669" t="s">
        <v>285</v>
      </c>
      <c r="I5" s="669" t="s">
        <v>296</v>
      </c>
      <c r="J5" s="669" t="s">
        <v>102</v>
      </c>
      <c r="K5" s="669" t="s">
        <v>104</v>
      </c>
      <c r="L5" s="669" t="s">
        <v>17</v>
      </c>
      <c r="M5" s="669" t="s">
        <v>107</v>
      </c>
      <c r="N5" s="670" t="s">
        <v>109</v>
      </c>
    </row>
    <row r="6" spans="1:14" ht="17" customHeight="1">
      <c r="A6" s="535" t="s">
        <v>325</v>
      </c>
      <c r="B6" s="752">
        <v>4314.2295304220524</v>
      </c>
      <c r="C6" s="752">
        <v>350.85362323200002</v>
      </c>
      <c r="D6" s="752">
        <v>657.59807250400002</v>
      </c>
      <c r="E6" s="752">
        <v>589.61413822400004</v>
      </c>
      <c r="F6" s="752">
        <v>75.462564713121992</v>
      </c>
      <c r="G6" s="752">
        <v>80.23050324282346</v>
      </c>
      <c r="H6" s="752">
        <v>22.266744599999999</v>
      </c>
      <c r="I6" s="752">
        <v>5.8023573600000002</v>
      </c>
      <c r="J6" s="752">
        <v>4.9737393599999997</v>
      </c>
      <c r="K6" s="752">
        <v>21.416270400000002</v>
      </c>
      <c r="L6" s="752">
        <v>97.943781050000027</v>
      </c>
      <c r="M6" s="752">
        <v>1652.741215954275</v>
      </c>
      <c r="N6" s="752">
        <v>755.32651978183219</v>
      </c>
    </row>
    <row r="7" spans="1:14" ht="12" customHeight="1">
      <c r="A7" s="468" t="s">
        <v>488</v>
      </c>
      <c r="B7" s="753" t="s">
        <v>158</v>
      </c>
      <c r="C7" s="753" t="s">
        <v>158</v>
      </c>
      <c r="D7" s="753" t="s">
        <v>158</v>
      </c>
      <c r="E7" s="753" t="s">
        <v>158</v>
      </c>
      <c r="F7" s="753" t="s">
        <v>158</v>
      </c>
      <c r="G7" s="753" t="s">
        <v>158</v>
      </c>
      <c r="H7" s="753" t="s">
        <v>158</v>
      </c>
      <c r="I7" s="753" t="s">
        <v>158</v>
      </c>
      <c r="J7" s="753" t="s">
        <v>158</v>
      </c>
      <c r="K7" s="753" t="s">
        <v>158</v>
      </c>
      <c r="L7" s="753" t="s">
        <v>158</v>
      </c>
      <c r="M7" s="753" t="s">
        <v>158</v>
      </c>
      <c r="N7" s="753" t="s">
        <v>158</v>
      </c>
    </row>
    <row r="8" spans="1:14" ht="12" customHeight="1">
      <c r="A8" s="468" t="s">
        <v>603</v>
      </c>
      <c r="B8" s="753" t="s">
        <v>158</v>
      </c>
      <c r="C8" s="753" t="s">
        <v>158</v>
      </c>
      <c r="D8" s="753" t="s">
        <v>158</v>
      </c>
      <c r="E8" s="753" t="s">
        <v>158</v>
      </c>
      <c r="F8" s="753" t="s">
        <v>158</v>
      </c>
      <c r="G8" s="753" t="s">
        <v>158</v>
      </c>
      <c r="H8" s="753" t="s">
        <v>158</v>
      </c>
      <c r="I8" s="753" t="s">
        <v>158</v>
      </c>
      <c r="J8" s="753" t="s">
        <v>158</v>
      </c>
      <c r="K8" s="753" t="s">
        <v>158</v>
      </c>
      <c r="L8" s="753" t="s">
        <v>158</v>
      </c>
      <c r="M8" s="753" t="s">
        <v>158</v>
      </c>
      <c r="N8" s="753" t="s">
        <v>158</v>
      </c>
    </row>
    <row r="9" spans="1:14" ht="12" customHeight="1">
      <c r="A9" s="468" t="s">
        <v>604</v>
      </c>
      <c r="B9" s="753" t="s">
        <v>158</v>
      </c>
      <c r="C9" s="753" t="s">
        <v>158</v>
      </c>
      <c r="D9" s="753" t="s">
        <v>158</v>
      </c>
      <c r="E9" s="753" t="s">
        <v>158</v>
      </c>
      <c r="F9" s="753" t="s">
        <v>158</v>
      </c>
      <c r="G9" s="753" t="s">
        <v>158</v>
      </c>
      <c r="H9" s="753" t="s">
        <v>158</v>
      </c>
      <c r="I9" s="753" t="s">
        <v>158</v>
      </c>
      <c r="J9" s="753" t="s">
        <v>158</v>
      </c>
      <c r="K9" s="753" t="s">
        <v>158</v>
      </c>
      <c r="L9" s="753" t="s">
        <v>158</v>
      </c>
      <c r="M9" s="753" t="s">
        <v>158</v>
      </c>
      <c r="N9" s="753" t="s">
        <v>158</v>
      </c>
    </row>
    <row r="10" spans="1:14" ht="12" customHeight="1">
      <c r="A10" s="358" t="s">
        <v>605</v>
      </c>
      <c r="B10" s="754">
        <v>17.763439000000002</v>
      </c>
      <c r="C10" s="753" t="s">
        <v>158</v>
      </c>
      <c r="D10" s="753" t="s">
        <v>158</v>
      </c>
      <c r="E10" s="753" t="s">
        <v>158</v>
      </c>
      <c r="F10" s="753" t="s">
        <v>158</v>
      </c>
      <c r="G10" s="754">
        <v>4.1179700000000006</v>
      </c>
      <c r="H10" s="754">
        <v>4.2266189999999995</v>
      </c>
      <c r="I10" s="754">
        <v>0.62220000000000009</v>
      </c>
      <c r="J10" s="753" t="s">
        <v>158</v>
      </c>
      <c r="K10" s="753" t="s">
        <v>158</v>
      </c>
      <c r="L10" s="754">
        <v>0.66359999999999997</v>
      </c>
      <c r="M10" s="754">
        <v>4.0189000000000004</v>
      </c>
      <c r="N10" s="754">
        <v>3.8321499999999999</v>
      </c>
    </row>
    <row r="11" spans="1:14" ht="12" customHeight="1">
      <c r="A11" s="358" t="s">
        <v>606</v>
      </c>
      <c r="B11" s="753" t="s">
        <v>158</v>
      </c>
      <c r="C11" s="753" t="s">
        <v>158</v>
      </c>
      <c r="D11" s="753" t="s">
        <v>158</v>
      </c>
      <c r="E11" s="753" t="s">
        <v>158</v>
      </c>
      <c r="F11" s="753" t="s">
        <v>158</v>
      </c>
      <c r="G11" s="753" t="s">
        <v>158</v>
      </c>
      <c r="H11" s="753" t="s">
        <v>158</v>
      </c>
      <c r="I11" s="753" t="s">
        <v>158</v>
      </c>
      <c r="J11" s="753" t="s">
        <v>158</v>
      </c>
      <c r="K11" s="753" t="s">
        <v>158</v>
      </c>
      <c r="L11" s="753" t="s">
        <v>158</v>
      </c>
      <c r="M11" s="753" t="s">
        <v>158</v>
      </c>
      <c r="N11" s="753" t="s">
        <v>158</v>
      </c>
    </row>
    <row r="12" spans="1:14" ht="12" customHeight="1">
      <c r="A12" s="469" t="s">
        <v>592</v>
      </c>
      <c r="B12" s="753" t="s">
        <v>158</v>
      </c>
      <c r="C12" s="753" t="s">
        <v>158</v>
      </c>
      <c r="D12" s="753" t="s">
        <v>158</v>
      </c>
      <c r="E12" s="753" t="s">
        <v>158</v>
      </c>
      <c r="F12" s="753" t="s">
        <v>158</v>
      </c>
      <c r="G12" s="753" t="s">
        <v>158</v>
      </c>
      <c r="H12" s="753" t="s">
        <v>158</v>
      </c>
      <c r="I12" s="753" t="s">
        <v>158</v>
      </c>
      <c r="J12" s="753" t="s">
        <v>158</v>
      </c>
      <c r="K12" s="753" t="s">
        <v>158</v>
      </c>
      <c r="L12" s="753" t="s">
        <v>158</v>
      </c>
      <c r="M12" s="753" t="s">
        <v>158</v>
      </c>
      <c r="N12" s="753" t="s">
        <v>158</v>
      </c>
    </row>
    <row r="13" spans="1:14" ht="12" customHeight="1">
      <c r="A13" s="469" t="s">
        <v>593</v>
      </c>
      <c r="B13" s="753" t="s">
        <v>158</v>
      </c>
      <c r="C13" s="753" t="s">
        <v>158</v>
      </c>
      <c r="D13" s="753" t="s">
        <v>158</v>
      </c>
      <c r="E13" s="753" t="s">
        <v>158</v>
      </c>
      <c r="F13" s="753" t="s">
        <v>158</v>
      </c>
      <c r="G13" s="753" t="s">
        <v>158</v>
      </c>
      <c r="H13" s="753" t="s">
        <v>158</v>
      </c>
      <c r="I13" s="753" t="s">
        <v>158</v>
      </c>
      <c r="J13" s="753" t="s">
        <v>158</v>
      </c>
      <c r="K13" s="753" t="s">
        <v>158</v>
      </c>
      <c r="L13" s="753" t="s">
        <v>158</v>
      </c>
      <c r="M13" s="753" t="s">
        <v>158</v>
      </c>
      <c r="N13" s="753" t="s">
        <v>158</v>
      </c>
    </row>
    <row r="14" spans="1:14" ht="12" customHeight="1">
      <c r="A14" s="469" t="s">
        <v>594</v>
      </c>
      <c r="B14" s="753" t="s">
        <v>158</v>
      </c>
      <c r="C14" s="753" t="s">
        <v>158</v>
      </c>
      <c r="D14" s="753" t="s">
        <v>158</v>
      </c>
      <c r="E14" s="753" t="s">
        <v>158</v>
      </c>
      <c r="F14" s="753" t="s">
        <v>158</v>
      </c>
      <c r="G14" s="753" t="s">
        <v>158</v>
      </c>
      <c r="H14" s="753" t="s">
        <v>158</v>
      </c>
      <c r="I14" s="753" t="s">
        <v>158</v>
      </c>
      <c r="J14" s="753" t="s">
        <v>158</v>
      </c>
      <c r="K14" s="753" t="s">
        <v>158</v>
      </c>
      <c r="L14" s="753" t="s">
        <v>158</v>
      </c>
      <c r="M14" s="753" t="s">
        <v>158</v>
      </c>
      <c r="N14" s="753" t="s">
        <v>158</v>
      </c>
    </row>
    <row r="15" spans="1:14" ht="12" customHeight="1">
      <c r="A15" s="468" t="s">
        <v>595</v>
      </c>
      <c r="B15" s="753" t="s">
        <v>158</v>
      </c>
      <c r="C15" s="753" t="s">
        <v>158</v>
      </c>
      <c r="D15" s="753" t="s">
        <v>158</v>
      </c>
      <c r="E15" s="753" t="s">
        <v>158</v>
      </c>
      <c r="F15" s="753" t="s">
        <v>158</v>
      </c>
      <c r="G15" s="753" t="s">
        <v>158</v>
      </c>
      <c r="H15" s="753" t="s">
        <v>158</v>
      </c>
      <c r="I15" s="753" t="s">
        <v>158</v>
      </c>
      <c r="J15" s="753" t="s">
        <v>158</v>
      </c>
      <c r="K15" s="753" t="s">
        <v>158</v>
      </c>
      <c r="L15" s="753" t="s">
        <v>158</v>
      </c>
      <c r="M15" s="753" t="s">
        <v>158</v>
      </c>
      <c r="N15" s="753" t="s">
        <v>158</v>
      </c>
    </row>
    <row r="16" spans="1:14" ht="12" customHeight="1">
      <c r="A16" s="358" t="s">
        <v>596</v>
      </c>
      <c r="B16" s="753" t="s">
        <v>158</v>
      </c>
      <c r="C16" s="753" t="s">
        <v>158</v>
      </c>
      <c r="D16" s="753" t="s">
        <v>158</v>
      </c>
      <c r="E16" s="753" t="s">
        <v>158</v>
      </c>
      <c r="F16" s="753" t="s">
        <v>158</v>
      </c>
      <c r="G16" s="753" t="s">
        <v>158</v>
      </c>
      <c r="H16" s="753" t="s">
        <v>158</v>
      </c>
      <c r="I16" s="753" t="s">
        <v>158</v>
      </c>
      <c r="J16" s="753" t="s">
        <v>158</v>
      </c>
      <c r="K16" s="753" t="s">
        <v>158</v>
      </c>
      <c r="L16" s="753" t="s">
        <v>158</v>
      </c>
      <c r="M16" s="753" t="s">
        <v>158</v>
      </c>
      <c r="N16" s="753" t="s">
        <v>158</v>
      </c>
    </row>
    <row r="17" spans="1:14" ht="12" customHeight="1">
      <c r="A17" s="358" t="s">
        <v>597</v>
      </c>
      <c r="B17" s="754">
        <v>31.195659599999995</v>
      </c>
      <c r="C17" s="753" t="s">
        <v>158</v>
      </c>
      <c r="D17" s="753" t="s">
        <v>158</v>
      </c>
      <c r="E17" s="753" t="s">
        <v>158</v>
      </c>
      <c r="F17" s="754">
        <v>14.070672</v>
      </c>
      <c r="G17" s="754">
        <v>12.0349152</v>
      </c>
      <c r="H17" s="754">
        <v>3.0617999999999999</v>
      </c>
      <c r="I17" s="754">
        <v>1.1412576000000001</v>
      </c>
      <c r="J17" s="753" t="s">
        <v>158</v>
      </c>
      <c r="K17" s="753" t="s">
        <v>158</v>
      </c>
      <c r="L17" s="753" t="s">
        <v>158</v>
      </c>
      <c r="M17" s="753" t="s">
        <v>158</v>
      </c>
      <c r="N17" s="753" t="s">
        <v>158</v>
      </c>
    </row>
    <row r="18" spans="1:14" ht="12" customHeight="1">
      <c r="A18" s="468" t="s">
        <v>598</v>
      </c>
      <c r="B18" s="753" t="s">
        <v>158</v>
      </c>
      <c r="C18" s="753" t="s">
        <v>158</v>
      </c>
      <c r="D18" s="753" t="s">
        <v>158</v>
      </c>
      <c r="E18" s="753" t="s">
        <v>158</v>
      </c>
      <c r="F18" s="753" t="s">
        <v>158</v>
      </c>
      <c r="G18" s="753" t="s">
        <v>158</v>
      </c>
      <c r="H18" s="753" t="s">
        <v>158</v>
      </c>
      <c r="I18" s="753" t="s">
        <v>158</v>
      </c>
      <c r="J18" s="753" t="s">
        <v>158</v>
      </c>
      <c r="K18" s="753" t="s">
        <v>158</v>
      </c>
      <c r="L18" s="753" t="s">
        <v>158</v>
      </c>
      <c r="M18" s="753" t="s">
        <v>158</v>
      </c>
      <c r="N18" s="753" t="s">
        <v>158</v>
      </c>
    </row>
    <row r="19" spans="1:14" ht="12" customHeight="1">
      <c r="A19" s="468" t="s">
        <v>599</v>
      </c>
      <c r="B19" s="754">
        <v>5.8768415999999997</v>
      </c>
      <c r="C19" s="754">
        <v>0.30028319999999997</v>
      </c>
      <c r="D19" s="754">
        <v>0.30028319999999997</v>
      </c>
      <c r="E19" s="754">
        <v>0.31116959999999999</v>
      </c>
      <c r="F19" s="754">
        <v>0.55429919999999999</v>
      </c>
      <c r="G19" s="754">
        <v>0.33838560000000001</v>
      </c>
      <c r="H19" s="754">
        <v>0.35199360000000002</v>
      </c>
      <c r="I19" s="754">
        <v>0.39553919999999998</v>
      </c>
      <c r="J19" s="754">
        <v>0.3737664</v>
      </c>
      <c r="K19" s="754">
        <v>0.34655039999999998</v>
      </c>
      <c r="L19" s="754">
        <v>0.46085759999999998</v>
      </c>
      <c r="M19" s="754">
        <v>1.4678496000000001</v>
      </c>
      <c r="N19" s="754">
        <v>0.67586400000000002</v>
      </c>
    </row>
    <row r="20" spans="1:14" ht="12" customHeight="1">
      <c r="A20" s="468" t="s">
        <v>600</v>
      </c>
      <c r="B20" s="754">
        <v>161.57478757999999</v>
      </c>
      <c r="C20" s="753" t="s">
        <v>158</v>
      </c>
      <c r="D20" s="753" t="s">
        <v>158</v>
      </c>
      <c r="E20" s="753" t="s">
        <v>158</v>
      </c>
      <c r="F20" s="753" t="s">
        <v>158</v>
      </c>
      <c r="G20" s="753" t="s">
        <v>158</v>
      </c>
      <c r="H20" s="753" t="s">
        <v>158</v>
      </c>
      <c r="I20" s="753" t="s">
        <v>158</v>
      </c>
      <c r="J20" s="753" t="s">
        <v>158</v>
      </c>
      <c r="K20" s="753" t="s">
        <v>158</v>
      </c>
      <c r="L20" s="754">
        <v>21.795947210000001</v>
      </c>
      <c r="M20" s="754">
        <v>89.755655469999994</v>
      </c>
      <c r="N20" s="754">
        <v>50.023184899999997</v>
      </c>
    </row>
    <row r="21" spans="1:14" ht="12" customHeight="1">
      <c r="A21" s="468" t="s">
        <v>601</v>
      </c>
      <c r="B21" s="754">
        <v>141.09590880000002</v>
      </c>
      <c r="C21" s="753" t="s">
        <v>158</v>
      </c>
      <c r="D21" s="753" t="s">
        <v>158</v>
      </c>
      <c r="E21" s="753" t="s">
        <v>158</v>
      </c>
      <c r="F21" s="753" t="s">
        <v>158</v>
      </c>
      <c r="G21" s="753" t="s">
        <v>158</v>
      </c>
      <c r="H21" s="753" t="s">
        <v>158</v>
      </c>
      <c r="I21" s="753" t="s">
        <v>158</v>
      </c>
      <c r="J21" s="753" t="s">
        <v>158</v>
      </c>
      <c r="K21" s="754">
        <v>16.081934400000002</v>
      </c>
      <c r="L21" s="754">
        <v>59.054637600000007</v>
      </c>
      <c r="M21" s="754">
        <v>63.547092000000006</v>
      </c>
      <c r="N21" s="754">
        <v>2.4122448000000003</v>
      </c>
    </row>
    <row r="22" spans="1:14" ht="12" customHeight="1">
      <c r="A22" s="468" t="s">
        <v>243</v>
      </c>
      <c r="B22" s="754">
        <v>151.90553246399998</v>
      </c>
      <c r="C22" s="753" t="s">
        <v>158</v>
      </c>
      <c r="D22" s="754">
        <v>19.658747303999995</v>
      </c>
      <c r="E22" s="754">
        <v>12.943176623999999</v>
      </c>
      <c r="F22" s="754">
        <v>42.797545560000003</v>
      </c>
      <c r="G22" s="754">
        <v>51.799958784000005</v>
      </c>
      <c r="H22" s="754">
        <v>14.0030856</v>
      </c>
      <c r="I22" s="753" t="s">
        <v>158</v>
      </c>
      <c r="J22" s="753" t="s">
        <v>158</v>
      </c>
      <c r="K22" s="753" t="s">
        <v>158</v>
      </c>
      <c r="L22" s="754">
        <v>5.7924720000000001</v>
      </c>
      <c r="M22" s="754">
        <v>4.4943141600000001</v>
      </c>
      <c r="N22" s="753" t="s">
        <v>158</v>
      </c>
    </row>
    <row r="23" spans="1:14" ht="12" customHeight="1">
      <c r="A23" s="358" t="s">
        <v>244</v>
      </c>
      <c r="B23" s="754">
        <v>208.72369</v>
      </c>
      <c r="C23" s="754">
        <v>60.673569999999998</v>
      </c>
      <c r="D23" s="754">
        <v>60.706159999999997</v>
      </c>
      <c r="E23" s="754">
        <v>41.164170000000006</v>
      </c>
      <c r="F23" s="753" t="s">
        <v>158</v>
      </c>
      <c r="G23" s="753" t="s">
        <v>158</v>
      </c>
      <c r="H23" s="753" t="s">
        <v>158</v>
      </c>
      <c r="I23" s="753" t="s">
        <v>158</v>
      </c>
      <c r="J23" s="753" t="s">
        <v>158</v>
      </c>
      <c r="K23" s="753" t="s">
        <v>158</v>
      </c>
      <c r="L23" s="754">
        <v>1.4637899999999999</v>
      </c>
      <c r="M23" s="754">
        <v>17.134869999999999</v>
      </c>
      <c r="N23" s="754">
        <v>27.581130000000002</v>
      </c>
    </row>
    <row r="24" spans="1:14" ht="12" customHeight="1">
      <c r="A24" s="468" t="s">
        <v>245</v>
      </c>
      <c r="B24" s="754">
        <v>77.68625759999999</v>
      </c>
      <c r="C24" s="754">
        <v>1.2800592</v>
      </c>
      <c r="D24" s="753" t="s">
        <v>158</v>
      </c>
      <c r="E24" s="753" t="s">
        <v>158</v>
      </c>
      <c r="F24" s="754">
        <v>2.2992984000000001</v>
      </c>
      <c r="G24" s="753" t="s">
        <v>158</v>
      </c>
      <c r="H24" s="753" t="s">
        <v>158</v>
      </c>
      <c r="I24" s="753" t="s">
        <v>158</v>
      </c>
      <c r="J24" s="754">
        <v>1.442448</v>
      </c>
      <c r="K24" s="754">
        <v>2.2317119999999999</v>
      </c>
      <c r="L24" s="754">
        <v>8.6565024000000008</v>
      </c>
      <c r="M24" s="754">
        <v>52.953263999999997</v>
      </c>
      <c r="N24" s="754">
        <v>8.5118039999999997</v>
      </c>
    </row>
    <row r="25" spans="1:14" ht="12" customHeight="1">
      <c r="A25" s="468" t="s">
        <v>246</v>
      </c>
      <c r="B25" s="754">
        <v>63.058564799999999</v>
      </c>
      <c r="C25" s="753" t="s">
        <v>158</v>
      </c>
      <c r="D25" s="753" t="s">
        <v>158</v>
      </c>
      <c r="E25" s="753" t="s">
        <v>158</v>
      </c>
      <c r="F25" s="753" t="s">
        <v>158</v>
      </c>
      <c r="G25" s="753" t="s">
        <v>158</v>
      </c>
      <c r="H25" s="753" t="s">
        <v>158</v>
      </c>
      <c r="I25" s="753" t="s">
        <v>158</v>
      </c>
      <c r="J25" s="753" t="s">
        <v>158</v>
      </c>
      <c r="K25" s="753" t="s">
        <v>158</v>
      </c>
      <c r="L25" s="753" t="s">
        <v>158</v>
      </c>
      <c r="M25" s="754">
        <v>63.058564799999999</v>
      </c>
      <c r="N25" s="753" t="s">
        <v>158</v>
      </c>
    </row>
    <row r="26" spans="1:14" ht="12" customHeight="1">
      <c r="A26" s="468" t="s">
        <v>258</v>
      </c>
      <c r="B26" s="754">
        <v>153.89171985600001</v>
      </c>
      <c r="C26" s="754">
        <v>26.693906399999999</v>
      </c>
      <c r="D26" s="754">
        <v>17.798356800000001</v>
      </c>
      <c r="E26" s="754">
        <v>26.550568800000001</v>
      </c>
      <c r="F26" s="754">
        <v>10.814232240000001</v>
      </c>
      <c r="G26" s="754">
        <v>10.793620656</v>
      </c>
      <c r="H26" s="754">
        <v>0.62324639999999998</v>
      </c>
      <c r="I26" s="754">
        <v>3.6433605600000005</v>
      </c>
      <c r="J26" s="754">
        <v>3.1065249600000002</v>
      </c>
      <c r="K26" s="754">
        <v>2.7560736000000001</v>
      </c>
      <c r="L26" s="753" t="s">
        <v>158</v>
      </c>
      <c r="M26" s="754">
        <v>11.4878736</v>
      </c>
      <c r="N26" s="754">
        <v>39.567981600000003</v>
      </c>
    </row>
    <row r="27" spans="1:14" ht="12" customHeight="1">
      <c r="A27" s="358" t="s">
        <v>577</v>
      </c>
      <c r="B27" s="754">
        <v>91.254999999999995</v>
      </c>
      <c r="C27" s="754">
        <v>9.8089999999999993</v>
      </c>
      <c r="D27" s="754">
        <v>31.49</v>
      </c>
      <c r="E27" s="754">
        <v>23.2</v>
      </c>
      <c r="F27" s="754">
        <v>4.6660000000000004</v>
      </c>
      <c r="G27" s="754">
        <v>0.84</v>
      </c>
      <c r="H27" s="753" t="s">
        <v>158</v>
      </c>
      <c r="I27" s="753" t="s">
        <v>158</v>
      </c>
      <c r="J27" s="753" t="s">
        <v>158</v>
      </c>
      <c r="K27" s="753" t="s">
        <v>158</v>
      </c>
      <c r="L27" s="753" t="s">
        <v>158</v>
      </c>
      <c r="M27" s="754">
        <v>1.8</v>
      </c>
      <c r="N27" s="754">
        <v>19.45</v>
      </c>
    </row>
    <row r="28" spans="1:14" ht="12" customHeight="1">
      <c r="A28" s="469" t="s">
        <v>578</v>
      </c>
      <c r="B28" s="754">
        <v>73.63</v>
      </c>
      <c r="C28" s="754">
        <v>4.5199999999999996</v>
      </c>
      <c r="D28" s="754">
        <v>25.5</v>
      </c>
      <c r="E28" s="754">
        <v>18.45</v>
      </c>
      <c r="F28" s="754">
        <v>3.91</v>
      </c>
      <c r="G28" s="753" t="s">
        <v>158</v>
      </c>
      <c r="H28" s="753" t="s">
        <v>158</v>
      </c>
      <c r="I28" s="753" t="s">
        <v>158</v>
      </c>
      <c r="J28" s="753" t="s">
        <v>158</v>
      </c>
      <c r="K28" s="753" t="s">
        <v>158</v>
      </c>
      <c r="L28" s="753" t="s">
        <v>158</v>
      </c>
      <c r="M28" s="754">
        <v>1.8</v>
      </c>
      <c r="N28" s="754">
        <v>19.45</v>
      </c>
    </row>
    <row r="29" spans="1:14" ht="12" customHeight="1">
      <c r="A29" s="469" t="s">
        <v>579</v>
      </c>
      <c r="B29" s="754">
        <v>17.625</v>
      </c>
      <c r="C29" s="754">
        <v>5.2889999999999997</v>
      </c>
      <c r="D29" s="754">
        <v>5.99</v>
      </c>
      <c r="E29" s="754">
        <v>4.75</v>
      </c>
      <c r="F29" s="754">
        <v>0.75600000000000001</v>
      </c>
      <c r="G29" s="754">
        <v>0.84</v>
      </c>
      <c r="H29" s="753" t="s">
        <v>158</v>
      </c>
      <c r="I29" s="753" t="s">
        <v>158</v>
      </c>
      <c r="J29" s="753" t="s">
        <v>158</v>
      </c>
      <c r="K29" s="753" t="s">
        <v>158</v>
      </c>
      <c r="L29" s="753" t="s">
        <v>158</v>
      </c>
      <c r="M29" s="753" t="s">
        <v>158</v>
      </c>
      <c r="N29" s="753" t="s">
        <v>158</v>
      </c>
    </row>
    <row r="30" spans="1:14" ht="12" customHeight="1">
      <c r="A30" s="468" t="s">
        <v>590</v>
      </c>
      <c r="B30" s="754">
        <v>568.56809520000002</v>
      </c>
      <c r="C30" s="754">
        <v>99.757980000000003</v>
      </c>
      <c r="D30" s="754">
        <v>86.834916000000007</v>
      </c>
      <c r="E30" s="754">
        <v>10.587024</v>
      </c>
      <c r="F30" s="753" t="s">
        <v>158</v>
      </c>
      <c r="G30" s="753" t="s">
        <v>158</v>
      </c>
      <c r="H30" s="753" t="s">
        <v>158</v>
      </c>
      <c r="I30" s="753" t="s">
        <v>158</v>
      </c>
      <c r="J30" s="753" t="s">
        <v>158</v>
      </c>
      <c r="K30" s="753" t="s">
        <v>158</v>
      </c>
      <c r="L30" s="753" t="s">
        <v>158</v>
      </c>
      <c r="M30" s="754">
        <v>57.062880000000007</v>
      </c>
      <c r="N30" s="754">
        <v>314.32529520000003</v>
      </c>
    </row>
    <row r="31" spans="1:14" ht="12" customHeight="1">
      <c r="A31" s="468" t="s">
        <v>591</v>
      </c>
      <c r="B31" s="754">
        <v>2641.5329499999998</v>
      </c>
      <c r="C31" s="754">
        <v>151.8228</v>
      </c>
      <c r="D31" s="754">
        <v>440.46510000000001</v>
      </c>
      <c r="E31" s="754">
        <v>474.39445000000001</v>
      </c>
      <c r="F31" s="753" t="s">
        <v>158</v>
      </c>
      <c r="G31" s="753" t="s">
        <v>158</v>
      </c>
      <c r="H31" s="753" t="s">
        <v>158</v>
      </c>
      <c r="I31" s="753" t="s">
        <v>158</v>
      </c>
      <c r="J31" s="753" t="s">
        <v>158</v>
      </c>
      <c r="K31" s="753" t="s">
        <v>158</v>
      </c>
      <c r="L31" s="753" t="s">
        <v>158</v>
      </c>
      <c r="M31" s="754">
        <v>1285.9205999999999</v>
      </c>
      <c r="N31" s="754">
        <v>288.93</v>
      </c>
    </row>
    <row r="32" spans="1:14" ht="12" customHeight="1">
      <c r="A32" s="358" t="s">
        <v>686</v>
      </c>
      <c r="B32" s="753" t="s">
        <v>158</v>
      </c>
      <c r="C32" s="753" t="s">
        <v>158</v>
      </c>
      <c r="D32" s="753" t="s">
        <v>158</v>
      </c>
      <c r="E32" s="753" t="s">
        <v>158</v>
      </c>
      <c r="F32" s="753" t="s">
        <v>158</v>
      </c>
      <c r="G32" s="753" t="s">
        <v>158</v>
      </c>
      <c r="H32" s="753" t="s">
        <v>158</v>
      </c>
      <c r="I32" s="753" t="s">
        <v>158</v>
      </c>
      <c r="J32" s="753" t="s">
        <v>158</v>
      </c>
      <c r="K32" s="753" t="s">
        <v>158</v>
      </c>
      <c r="L32" s="753" t="s">
        <v>158</v>
      </c>
      <c r="M32" s="753" t="s">
        <v>158</v>
      </c>
      <c r="N32" s="753" t="s">
        <v>158</v>
      </c>
    </row>
    <row r="33" spans="1:14" ht="12" customHeight="1">
      <c r="A33" s="358" t="s">
        <v>534</v>
      </c>
      <c r="B33" s="753" t="s">
        <v>158</v>
      </c>
      <c r="C33" s="753" t="s">
        <v>158</v>
      </c>
      <c r="D33" s="753" t="s">
        <v>158</v>
      </c>
      <c r="E33" s="753" t="s">
        <v>158</v>
      </c>
      <c r="F33" s="753" t="s">
        <v>158</v>
      </c>
      <c r="G33" s="753" t="s">
        <v>158</v>
      </c>
      <c r="H33" s="753" t="s">
        <v>158</v>
      </c>
      <c r="I33" s="753" t="s">
        <v>158</v>
      </c>
      <c r="J33" s="753" t="s">
        <v>158</v>
      </c>
      <c r="K33" s="753" t="s">
        <v>158</v>
      </c>
      <c r="L33" s="753" t="s">
        <v>158</v>
      </c>
      <c r="M33" s="753" t="s">
        <v>158</v>
      </c>
      <c r="N33" s="753" t="s">
        <v>158</v>
      </c>
    </row>
    <row r="34" spans="1:14" ht="12" customHeight="1">
      <c r="A34" s="358" t="s">
        <v>535</v>
      </c>
      <c r="B34" s="753" t="s">
        <v>158</v>
      </c>
      <c r="C34" s="753" t="s">
        <v>158</v>
      </c>
      <c r="D34" s="753" t="s">
        <v>158</v>
      </c>
      <c r="E34" s="753" t="s">
        <v>158</v>
      </c>
      <c r="F34" s="753" t="s">
        <v>158</v>
      </c>
      <c r="G34" s="753" t="s">
        <v>158</v>
      </c>
      <c r="H34" s="753" t="s">
        <v>158</v>
      </c>
      <c r="I34" s="753" t="s">
        <v>158</v>
      </c>
      <c r="J34" s="753" t="s">
        <v>158</v>
      </c>
      <c r="K34" s="753" t="s">
        <v>158</v>
      </c>
      <c r="L34" s="753" t="s">
        <v>158</v>
      </c>
      <c r="M34" s="753" t="s">
        <v>158</v>
      </c>
      <c r="N34" s="753" t="s">
        <v>158</v>
      </c>
    </row>
    <row r="35" spans="1:14" ht="12" customHeight="1">
      <c r="A35" s="475" t="s">
        <v>536</v>
      </c>
      <c r="B35" s="755" t="s">
        <v>158</v>
      </c>
      <c r="C35" s="755" t="s">
        <v>158</v>
      </c>
      <c r="D35" s="755" t="s">
        <v>158</v>
      </c>
      <c r="E35" s="755" t="s">
        <v>158</v>
      </c>
      <c r="F35" s="755" t="s">
        <v>158</v>
      </c>
      <c r="G35" s="755" t="s">
        <v>158</v>
      </c>
      <c r="H35" s="755" t="s">
        <v>158</v>
      </c>
      <c r="I35" s="755" t="s">
        <v>158</v>
      </c>
      <c r="J35" s="755" t="s">
        <v>158</v>
      </c>
      <c r="K35" s="755" t="s">
        <v>158</v>
      </c>
      <c r="L35" s="755" t="s">
        <v>158</v>
      </c>
      <c r="M35" s="755" t="s">
        <v>158</v>
      </c>
      <c r="N35" s="755" t="s">
        <v>158</v>
      </c>
    </row>
    <row r="36" spans="1:14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</row>
    <row r="37" spans="1:14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</row>
    <row r="38" spans="1:14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</row>
    <row r="39" spans="1:14" ht="12" customHeight="1">
      <c r="A39" s="14"/>
    </row>
    <row r="40" spans="1:14" ht="12" customHeight="1">
      <c r="A40" s="217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  <row r="45" spans="1:14" ht="12" customHeight="1">
      <c r="A45" s="217"/>
    </row>
    <row r="46" spans="1:14" ht="12" customHeight="1">
      <c r="A46" s="217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46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8.33203125" style="354" customWidth="1"/>
    <col min="2" max="2" width="6.33203125" style="354" customWidth="1"/>
    <col min="3" max="3" width="5.83203125" style="354" customWidth="1"/>
    <col min="4" max="14" width="5.5" style="354" customWidth="1"/>
    <col min="15" max="15" width="6.6640625" style="354" customWidth="1"/>
    <col min="16" max="16384" width="12.83203125" style="354"/>
  </cols>
  <sheetData>
    <row r="2" spans="1:14" ht="12" customHeight="1">
      <c r="A2" s="510" t="s">
        <v>712</v>
      </c>
      <c r="B2" s="467"/>
      <c r="C2" s="467"/>
      <c r="D2" s="467"/>
      <c r="E2" s="467"/>
      <c r="F2" s="467"/>
    </row>
    <row r="3" spans="1:14" ht="11">
      <c r="A3" s="511" t="s">
        <v>189</v>
      </c>
    </row>
    <row r="4" spans="1:14" ht="4" customHeight="1"/>
    <row r="5" spans="1:14" ht="17" customHeight="1">
      <c r="A5" s="667" t="s">
        <v>198</v>
      </c>
      <c r="B5" s="668" t="s">
        <v>501</v>
      </c>
      <c r="C5" s="669" t="s">
        <v>329</v>
      </c>
      <c r="D5" s="669" t="s">
        <v>432</v>
      </c>
      <c r="E5" s="669" t="s">
        <v>434</v>
      </c>
      <c r="F5" s="669" t="s">
        <v>384</v>
      </c>
      <c r="G5" s="669" t="s">
        <v>388</v>
      </c>
      <c r="H5" s="669" t="s">
        <v>285</v>
      </c>
      <c r="I5" s="669" t="s">
        <v>296</v>
      </c>
      <c r="J5" s="669" t="s">
        <v>102</v>
      </c>
      <c r="K5" s="669" t="s">
        <v>104</v>
      </c>
      <c r="L5" s="669" t="s">
        <v>17</v>
      </c>
      <c r="M5" s="669" t="s">
        <v>107</v>
      </c>
      <c r="N5" s="670" t="s">
        <v>109</v>
      </c>
    </row>
    <row r="6" spans="1:14" ht="17" customHeight="1">
      <c r="A6" s="535" t="s">
        <v>325</v>
      </c>
      <c r="B6" s="761">
        <v>1.8783331602009632</v>
      </c>
      <c r="C6" s="757">
        <v>1.8877713026859504</v>
      </c>
      <c r="D6" s="757">
        <v>1.8391059292993703</v>
      </c>
      <c r="E6" s="757">
        <v>1.8132433034434192</v>
      </c>
      <c r="F6" s="757">
        <v>1.9828103150142431</v>
      </c>
      <c r="G6" s="757">
        <v>2.033014792384165</v>
      </c>
      <c r="H6" s="757">
        <v>2.0409481759853341</v>
      </c>
      <c r="I6" s="757">
        <v>1.661138665903235</v>
      </c>
      <c r="J6" s="757">
        <v>1.0786682628497071</v>
      </c>
      <c r="K6" s="757">
        <v>2.2650735483870967</v>
      </c>
      <c r="L6" s="757">
        <v>2.4957644748241776</v>
      </c>
      <c r="M6" s="757">
        <v>1.8843910922935025</v>
      </c>
      <c r="N6" s="757">
        <v>1.8606665415888186</v>
      </c>
    </row>
    <row r="7" spans="1:14" ht="12" customHeight="1">
      <c r="A7" s="468" t="s">
        <v>488</v>
      </c>
      <c r="B7" s="762" t="s">
        <v>242</v>
      </c>
      <c r="C7" s="758" t="s">
        <v>241</v>
      </c>
      <c r="D7" s="758" t="s">
        <v>241</v>
      </c>
      <c r="E7" s="758" t="s">
        <v>241</v>
      </c>
      <c r="F7" s="758" t="s">
        <v>241</v>
      </c>
      <c r="G7" s="758" t="s">
        <v>241</v>
      </c>
      <c r="H7" s="758" t="s">
        <v>241</v>
      </c>
      <c r="I7" s="758" t="s">
        <v>241</v>
      </c>
      <c r="J7" s="758" t="s">
        <v>241</v>
      </c>
      <c r="K7" s="758" t="s">
        <v>241</v>
      </c>
      <c r="L7" s="758" t="s">
        <v>241</v>
      </c>
      <c r="M7" s="758" t="s">
        <v>241</v>
      </c>
      <c r="N7" s="758" t="s">
        <v>241</v>
      </c>
    </row>
    <row r="8" spans="1:14" ht="12" customHeight="1">
      <c r="A8" s="468" t="s">
        <v>603</v>
      </c>
      <c r="B8" s="762" t="s">
        <v>242</v>
      </c>
      <c r="C8" s="758" t="s">
        <v>241</v>
      </c>
      <c r="D8" s="758" t="s">
        <v>241</v>
      </c>
      <c r="E8" s="758" t="s">
        <v>241</v>
      </c>
      <c r="F8" s="758" t="s">
        <v>241</v>
      </c>
      <c r="G8" s="758" t="s">
        <v>241</v>
      </c>
      <c r="H8" s="758" t="s">
        <v>241</v>
      </c>
      <c r="I8" s="758" t="s">
        <v>241</v>
      </c>
      <c r="J8" s="758" t="s">
        <v>241</v>
      </c>
      <c r="K8" s="758" t="s">
        <v>241</v>
      </c>
      <c r="L8" s="758" t="s">
        <v>241</v>
      </c>
      <c r="M8" s="758" t="s">
        <v>241</v>
      </c>
      <c r="N8" s="758" t="s">
        <v>241</v>
      </c>
    </row>
    <row r="9" spans="1:14" ht="12" customHeight="1">
      <c r="A9" s="468" t="s">
        <v>604</v>
      </c>
      <c r="B9" s="762" t="s">
        <v>242</v>
      </c>
      <c r="C9" s="758" t="s">
        <v>241</v>
      </c>
      <c r="D9" s="758" t="s">
        <v>241</v>
      </c>
      <c r="E9" s="758" t="s">
        <v>241</v>
      </c>
      <c r="F9" s="758" t="s">
        <v>241</v>
      </c>
      <c r="G9" s="758" t="s">
        <v>241</v>
      </c>
      <c r="H9" s="758" t="s">
        <v>241</v>
      </c>
      <c r="I9" s="758" t="s">
        <v>241</v>
      </c>
      <c r="J9" s="758" t="s">
        <v>241</v>
      </c>
      <c r="K9" s="758" t="s">
        <v>241</v>
      </c>
      <c r="L9" s="758" t="s">
        <v>241</v>
      </c>
      <c r="M9" s="758" t="s">
        <v>241</v>
      </c>
      <c r="N9" s="758" t="s">
        <v>241</v>
      </c>
    </row>
    <row r="10" spans="1:14" ht="12" customHeight="1">
      <c r="A10" s="358" t="s">
        <v>605</v>
      </c>
      <c r="B10" s="763">
        <v>2.7045430876979295</v>
      </c>
      <c r="C10" s="758" t="s">
        <v>241</v>
      </c>
      <c r="D10" s="758" t="s">
        <v>241</v>
      </c>
      <c r="E10" s="758" t="s">
        <v>241</v>
      </c>
      <c r="F10" s="758" t="s">
        <v>241</v>
      </c>
      <c r="G10" s="759">
        <v>2.6279323548181241</v>
      </c>
      <c r="H10" s="759">
        <v>2.7445577922077917</v>
      </c>
      <c r="I10" s="759">
        <v>2.5604938271604945</v>
      </c>
      <c r="J10" s="758" t="s">
        <v>241</v>
      </c>
      <c r="K10" s="758" t="s">
        <v>241</v>
      </c>
      <c r="L10" s="759">
        <v>2.5720930232558135</v>
      </c>
      <c r="M10" s="759">
        <v>2.5712731925783752</v>
      </c>
      <c r="N10" s="759">
        <v>2.9683578621223856</v>
      </c>
    </row>
    <row r="11" spans="1:14" ht="12" customHeight="1">
      <c r="A11" s="358" t="s">
        <v>606</v>
      </c>
      <c r="B11" s="762" t="s">
        <v>242</v>
      </c>
      <c r="C11" s="758" t="s">
        <v>241</v>
      </c>
      <c r="D11" s="758" t="s">
        <v>241</v>
      </c>
      <c r="E11" s="758" t="s">
        <v>241</v>
      </c>
      <c r="F11" s="758" t="s">
        <v>241</v>
      </c>
      <c r="G11" s="758" t="s">
        <v>241</v>
      </c>
      <c r="H11" s="758" t="s">
        <v>241</v>
      </c>
      <c r="I11" s="758" t="s">
        <v>241</v>
      </c>
      <c r="J11" s="758" t="s">
        <v>241</v>
      </c>
      <c r="K11" s="758" t="s">
        <v>241</v>
      </c>
      <c r="L11" s="758" t="s">
        <v>241</v>
      </c>
      <c r="M11" s="758" t="s">
        <v>241</v>
      </c>
      <c r="N11" s="758" t="s">
        <v>241</v>
      </c>
    </row>
    <row r="12" spans="1:14" ht="12" customHeight="1">
      <c r="A12" s="469" t="s">
        <v>592</v>
      </c>
      <c r="B12" s="762" t="s">
        <v>242</v>
      </c>
      <c r="C12" s="758" t="s">
        <v>241</v>
      </c>
      <c r="D12" s="758" t="s">
        <v>241</v>
      </c>
      <c r="E12" s="758" t="s">
        <v>241</v>
      </c>
      <c r="F12" s="758" t="s">
        <v>241</v>
      </c>
      <c r="G12" s="758" t="s">
        <v>241</v>
      </c>
      <c r="H12" s="758" t="s">
        <v>241</v>
      </c>
      <c r="I12" s="758" t="s">
        <v>241</v>
      </c>
      <c r="J12" s="758" t="s">
        <v>241</v>
      </c>
      <c r="K12" s="758" t="s">
        <v>241</v>
      </c>
      <c r="L12" s="758" t="s">
        <v>241</v>
      </c>
      <c r="M12" s="758" t="s">
        <v>241</v>
      </c>
      <c r="N12" s="758" t="s">
        <v>241</v>
      </c>
    </row>
    <row r="13" spans="1:14" ht="12" customHeight="1">
      <c r="A13" s="469" t="s">
        <v>593</v>
      </c>
      <c r="B13" s="762" t="s">
        <v>242</v>
      </c>
      <c r="C13" s="758" t="s">
        <v>241</v>
      </c>
      <c r="D13" s="758" t="s">
        <v>241</v>
      </c>
      <c r="E13" s="758" t="s">
        <v>241</v>
      </c>
      <c r="F13" s="758" t="s">
        <v>241</v>
      </c>
      <c r="G13" s="758" t="s">
        <v>241</v>
      </c>
      <c r="H13" s="758" t="s">
        <v>241</v>
      </c>
      <c r="I13" s="758" t="s">
        <v>241</v>
      </c>
      <c r="J13" s="758" t="s">
        <v>241</v>
      </c>
      <c r="K13" s="758" t="s">
        <v>241</v>
      </c>
      <c r="L13" s="758" t="s">
        <v>241</v>
      </c>
      <c r="M13" s="758" t="s">
        <v>241</v>
      </c>
      <c r="N13" s="758" t="s">
        <v>241</v>
      </c>
    </row>
    <row r="14" spans="1:14" ht="12" customHeight="1">
      <c r="A14" s="469" t="s">
        <v>594</v>
      </c>
      <c r="B14" s="762" t="s">
        <v>242</v>
      </c>
      <c r="C14" s="758" t="s">
        <v>241</v>
      </c>
      <c r="D14" s="758" t="s">
        <v>241</v>
      </c>
      <c r="E14" s="758" t="s">
        <v>241</v>
      </c>
      <c r="F14" s="758" t="s">
        <v>241</v>
      </c>
      <c r="G14" s="758" t="s">
        <v>241</v>
      </c>
      <c r="H14" s="758" t="s">
        <v>241</v>
      </c>
      <c r="I14" s="758" t="s">
        <v>241</v>
      </c>
      <c r="J14" s="758" t="s">
        <v>241</v>
      </c>
      <c r="K14" s="758" t="s">
        <v>241</v>
      </c>
      <c r="L14" s="758" t="s">
        <v>241</v>
      </c>
      <c r="M14" s="758" t="s">
        <v>241</v>
      </c>
      <c r="N14" s="758" t="s">
        <v>241</v>
      </c>
    </row>
    <row r="15" spans="1:14" ht="12" customHeight="1">
      <c r="A15" s="468" t="s">
        <v>595</v>
      </c>
      <c r="B15" s="762" t="s">
        <v>242</v>
      </c>
      <c r="C15" s="758" t="s">
        <v>241</v>
      </c>
      <c r="D15" s="758" t="s">
        <v>241</v>
      </c>
      <c r="E15" s="758" t="s">
        <v>241</v>
      </c>
      <c r="F15" s="758" t="s">
        <v>241</v>
      </c>
      <c r="G15" s="758" t="s">
        <v>241</v>
      </c>
      <c r="H15" s="758" t="s">
        <v>241</v>
      </c>
      <c r="I15" s="758" t="s">
        <v>241</v>
      </c>
      <c r="J15" s="758" t="s">
        <v>241</v>
      </c>
      <c r="K15" s="758" t="s">
        <v>241</v>
      </c>
      <c r="L15" s="758" t="s">
        <v>241</v>
      </c>
      <c r="M15" s="758" t="s">
        <v>241</v>
      </c>
      <c r="N15" s="758" t="s">
        <v>241</v>
      </c>
    </row>
    <row r="16" spans="1:14" ht="12" customHeight="1">
      <c r="A16" s="358" t="s">
        <v>596</v>
      </c>
      <c r="B16" s="762" t="s">
        <v>242</v>
      </c>
      <c r="C16" s="758" t="s">
        <v>241</v>
      </c>
      <c r="D16" s="758" t="s">
        <v>241</v>
      </c>
      <c r="E16" s="758" t="s">
        <v>241</v>
      </c>
      <c r="F16" s="758" t="s">
        <v>241</v>
      </c>
      <c r="G16" s="758" t="s">
        <v>241</v>
      </c>
      <c r="H16" s="758" t="s">
        <v>241</v>
      </c>
      <c r="I16" s="758" t="s">
        <v>241</v>
      </c>
      <c r="J16" s="758" t="s">
        <v>241</v>
      </c>
      <c r="K16" s="758" t="s">
        <v>241</v>
      </c>
      <c r="L16" s="758" t="s">
        <v>241</v>
      </c>
      <c r="M16" s="758" t="s">
        <v>241</v>
      </c>
      <c r="N16" s="758" t="s">
        <v>241</v>
      </c>
    </row>
    <row r="17" spans="1:14" ht="12" customHeight="1">
      <c r="A17" s="358" t="s">
        <v>597</v>
      </c>
      <c r="B17" s="763">
        <v>1.5319994047943519</v>
      </c>
      <c r="C17" s="758" t="s">
        <v>241</v>
      </c>
      <c r="D17" s="758" t="s">
        <v>241</v>
      </c>
      <c r="E17" s="758" t="s">
        <v>241</v>
      </c>
      <c r="F17" s="759">
        <v>1.8336205042932299</v>
      </c>
      <c r="G17" s="759">
        <v>1.3145729328235938</v>
      </c>
      <c r="H17" s="759">
        <v>1.3608</v>
      </c>
      <c r="I17" s="759">
        <v>2.2825152000000002</v>
      </c>
      <c r="J17" s="758" t="s">
        <v>241</v>
      </c>
      <c r="K17" s="758" t="s">
        <v>241</v>
      </c>
      <c r="L17" s="758" t="s">
        <v>241</v>
      </c>
      <c r="M17" s="758" t="s">
        <v>241</v>
      </c>
      <c r="N17" s="758" t="s">
        <v>241</v>
      </c>
    </row>
    <row r="18" spans="1:14" ht="12" customHeight="1">
      <c r="A18" s="468" t="s">
        <v>598</v>
      </c>
      <c r="B18" s="762" t="s">
        <v>242</v>
      </c>
      <c r="C18" s="758" t="s">
        <v>241</v>
      </c>
      <c r="D18" s="758" t="s">
        <v>241</v>
      </c>
      <c r="E18" s="758" t="s">
        <v>241</v>
      </c>
      <c r="F18" s="758" t="s">
        <v>241</v>
      </c>
      <c r="G18" s="758" t="s">
        <v>241</v>
      </c>
      <c r="H18" s="758" t="s">
        <v>241</v>
      </c>
      <c r="I18" s="758" t="s">
        <v>241</v>
      </c>
      <c r="J18" s="758" t="s">
        <v>241</v>
      </c>
      <c r="K18" s="758" t="s">
        <v>241</v>
      </c>
      <c r="L18" s="758" t="s">
        <v>241</v>
      </c>
      <c r="M18" s="758" t="s">
        <v>241</v>
      </c>
      <c r="N18" s="758" t="s">
        <v>241</v>
      </c>
    </row>
    <row r="19" spans="1:14" ht="12" customHeight="1">
      <c r="A19" s="468" t="s">
        <v>599</v>
      </c>
      <c r="B19" s="763">
        <v>2.1432682713347919</v>
      </c>
      <c r="C19" s="759">
        <v>1.9373109677419351</v>
      </c>
      <c r="D19" s="759">
        <v>1.9373109677419351</v>
      </c>
      <c r="E19" s="759">
        <v>1.9570415094339622</v>
      </c>
      <c r="F19" s="759">
        <v>2.8425600000000002</v>
      </c>
      <c r="G19" s="759">
        <v>2.0022816568047337</v>
      </c>
      <c r="H19" s="759">
        <v>2.0229517241379313</v>
      </c>
      <c r="I19" s="759">
        <v>2.081785263157895</v>
      </c>
      <c r="J19" s="759">
        <v>2.0536615384615384</v>
      </c>
      <c r="K19" s="759">
        <v>2.0148279069767439</v>
      </c>
      <c r="L19" s="759">
        <v>2.1535401869158881</v>
      </c>
      <c r="M19" s="759">
        <v>2.513441095890411</v>
      </c>
      <c r="N19" s="759">
        <v>1.7197557251908397</v>
      </c>
    </row>
    <row r="20" spans="1:14" ht="12" customHeight="1">
      <c r="A20" s="468" t="s">
        <v>600</v>
      </c>
      <c r="B20" s="763">
        <v>2.1806730312845843</v>
      </c>
      <c r="C20" s="758" t="s">
        <v>241</v>
      </c>
      <c r="D20" s="758" t="s">
        <v>241</v>
      </c>
      <c r="E20" s="758" t="s">
        <v>241</v>
      </c>
      <c r="F20" s="758" t="s">
        <v>241</v>
      </c>
      <c r="G20" s="758" t="s">
        <v>241</v>
      </c>
      <c r="H20" s="758" t="s">
        <v>241</v>
      </c>
      <c r="I20" s="758" t="s">
        <v>241</v>
      </c>
      <c r="J20" s="758" t="s">
        <v>241</v>
      </c>
      <c r="K20" s="758" t="s">
        <v>241</v>
      </c>
      <c r="L20" s="759">
        <v>2.0183301426057971</v>
      </c>
      <c r="M20" s="759">
        <v>2.2147125489180048</v>
      </c>
      <c r="N20" s="759">
        <v>2.1970829629304283</v>
      </c>
    </row>
    <row r="21" spans="1:14" ht="12" customHeight="1">
      <c r="A21" s="468" t="s">
        <v>601</v>
      </c>
      <c r="B21" s="763">
        <v>2.8185359328805437</v>
      </c>
      <c r="C21" s="758" t="s">
        <v>241</v>
      </c>
      <c r="D21" s="758" t="s">
        <v>241</v>
      </c>
      <c r="E21" s="758" t="s">
        <v>241</v>
      </c>
      <c r="F21" s="758" t="s">
        <v>241</v>
      </c>
      <c r="G21" s="758" t="s">
        <v>241</v>
      </c>
      <c r="H21" s="758" t="s">
        <v>241</v>
      </c>
      <c r="I21" s="758" t="s">
        <v>241</v>
      </c>
      <c r="J21" s="758" t="s">
        <v>241</v>
      </c>
      <c r="K21" s="759">
        <v>2.5329869900771778</v>
      </c>
      <c r="L21" s="759">
        <v>2.8483402112574159</v>
      </c>
      <c r="M21" s="759">
        <v>2.904611573269952</v>
      </c>
      <c r="N21" s="759">
        <v>2.1929498181818183</v>
      </c>
    </row>
    <row r="22" spans="1:14" ht="12" customHeight="1">
      <c r="A22" s="468" t="s">
        <v>243</v>
      </c>
      <c r="B22" s="763">
        <v>2.352534922240634</v>
      </c>
      <c r="C22" s="758" t="s">
        <v>241</v>
      </c>
      <c r="D22" s="759">
        <v>2.3947797909611395</v>
      </c>
      <c r="E22" s="759">
        <v>2.3179041232091691</v>
      </c>
      <c r="F22" s="759">
        <v>2.2961288459681315</v>
      </c>
      <c r="G22" s="759">
        <v>2.4594036076346031</v>
      </c>
      <c r="H22" s="759">
        <v>2.1355933506176608</v>
      </c>
      <c r="I22" s="758" t="s">
        <v>241</v>
      </c>
      <c r="J22" s="758" t="s">
        <v>241</v>
      </c>
      <c r="K22" s="758" t="s">
        <v>241</v>
      </c>
      <c r="L22" s="759">
        <v>2.4135300000000002</v>
      </c>
      <c r="M22" s="759">
        <v>2.3654285052631581</v>
      </c>
      <c r="N22" s="758" t="s">
        <v>241</v>
      </c>
    </row>
    <row r="23" spans="1:14" ht="12" customHeight="1">
      <c r="A23" s="358" t="s">
        <v>244</v>
      </c>
      <c r="B23" s="763">
        <v>1.9724035644761959</v>
      </c>
      <c r="C23" s="759">
        <v>1.9714573043930337</v>
      </c>
      <c r="D23" s="759">
        <v>1.9679123443983402</v>
      </c>
      <c r="E23" s="759">
        <v>1.9768606828987181</v>
      </c>
      <c r="F23" s="758" t="s">
        <v>241</v>
      </c>
      <c r="G23" s="758" t="s">
        <v>241</v>
      </c>
      <c r="H23" s="758" t="s">
        <v>241</v>
      </c>
      <c r="I23" s="758" t="s">
        <v>241</v>
      </c>
      <c r="J23" s="758" t="s">
        <v>241</v>
      </c>
      <c r="K23" s="758" t="s">
        <v>241</v>
      </c>
      <c r="L23" s="759">
        <v>1.970107671601615</v>
      </c>
      <c r="M23" s="759">
        <v>1.9745183221940537</v>
      </c>
      <c r="N23" s="759">
        <v>1.9765751755768959</v>
      </c>
    </row>
    <row r="24" spans="1:14" ht="12" customHeight="1">
      <c r="A24" s="468" t="s">
        <v>245</v>
      </c>
      <c r="B24" s="763">
        <v>2.1681297647288655</v>
      </c>
      <c r="C24" s="759">
        <v>1.600074</v>
      </c>
      <c r="D24" s="758" t="s">
        <v>241</v>
      </c>
      <c r="E24" s="758" t="s">
        <v>241</v>
      </c>
      <c r="F24" s="759">
        <v>1.596735</v>
      </c>
      <c r="G24" s="758" t="s">
        <v>241</v>
      </c>
      <c r="H24" s="758" t="s">
        <v>241</v>
      </c>
      <c r="I24" s="758" t="s">
        <v>241</v>
      </c>
      <c r="J24" s="759">
        <v>2.1212470588235295</v>
      </c>
      <c r="K24" s="759">
        <v>2.2542545454545455</v>
      </c>
      <c r="L24" s="759">
        <v>2.1533588059701492</v>
      </c>
      <c r="M24" s="759">
        <v>2.2216599118942733</v>
      </c>
      <c r="N24" s="759">
        <v>2.2692092775259929</v>
      </c>
    </row>
    <row r="25" spans="1:14" ht="12" customHeight="1">
      <c r="A25" s="468" t="s">
        <v>246</v>
      </c>
      <c r="B25" s="763">
        <v>1.9402038337281931</v>
      </c>
      <c r="C25" s="758" t="s">
        <v>241</v>
      </c>
      <c r="D25" s="758" t="s">
        <v>241</v>
      </c>
      <c r="E25" s="758" t="s">
        <v>241</v>
      </c>
      <c r="F25" s="758" t="s">
        <v>241</v>
      </c>
      <c r="G25" s="758" t="s">
        <v>241</v>
      </c>
      <c r="H25" s="758" t="s">
        <v>241</v>
      </c>
      <c r="I25" s="758" t="s">
        <v>241</v>
      </c>
      <c r="J25" s="758" t="s">
        <v>241</v>
      </c>
      <c r="K25" s="758" t="s">
        <v>241</v>
      </c>
      <c r="L25" s="758" t="s">
        <v>241</v>
      </c>
      <c r="M25" s="759">
        <v>1.9402038337281931</v>
      </c>
      <c r="N25" s="758" t="s">
        <v>241</v>
      </c>
    </row>
    <row r="26" spans="1:14" ht="12" customHeight="1">
      <c r="A26" s="468" t="s">
        <v>258</v>
      </c>
      <c r="B26" s="763">
        <v>1.6057484490077005</v>
      </c>
      <c r="C26" s="759">
        <v>1.7418535986949428</v>
      </c>
      <c r="D26" s="759">
        <v>1.6899313330801369</v>
      </c>
      <c r="E26" s="759">
        <v>1.8197785332419467</v>
      </c>
      <c r="F26" s="759">
        <v>1.4147347252747253</v>
      </c>
      <c r="G26" s="759">
        <v>1.5992918441250554</v>
      </c>
      <c r="H26" s="759">
        <v>1.6021758354755784</v>
      </c>
      <c r="I26" s="759">
        <v>1.4231877187500004</v>
      </c>
      <c r="J26" s="759">
        <v>0.83284851474530841</v>
      </c>
      <c r="K26" s="759">
        <v>1.4177333333333333</v>
      </c>
      <c r="L26" s="758" t="s">
        <v>241</v>
      </c>
      <c r="M26" s="759">
        <v>1.2886005159842961</v>
      </c>
      <c r="N26" s="759">
        <v>1.6921687379720312</v>
      </c>
    </row>
    <row r="27" spans="1:14" ht="12" customHeight="1">
      <c r="A27" s="358" t="s">
        <v>577</v>
      </c>
      <c r="B27" s="763">
        <v>2.0233924611973393</v>
      </c>
      <c r="C27" s="759">
        <v>2.1653421633554086</v>
      </c>
      <c r="D27" s="759">
        <v>2.063564875491481</v>
      </c>
      <c r="E27" s="759">
        <v>1.8167580266249022</v>
      </c>
      <c r="F27" s="759">
        <v>1.9771186440677968</v>
      </c>
      <c r="G27" s="759">
        <v>1.8666666666666667</v>
      </c>
      <c r="H27" s="758" t="s">
        <v>241</v>
      </c>
      <c r="I27" s="758" t="s">
        <v>241</v>
      </c>
      <c r="J27" s="758" t="s">
        <v>241</v>
      </c>
      <c r="K27" s="758" t="s">
        <v>241</v>
      </c>
      <c r="L27" s="758" t="s">
        <v>241</v>
      </c>
      <c r="M27" s="759">
        <v>1.9148936170212767</v>
      </c>
      <c r="N27" s="759">
        <v>2.2127417519908987</v>
      </c>
    </row>
    <row r="28" spans="1:14" ht="12" customHeight="1">
      <c r="A28" s="469" t="s">
        <v>578</v>
      </c>
      <c r="B28" s="763">
        <v>2.0601566871852262</v>
      </c>
      <c r="C28" s="759">
        <v>2.2828282828282829</v>
      </c>
      <c r="D28" s="759">
        <v>2.0833333333333335</v>
      </c>
      <c r="E28" s="759">
        <v>1.8788187372708756</v>
      </c>
      <c r="F28" s="759">
        <v>1.9847715736040612</v>
      </c>
      <c r="G28" s="758" t="s">
        <v>241</v>
      </c>
      <c r="H28" s="758" t="s">
        <v>241</v>
      </c>
      <c r="I28" s="758" t="s">
        <v>241</v>
      </c>
      <c r="J28" s="758" t="s">
        <v>241</v>
      </c>
      <c r="K28" s="758" t="s">
        <v>241</v>
      </c>
      <c r="L28" s="758" t="s">
        <v>241</v>
      </c>
      <c r="M28" s="759">
        <v>1.9148936170212767</v>
      </c>
      <c r="N28" s="759">
        <v>2.2127417519908987</v>
      </c>
    </row>
    <row r="29" spans="1:14" ht="12" customHeight="1">
      <c r="A29" s="469" t="s">
        <v>579</v>
      </c>
      <c r="B29" s="763">
        <v>1.8830128205128205</v>
      </c>
      <c r="C29" s="759">
        <v>2.0741176470588236</v>
      </c>
      <c r="D29" s="759">
        <v>1.9834437086092715</v>
      </c>
      <c r="E29" s="759">
        <v>1.6101694915254237</v>
      </c>
      <c r="F29" s="759">
        <v>1.9384615384615385</v>
      </c>
      <c r="G29" s="759">
        <v>1.8666666666666667</v>
      </c>
      <c r="H29" s="758" t="s">
        <v>241</v>
      </c>
      <c r="I29" s="758" t="s">
        <v>241</v>
      </c>
      <c r="J29" s="758" t="s">
        <v>241</v>
      </c>
      <c r="K29" s="758" t="s">
        <v>241</v>
      </c>
      <c r="L29" s="758" t="s">
        <v>241</v>
      </c>
      <c r="M29" s="758" t="s">
        <v>241</v>
      </c>
      <c r="N29" s="758" t="s">
        <v>241</v>
      </c>
    </row>
    <row r="30" spans="1:14" ht="12" customHeight="1">
      <c r="A30" s="468" t="s">
        <v>590</v>
      </c>
      <c r="B30" s="763">
        <v>1.8055226026897002</v>
      </c>
      <c r="C30" s="759">
        <v>1.997156756756757</v>
      </c>
      <c r="D30" s="759">
        <v>1.877917733564014</v>
      </c>
      <c r="E30" s="759">
        <v>1.8143999999999998</v>
      </c>
      <c r="F30" s="758" t="s">
        <v>241</v>
      </c>
      <c r="G30" s="758" t="s">
        <v>241</v>
      </c>
      <c r="H30" s="758" t="s">
        <v>241</v>
      </c>
      <c r="I30" s="758" t="s">
        <v>241</v>
      </c>
      <c r="J30" s="758" t="s">
        <v>241</v>
      </c>
      <c r="K30" s="758" t="s">
        <v>241</v>
      </c>
      <c r="L30" s="758" t="s">
        <v>241</v>
      </c>
      <c r="M30" s="759">
        <v>1.8957767441860469</v>
      </c>
      <c r="N30" s="759">
        <v>1.7196919531677428</v>
      </c>
    </row>
    <row r="31" spans="1:14" ht="12" customHeight="1">
      <c r="A31" s="468" t="s">
        <v>591</v>
      </c>
      <c r="B31" s="763">
        <v>1.8237958023186047</v>
      </c>
      <c r="C31" s="759">
        <v>1.81</v>
      </c>
      <c r="D31" s="759">
        <v>1.7905085365853659</v>
      </c>
      <c r="E31" s="759">
        <v>1.7891482589166172</v>
      </c>
      <c r="F31" s="758" t="s">
        <v>241</v>
      </c>
      <c r="G31" s="758" t="s">
        <v>241</v>
      </c>
      <c r="H31" s="758" t="s">
        <v>241</v>
      </c>
      <c r="I31" s="758" t="s">
        <v>241</v>
      </c>
      <c r="J31" s="758" t="s">
        <v>241</v>
      </c>
      <c r="K31" s="758" t="s">
        <v>241</v>
      </c>
      <c r="L31" s="758" t="s">
        <v>241</v>
      </c>
      <c r="M31" s="759">
        <v>1.8223981746549134</v>
      </c>
      <c r="N31" s="759">
        <v>1.9559301380991065</v>
      </c>
    </row>
    <row r="32" spans="1:14" ht="12" customHeight="1">
      <c r="A32" s="358" t="s">
        <v>686</v>
      </c>
      <c r="B32" s="762" t="s">
        <v>242</v>
      </c>
      <c r="C32" s="758" t="s">
        <v>241</v>
      </c>
      <c r="D32" s="758" t="s">
        <v>241</v>
      </c>
      <c r="E32" s="758" t="s">
        <v>241</v>
      </c>
      <c r="F32" s="758" t="s">
        <v>241</v>
      </c>
      <c r="G32" s="758" t="s">
        <v>241</v>
      </c>
      <c r="H32" s="758" t="s">
        <v>241</v>
      </c>
      <c r="I32" s="758" t="s">
        <v>241</v>
      </c>
      <c r="J32" s="758" t="s">
        <v>241</v>
      </c>
      <c r="K32" s="758" t="s">
        <v>241</v>
      </c>
      <c r="L32" s="758" t="s">
        <v>241</v>
      </c>
      <c r="M32" s="758" t="s">
        <v>241</v>
      </c>
      <c r="N32" s="758" t="s">
        <v>241</v>
      </c>
    </row>
    <row r="33" spans="1:14" ht="12" customHeight="1">
      <c r="A33" s="358" t="s">
        <v>534</v>
      </c>
      <c r="B33" s="762" t="s">
        <v>242</v>
      </c>
      <c r="C33" s="758" t="s">
        <v>241</v>
      </c>
      <c r="D33" s="758" t="s">
        <v>241</v>
      </c>
      <c r="E33" s="758" t="s">
        <v>241</v>
      </c>
      <c r="F33" s="758" t="s">
        <v>241</v>
      </c>
      <c r="G33" s="758" t="s">
        <v>241</v>
      </c>
      <c r="H33" s="758" t="s">
        <v>241</v>
      </c>
      <c r="I33" s="758" t="s">
        <v>241</v>
      </c>
      <c r="J33" s="758" t="s">
        <v>241</v>
      </c>
      <c r="K33" s="758" t="s">
        <v>241</v>
      </c>
      <c r="L33" s="758" t="s">
        <v>241</v>
      </c>
      <c r="M33" s="758" t="s">
        <v>241</v>
      </c>
      <c r="N33" s="758" t="s">
        <v>241</v>
      </c>
    </row>
    <row r="34" spans="1:14" ht="12" customHeight="1">
      <c r="A34" s="358" t="s">
        <v>535</v>
      </c>
      <c r="B34" s="762" t="s">
        <v>242</v>
      </c>
      <c r="C34" s="758" t="s">
        <v>241</v>
      </c>
      <c r="D34" s="758" t="s">
        <v>241</v>
      </c>
      <c r="E34" s="758" t="s">
        <v>241</v>
      </c>
      <c r="F34" s="758" t="s">
        <v>241</v>
      </c>
      <c r="G34" s="758" t="s">
        <v>241</v>
      </c>
      <c r="H34" s="758" t="s">
        <v>241</v>
      </c>
      <c r="I34" s="758" t="s">
        <v>241</v>
      </c>
      <c r="J34" s="758" t="s">
        <v>241</v>
      </c>
      <c r="K34" s="758" t="s">
        <v>241</v>
      </c>
      <c r="L34" s="758" t="s">
        <v>241</v>
      </c>
      <c r="M34" s="758" t="s">
        <v>241</v>
      </c>
      <c r="N34" s="758" t="s">
        <v>241</v>
      </c>
    </row>
    <row r="35" spans="1:14" ht="12" customHeight="1">
      <c r="A35" s="475" t="s">
        <v>536</v>
      </c>
      <c r="B35" s="764" t="s">
        <v>242</v>
      </c>
      <c r="C35" s="760" t="s">
        <v>241</v>
      </c>
      <c r="D35" s="760" t="s">
        <v>241</v>
      </c>
      <c r="E35" s="760" t="s">
        <v>241</v>
      </c>
      <c r="F35" s="760" t="s">
        <v>241</v>
      </c>
      <c r="G35" s="760" t="s">
        <v>241</v>
      </c>
      <c r="H35" s="760" t="s">
        <v>241</v>
      </c>
      <c r="I35" s="760" t="s">
        <v>241</v>
      </c>
      <c r="J35" s="760" t="s">
        <v>241</v>
      </c>
      <c r="K35" s="760" t="s">
        <v>241</v>
      </c>
      <c r="L35" s="760" t="s">
        <v>241</v>
      </c>
      <c r="M35" s="760" t="s">
        <v>241</v>
      </c>
      <c r="N35" s="760" t="s">
        <v>241</v>
      </c>
    </row>
    <row r="36" spans="1:14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6"/>
      <c r="K36" s="516"/>
      <c r="L36" s="516"/>
      <c r="M36" s="516"/>
    </row>
    <row r="37" spans="1:14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6"/>
      <c r="K37" s="516"/>
      <c r="L37" s="516"/>
      <c r="M37" s="516"/>
    </row>
    <row r="38" spans="1:14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6"/>
      <c r="K38" s="516"/>
      <c r="L38" s="516"/>
      <c r="M38" s="516"/>
    </row>
    <row r="39" spans="1:14" ht="12" customHeight="1">
      <c r="A39" s="14"/>
    </row>
    <row r="40" spans="1:14" ht="12" customHeight="1">
      <c r="A40" s="217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  <row r="45" spans="1:14" ht="12" customHeight="1">
      <c r="A45" s="217"/>
    </row>
    <row r="46" spans="1:14" ht="12" customHeight="1">
      <c r="A46" s="217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46"/>
  <sheetViews>
    <sheetView showGridLines="0" zoomScale="150" workbookViewId="0">
      <selection activeCell="A2" sqref="A2:N37"/>
    </sheetView>
  </sheetViews>
  <sheetFormatPr baseColWidth="10" defaultColWidth="12.83203125" defaultRowHeight="12" customHeight="1"/>
  <cols>
    <col min="1" max="1" width="8.33203125" style="354" customWidth="1"/>
    <col min="2" max="2" width="6" style="354" customWidth="1"/>
    <col min="3" max="14" width="5.5" style="354" customWidth="1"/>
    <col min="15" max="15" width="6.6640625" style="354" customWidth="1"/>
    <col min="16" max="16384" width="12.83203125" style="354"/>
  </cols>
  <sheetData>
    <row r="2" spans="1:15" ht="12" customHeight="1">
      <c r="A2" s="510" t="s">
        <v>713</v>
      </c>
      <c r="B2" s="467"/>
      <c r="C2" s="467"/>
      <c r="D2" s="467"/>
      <c r="E2" s="467"/>
      <c r="F2" s="467"/>
    </row>
    <row r="3" spans="1:15" ht="11">
      <c r="A3" s="99" t="s">
        <v>688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</row>
    <row r="4" spans="1:15" ht="4" customHeight="1">
      <c r="A4" s="27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</row>
    <row r="5" spans="1:15" ht="17" customHeight="1">
      <c r="A5" s="667" t="s">
        <v>198</v>
      </c>
      <c r="B5" s="668" t="s">
        <v>501</v>
      </c>
      <c r="C5" s="669" t="s">
        <v>328</v>
      </c>
      <c r="D5" s="669" t="s">
        <v>432</v>
      </c>
      <c r="E5" s="669" t="s">
        <v>434</v>
      </c>
      <c r="F5" s="669" t="s">
        <v>384</v>
      </c>
      <c r="G5" s="669" t="s">
        <v>388</v>
      </c>
      <c r="H5" s="669" t="s">
        <v>285</v>
      </c>
      <c r="I5" s="669" t="s">
        <v>295</v>
      </c>
      <c r="J5" s="669" t="s">
        <v>102</v>
      </c>
      <c r="K5" s="669" t="s">
        <v>104</v>
      </c>
      <c r="L5" s="669" t="s">
        <v>17</v>
      </c>
      <c r="M5" s="669" t="s">
        <v>107</v>
      </c>
      <c r="N5" s="670" t="s">
        <v>108</v>
      </c>
      <c r="O5" s="471"/>
    </row>
    <row r="6" spans="1:15" ht="17" customHeight="1">
      <c r="A6" s="535" t="s">
        <v>325</v>
      </c>
      <c r="B6" s="682">
        <v>373971</v>
      </c>
      <c r="C6" s="765">
        <v>19578</v>
      </c>
      <c r="D6" s="765">
        <v>63898</v>
      </c>
      <c r="E6" s="765">
        <v>54293</v>
      </c>
      <c r="F6" s="765">
        <v>15284</v>
      </c>
      <c r="G6" s="765">
        <v>11407</v>
      </c>
      <c r="H6" s="765">
        <v>1702</v>
      </c>
      <c r="I6" s="765">
        <v>168</v>
      </c>
      <c r="J6" s="765">
        <v>21</v>
      </c>
      <c r="K6" s="765">
        <v>1717</v>
      </c>
      <c r="L6" s="765">
        <v>16067</v>
      </c>
      <c r="M6" s="765">
        <v>158730</v>
      </c>
      <c r="N6" s="765">
        <v>31106</v>
      </c>
    </row>
    <row r="7" spans="1:15" ht="12" customHeight="1">
      <c r="A7" s="468" t="s">
        <v>488</v>
      </c>
      <c r="B7" s="664" t="s">
        <v>159</v>
      </c>
      <c r="C7" s="766" t="s">
        <v>159</v>
      </c>
      <c r="D7" s="766" t="s">
        <v>159</v>
      </c>
      <c r="E7" s="766" t="s">
        <v>159</v>
      </c>
      <c r="F7" s="766" t="s">
        <v>159</v>
      </c>
      <c r="G7" s="766" t="s">
        <v>159</v>
      </c>
      <c r="H7" s="766" t="s">
        <v>159</v>
      </c>
      <c r="I7" s="766" t="s">
        <v>159</v>
      </c>
      <c r="J7" s="766" t="s">
        <v>159</v>
      </c>
      <c r="K7" s="766" t="s">
        <v>159</v>
      </c>
      <c r="L7" s="766" t="s">
        <v>159</v>
      </c>
      <c r="M7" s="766" t="s">
        <v>159</v>
      </c>
      <c r="N7" s="766" t="s">
        <v>159</v>
      </c>
    </row>
    <row r="8" spans="1:15" ht="12" customHeight="1">
      <c r="A8" s="468" t="s">
        <v>603</v>
      </c>
      <c r="B8" s="664" t="s">
        <v>159</v>
      </c>
      <c r="C8" s="766" t="s">
        <v>159</v>
      </c>
      <c r="D8" s="766" t="s">
        <v>159</v>
      </c>
      <c r="E8" s="766" t="s">
        <v>159</v>
      </c>
      <c r="F8" s="766" t="s">
        <v>159</v>
      </c>
      <c r="G8" s="766" t="s">
        <v>159</v>
      </c>
      <c r="H8" s="766" t="s">
        <v>159</v>
      </c>
      <c r="I8" s="766" t="s">
        <v>159</v>
      </c>
      <c r="J8" s="766" t="s">
        <v>159</v>
      </c>
      <c r="K8" s="766" t="s">
        <v>159</v>
      </c>
      <c r="L8" s="766" t="s">
        <v>159</v>
      </c>
      <c r="M8" s="766" t="s">
        <v>159</v>
      </c>
      <c r="N8" s="766" t="s">
        <v>159</v>
      </c>
    </row>
    <row r="9" spans="1:15" ht="12" customHeight="1">
      <c r="A9" s="468" t="s">
        <v>604</v>
      </c>
      <c r="B9" s="664" t="s">
        <v>159</v>
      </c>
      <c r="C9" s="766" t="s">
        <v>159</v>
      </c>
      <c r="D9" s="766" t="s">
        <v>159</v>
      </c>
      <c r="E9" s="766" t="s">
        <v>159</v>
      </c>
      <c r="F9" s="766" t="s">
        <v>159</v>
      </c>
      <c r="G9" s="766" t="s">
        <v>159</v>
      </c>
      <c r="H9" s="766" t="s">
        <v>159</v>
      </c>
      <c r="I9" s="766" t="s">
        <v>159</v>
      </c>
      <c r="J9" s="766" t="s">
        <v>159</v>
      </c>
      <c r="K9" s="766" t="s">
        <v>159</v>
      </c>
      <c r="L9" s="766" t="s">
        <v>159</v>
      </c>
      <c r="M9" s="766" t="s">
        <v>159</v>
      </c>
      <c r="N9" s="766" t="s">
        <v>159</v>
      </c>
    </row>
    <row r="10" spans="1:15" ht="12" customHeight="1">
      <c r="A10" s="358" t="s">
        <v>605</v>
      </c>
      <c r="B10" s="664" t="s">
        <v>159</v>
      </c>
      <c r="C10" s="766" t="s">
        <v>159</v>
      </c>
      <c r="D10" s="766" t="s">
        <v>159</v>
      </c>
      <c r="E10" s="766" t="s">
        <v>159</v>
      </c>
      <c r="F10" s="766" t="s">
        <v>159</v>
      </c>
      <c r="G10" s="766" t="s">
        <v>159</v>
      </c>
      <c r="H10" s="766" t="s">
        <v>159</v>
      </c>
      <c r="I10" s="766" t="s">
        <v>159</v>
      </c>
      <c r="J10" s="766" t="s">
        <v>159</v>
      </c>
      <c r="K10" s="766" t="s">
        <v>159</v>
      </c>
      <c r="L10" s="766" t="s">
        <v>159</v>
      </c>
      <c r="M10" s="766" t="s">
        <v>159</v>
      </c>
      <c r="N10" s="766" t="s">
        <v>159</v>
      </c>
    </row>
    <row r="11" spans="1:15" ht="12" customHeight="1">
      <c r="A11" s="358" t="s">
        <v>606</v>
      </c>
      <c r="B11" s="664" t="s">
        <v>159</v>
      </c>
      <c r="C11" s="766" t="s">
        <v>159</v>
      </c>
      <c r="D11" s="766" t="s">
        <v>159</v>
      </c>
      <c r="E11" s="766" t="s">
        <v>159</v>
      </c>
      <c r="F11" s="766" t="s">
        <v>159</v>
      </c>
      <c r="G11" s="766" t="s">
        <v>159</v>
      </c>
      <c r="H11" s="766" t="s">
        <v>159</v>
      </c>
      <c r="I11" s="766" t="s">
        <v>159</v>
      </c>
      <c r="J11" s="766" t="s">
        <v>159</v>
      </c>
      <c r="K11" s="766" t="s">
        <v>159</v>
      </c>
      <c r="L11" s="766" t="s">
        <v>159</v>
      </c>
      <c r="M11" s="766" t="s">
        <v>159</v>
      </c>
      <c r="N11" s="766" t="s">
        <v>159</v>
      </c>
    </row>
    <row r="12" spans="1:15" ht="12" customHeight="1">
      <c r="A12" s="469" t="s">
        <v>592</v>
      </c>
      <c r="B12" s="664" t="s">
        <v>159</v>
      </c>
      <c r="C12" s="766" t="s">
        <v>159</v>
      </c>
      <c r="D12" s="766" t="s">
        <v>159</v>
      </c>
      <c r="E12" s="766" t="s">
        <v>159</v>
      </c>
      <c r="F12" s="766" t="s">
        <v>159</v>
      </c>
      <c r="G12" s="766" t="s">
        <v>159</v>
      </c>
      <c r="H12" s="766" t="s">
        <v>159</v>
      </c>
      <c r="I12" s="766" t="s">
        <v>159</v>
      </c>
      <c r="J12" s="766" t="s">
        <v>159</v>
      </c>
      <c r="K12" s="766" t="s">
        <v>159</v>
      </c>
      <c r="L12" s="766" t="s">
        <v>159</v>
      </c>
      <c r="M12" s="766" t="s">
        <v>159</v>
      </c>
      <c r="N12" s="766" t="s">
        <v>159</v>
      </c>
    </row>
    <row r="13" spans="1:15" ht="12" customHeight="1">
      <c r="A13" s="469" t="s">
        <v>593</v>
      </c>
      <c r="B13" s="664" t="s">
        <v>159</v>
      </c>
      <c r="C13" s="766" t="s">
        <v>159</v>
      </c>
      <c r="D13" s="766" t="s">
        <v>159</v>
      </c>
      <c r="E13" s="766" t="s">
        <v>159</v>
      </c>
      <c r="F13" s="766" t="s">
        <v>159</v>
      </c>
      <c r="G13" s="766" t="s">
        <v>159</v>
      </c>
      <c r="H13" s="766" t="s">
        <v>159</v>
      </c>
      <c r="I13" s="766" t="s">
        <v>159</v>
      </c>
      <c r="J13" s="766" t="s">
        <v>159</v>
      </c>
      <c r="K13" s="766" t="s">
        <v>159</v>
      </c>
      <c r="L13" s="766" t="s">
        <v>159</v>
      </c>
      <c r="M13" s="766" t="s">
        <v>159</v>
      </c>
      <c r="N13" s="766" t="s">
        <v>159</v>
      </c>
    </row>
    <row r="14" spans="1:15" ht="12" customHeight="1">
      <c r="A14" s="469" t="s">
        <v>594</v>
      </c>
      <c r="B14" s="664" t="s">
        <v>159</v>
      </c>
      <c r="C14" s="766" t="s">
        <v>159</v>
      </c>
      <c r="D14" s="766" t="s">
        <v>159</v>
      </c>
      <c r="E14" s="766" t="s">
        <v>159</v>
      </c>
      <c r="F14" s="766" t="s">
        <v>159</v>
      </c>
      <c r="G14" s="766" t="s">
        <v>159</v>
      </c>
      <c r="H14" s="766" t="s">
        <v>159</v>
      </c>
      <c r="I14" s="766" t="s">
        <v>159</v>
      </c>
      <c r="J14" s="766" t="s">
        <v>159</v>
      </c>
      <c r="K14" s="766" t="s">
        <v>159</v>
      </c>
      <c r="L14" s="766" t="s">
        <v>159</v>
      </c>
      <c r="M14" s="766" t="s">
        <v>159</v>
      </c>
      <c r="N14" s="766" t="s">
        <v>159</v>
      </c>
    </row>
    <row r="15" spans="1:15" ht="12" customHeight="1">
      <c r="A15" s="468" t="s">
        <v>595</v>
      </c>
      <c r="B15" s="664" t="s">
        <v>159</v>
      </c>
      <c r="C15" s="766" t="s">
        <v>159</v>
      </c>
      <c r="D15" s="766" t="s">
        <v>159</v>
      </c>
      <c r="E15" s="766" t="s">
        <v>159</v>
      </c>
      <c r="F15" s="766" t="s">
        <v>159</v>
      </c>
      <c r="G15" s="766" t="s">
        <v>159</v>
      </c>
      <c r="H15" s="766" t="s">
        <v>159</v>
      </c>
      <c r="I15" s="766" t="s">
        <v>159</v>
      </c>
      <c r="J15" s="766" t="s">
        <v>159</v>
      </c>
      <c r="K15" s="766" t="s">
        <v>159</v>
      </c>
      <c r="L15" s="766" t="s">
        <v>159</v>
      </c>
      <c r="M15" s="766" t="s">
        <v>159</v>
      </c>
      <c r="N15" s="766" t="s">
        <v>159</v>
      </c>
    </row>
    <row r="16" spans="1:15" ht="12" customHeight="1">
      <c r="A16" s="358" t="s">
        <v>596</v>
      </c>
      <c r="B16" s="664" t="s">
        <v>159</v>
      </c>
      <c r="C16" s="766" t="s">
        <v>159</v>
      </c>
      <c r="D16" s="766" t="s">
        <v>159</v>
      </c>
      <c r="E16" s="766" t="s">
        <v>159</v>
      </c>
      <c r="F16" s="766" t="s">
        <v>159</v>
      </c>
      <c r="G16" s="766" t="s">
        <v>159</v>
      </c>
      <c r="H16" s="766" t="s">
        <v>159</v>
      </c>
      <c r="I16" s="766" t="s">
        <v>159</v>
      </c>
      <c r="J16" s="766" t="s">
        <v>159</v>
      </c>
      <c r="K16" s="766" t="s">
        <v>159</v>
      </c>
      <c r="L16" s="766" t="s">
        <v>159</v>
      </c>
      <c r="M16" s="766" t="s">
        <v>159</v>
      </c>
      <c r="N16" s="766" t="s">
        <v>159</v>
      </c>
    </row>
    <row r="17" spans="1:14" ht="12" customHeight="1">
      <c r="A17" s="358" t="s">
        <v>597</v>
      </c>
      <c r="B17" s="663">
        <v>634</v>
      </c>
      <c r="C17" s="766" t="s">
        <v>159</v>
      </c>
      <c r="D17" s="766" t="s">
        <v>159</v>
      </c>
      <c r="E17" s="766" t="s">
        <v>159</v>
      </c>
      <c r="F17" s="767">
        <v>54</v>
      </c>
      <c r="G17" s="767">
        <v>435</v>
      </c>
      <c r="H17" s="766" t="s">
        <v>159</v>
      </c>
      <c r="I17" s="767">
        <v>145</v>
      </c>
      <c r="J17" s="766" t="s">
        <v>159</v>
      </c>
      <c r="K17" s="766" t="s">
        <v>159</v>
      </c>
      <c r="L17" s="766" t="s">
        <v>159</v>
      </c>
      <c r="M17" s="766" t="s">
        <v>159</v>
      </c>
      <c r="N17" s="766" t="s">
        <v>159</v>
      </c>
    </row>
    <row r="18" spans="1:14" ht="12" customHeight="1">
      <c r="A18" s="468" t="s">
        <v>598</v>
      </c>
      <c r="B18" s="664" t="s">
        <v>159</v>
      </c>
      <c r="C18" s="766" t="s">
        <v>159</v>
      </c>
      <c r="D18" s="766" t="s">
        <v>159</v>
      </c>
      <c r="E18" s="766" t="s">
        <v>159</v>
      </c>
      <c r="F18" s="766" t="s">
        <v>159</v>
      </c>
      <c r="G18" s="766" t="s">
        <v>159</v>
      </c>
      <c r="H18" s="766" t="s">
        <v>159</v>
      </c>
      <c r="I18" s="766" t="s">
        <v>159</v>
      </c>
      <c r="J18" s="766" t="s">
        <v>159</v>
      </c>
      <c r="K18" s="766" t="s">
        <v>159</v>
      </c>
      <c r="L18" s="766" t="s">
        <v>159</v>
      </c>
      <c r="M18" s="766" t="s">
        <v>159</v>
      </c>
      <c r="N18" s="766" t="s">
        <v>159</v>
      </c>
    </row>
    <row r="19" spans="1:14" ht="12" customHeight="1">
      <c r="A19" s="468" t="s">
        <v>599</v>
      </c>
      <c r="B19" s="664" t="s">
        <v>159</v>
      </c>
      <c r="C19" s="766" t="s">
        <v>159</v>
      </c>
      <c r="D19" s="766" t="s">
        <v>159</v>
      </c>
      <c r="E19" s="766" t="s">
        <v>159</v>
      </c>
      <c r="F19" s="766" t="s">
        <v>159</v>
      </c>
      <c r="G19" s="766" t="s">
        <v>159</v>
      </c>
      <c r="H19" s="766" t="s">
        <v>159</v>
      </c>
      <c r="I19" s="766" t="s">
        <v>159</v>
      </c>
      <c r="J19" s="766" t="s">
        <v>159</v>
      </c>
      <c r="K19" s="766" t="s">
        <v>159</v>
      </c>
      <c r="L19" s="766" t="s">
        <v>159</v>
      </c>
      <c r="M19" s="766" t="s">
        <v>159</v>
      </c>
      <c r="N19" s="766" t="s">
        <v>159</v>
      </c>
    </row>
    <row r="20" spans="1:14" ht="12" customHeight="1">
      <c r="A20" s="468" t="s">
        <v>600</v>
      </c>
      <c r="B20" s="663">
        <v>8906</v>
      </c>
      <c r="C20" s="766" t="s">
        <v>159</v>
      </c>
      <c r="D20" s="766" t="s">
        <v>159</v>
      </c>
      <c r="E20" s="766" t="s">
        <v>159</v>
      </c>
      <c r="F20" s="766" t="s">
        <v>159</v>
      </c>
      <c r="G20" s="766" t="s">
        <v>159</v>
      </c>
      <c r="H20" s="766" t="s">
        <v>159</v>
      </c>
      <c r="I20" s="766" t="s">
        <v>159</v>
      </c>
      <c r="J20" s="766" t="s">
        <v>159</v>
      </c>
      <c r="K20" s="766" t="s">
        <v>159</v>
      </c>
      <c r="L20" s="767">
        <v>3732</v>
      </c>
      <c r="M20" s="767">
        <v>3904</v>
      </c>
      <c r="N20" s="767">
        <v>1270</v>
      </c>
    </row>
    <row r="21" spans="1:14" ht="12" customHeight="1">
      <c r="A21" s="468" t="s">
        <v>601</v>
      </c>
      <c r="B21" s="663">
        <v>27988</v>
      </c>
      <c r="C21" s="766" t="s">
        <v>159</v>
      </c>
      <c r="D21" s="766" t="s">
        <v>159</v>
      </c>
      <c r="E21" s="766" t="s">
        <v>159</v>
      </c>
      <c r="F21" s="766" t="s">
        <v>159</v>
      </c>
      <c r="G21" s="766" t="s">
        <v>159</v>
      </c>
      <c r="H21" s="766" t="s">
        <v>159</v>
      </c>
      <c r="I21" s="766" t="s">
        <v>159</v>
      </c>
      <c r="J21" s="766" t="s">
        <v>159</v>
      </c>
      <c r="K21" s="767">
        <v>1472</v>
      </c>
      <c r="L21" s="767">
        <v>12269</v>
      </c>
      <c r="M21" s="767">
        <v>13380</v>
      </c>
      <c r="N21" s="767">
        <v>867</v>
      </c>
    </row>
    <row r="22" spans="1:14" ht="12" customHeight="1">
      <c r="A22" s="468" t="s">
        <v>243</v>
      </c>
      <c r="B22" s="663">
        <v>20829</v>
      </c>
      <c r="C22" s="767">
        <v>85</v>
      </c>
      <c r="D22" s="767">
        <v>980</v>
      </c>
      <c r="E22" s="767">
        <v>1094</v>
      </c>
      <c r="F22" s="767">
        <v>8321</v>
      </c>
      <c r="G22" s="767">
        <v>8873</v>
      </c>
      <c r="H22" s="767">
        <v>1476</v>
      </c>
      <c r="I22" s="766" t="s">
        <v>159</v>
      </c>
      <c r="J22" s="766" t="s">
        <v>159</v>
      </c>
      <c r="K22" s="766" t="s">
        <v>159</v>
      </c>
      <c r="L22" s="766" t="s">
        <v>159</v>
      </c>
      <c r="M22" s="766" t="s">
        <v>159</v>
      </c>
      <c r="N22" s="766" t="s">
        <v>159</v>
      </c>
    </row>
    <row r="23" spans="1:14" ht="12" customHeight="1">
      <c r="A23" s="358" t="s">
        <v>244</v>
      </c>
      <c r="B23" s="663">
        <v>21926</v>
      </c>
      <c r="C23" s="767">
        <v>5974</v>
      </c>
      <c r="D23" s="767">
        <v>6056</v>
      </c>
      <c r="E23" s="767">
        <v>3359</v>
      </c>
      <c r="F23" s="766" t="s">
        <v>159</v>
      </c>
      <c r="G23" s="766" t="s">
        <v>159</v>
      </c>
      <c r="H23" s="766" t="s">
        <v>159</v>
      </c>
      <c r="I23" s="766" t="s">
        <v>159</v>
      </c>
      <c r="J23" s="766" t="s">
        <v>159</v>
      </c>
      <c r="K23" s="766" t="s">
        <v>159</v>
      </c>
      <c r="L23" s="767">
        <v>26</v>
      </c>
      <c r="M23" s="767">
        <v>2357</v>
      </c>
      <c r="N23" s="767">
        <v>4154</v>
      </c>
    </row>
    <row r="24" spans="1:14" ht="12" customHeight="1">
      <c r="A24" s="468" t="s">
        <v>245</v>
      </c>
      <c r="B24" s="663">
        <v>1290</v>
      </c>
      <c r="C24" s="766" t="s">
        <v>159</v>
      </c>
      <c r="D24" s="766" t="s">
        <v>159</v>
      </c>
      <c r="E24" s="766" t="s">
        <v>159</v>
      </c>
      <c r="F24" s="766" t="s">
        <v>159</v>
      </c>
      <c r="G24" s="766" t="s">
        <v>159</v>
      </c>
      <c r="H24" s="766" t="s">
        <v>159</v>
      </c>
      <c r="I24" s="766" t="s">
        <v>159</v>
      </c>
      <c r="J24" s="766" t="s">
        <v>159</v>
      </c>
      <c r="K24" s="767">
        <v>220</v>
      </c>
      <c r="L24" s="766" t="s">
        <v>159</v>
      </c>
      <c r="M24" s="767">
        <v>560</v>
      </c>
      <c r="N24" s="767">
        <v>510</v>
      </c>
    </row>
    <row r="25" spans="1:14" ht="12" customHeight="1">
      <c r="A25" s="468" t="s">
        <v>246</v>
      </c>
      <c r="B25" s="663">
        <v>2780</v>
      </c>
      <c r="C25" s="766" t="s">
        <v>159</v>
      </c>
      <c r="D25" s="766" t="s">
        <v>159</v>
      </c>
      <c r="E25" s="766" t="s">
        <v>159</v>
      </c>
      <c r="F25" s="766" t="s">
        <v>159</v>
      </c>
      <c r="G25" s="766" t="s">
        <v>159</v>
      </c>
      <c r="H25" s="766" t="s">
        <v>159</v>
      </c>
      <c r="I25" s="766" t="s">
        <v>159</v>
      </c>
      <c r="J25" s="766" t="s">
        <v>159</v>
      </c>
      <c r="K25" s="766" t="s">
        <v>159</v>
      </c>
      <c r="L25" s="766" t="s">
        <v>159</v>
      </c>
      <c r="M25" s="767">
        <v>2780</v>
      </c>
      <c r="N25" s="766" t="s">
        <v>159</v>
      </c>
    </row>
    <row r="26" spans="1:14" ht="12" customHeight="1">
      <c r="A26" s="468" t="s">
        <v>258</v>
      </c>
      <c r="B26" s="663">
        <v>13057</v>
      </c>
      <c r="C26" s="767">
        <v>2999</v>
      </c>
      <c r="D26" s="767">
        <v>1562</v>
      </c>
      <c r="E26" s="767">
        <v>2044</v>
      </c>
      <c r="F26" s="767">
        <v>1289</v>
      </c>
      <c r="G26" s="767">
        <v>1739</v>
      </c>
      <c r="H26" s="767">
        <v>226</v>
      </c>
      <c r="I26" s="767">
        <v>23</v>
      </c>
      <c r="J26" s="767">
        <v>21</v>
      </c>
      <c r="K26" s="767">
        <v>25</v>
      </c>
      <c r="L26" s="767">
        <v>40</v>
      </c>
      <c r="M26" s="767">
        <v>1074</v>
      </c>
      <c r="N26" s="767">
        <v>2015</v>
      </c>
    </row>
    <row r="27" spans="1:14" ht="12" customHeight="1">
      <c r="A27" s="358" t="s">
        <v>577</v>
      </c>
      <c r="B27" s="663">
        <v>20245</v>
      </c>
      <c r="C27" s="767">
        <v>3455</v>
      </c>
      <c r="D27" s="767">
        <v>6440</v>
      </c>
      <c r="E27" s="767">
        <v>1710</v>
      </c>
      <c r="F27" s="767">
        <v>5620</v>
      </c>
      <c r="G27" s="767">
        <v>360</v>
      </c>
      <c r="H27" s="766" t="s">
        <v>159</v>
      </c>
      <c r="I27" s="766" t="s">
        <v>159</v>
      </c>
      <c r="J27" s="766" t="s">
        <v>159</v>
      </c>
      <c r="K27" s="766" t="s">
        <v>159</v>
      </c>
      <c r="L27" s="766" t="s">
        <v>159</v>
      </c>
      <c r="M27" s="767">
        <v>990</v>
      </c>
      <c r="N27" s="767">
        <v>1670</v>
      </c>
    </row>
    <row r="28" spans="1:14" ht="12" customHeight="1">
      <c r="A28" s="469" t="s">
        <v>578</v>
      </c>
      <c r="B28" s="663">
        <v>13625</v>
      </c>
      <c r="C28" s="767">
        <v>515</v>
      </c>
      <c r="D28" s="767">
        <v>4030</v>
      </c>
      <c r="E28" s="767">
        <v>1020</v>
      </c>
      <c r="F28" s="767">
        <v>5340</v>
      </c>
      <c r="G28" s="767">
        <v>60</v>
      </c>
      <c r="H28" s="766" t="s">
        <v>159</v>
      </c>
      <c r="I28" s="766" t="s">
        <v>159</v>
      </c>
      <c r="J28" s="766" t="s">
        <v>159</v>
      </c>
      <c r="K28" s="766" t="s">
        <v>159</v>
      </c>
      <c r="L28" s="766" t="s">
        <v>159</v>
      </c>
      <c r="M28" s="767">
        <v>990</v>
      </c>
      <c r="N28" s="767">
        <v>1670</v>
      </c>
    </row>
    <row r="29" spans="1:14" ht="12" customHeight="1">
      <c r="A29" s="469" t="s">
        <v>579</v>
      </c>
      <c r="B29" s="663">
        <v>6620</v>
      </c>
      <c r="C29" s="767">
        <v>2940</v>
      </c>
      <c r="D29" s="767">
        <v>2410</v>
      </c>
      <c r="E29" s="767">
        <v>690</v>
      </c>
      <c r="F29" s="767">
        <v>280</v>
      </c>
      <c r="G29" s="767">
        <v>300</v>
      </c>
      <c r="H29" s="766" t="s">
        <v>159</v>
      </c>
      <c r="I29" s="766" t="s">
        <v>159</v>
      </c>
      <c r="J29" s="766" t="s">
        <v>159</v>
      </c>
      <c r="K29" s="766" t="s">
        <v>159</v>
      </c>
      <c r="L29" s="766" t="s">
        <v>159</v>
      </c>
      <c r="M29" s="766" t="s">
        <v>159</v>
      </c>
      <c r="N29" s="766" t="s">
        <v>159</v>
      </c>
    </row>
    <row r="30" spans="1:14" ht="12" customHeight="1">
      <c r="A30" s="468" t="s">
        <v>590</v>
      </c>
      <c r="B30" s="663">
        <v>19835</v>
      </c>
      <c r="C30" s="767">
        <v>7065</v>
      </c>
      <c r="D30" s="767">
        <v>5270</v>
      </c>
      <c r="E30" s="767">
        <v>5600</v>
      </c>
      <c r="F30" s="766" t="s">
        <v>159</v>
      </c>
      <c r="G30" s="766" t="s">
        <v>159</v>
      </c>
      <c r="H30" s="766" t="s">
        <v>159</v>
      </c>
      <c r="I30" s="766" t="s">
        <v>159</v>
      </c>
      <c r="J30" s="766" t="s">
        <v>159</v>
      </c>
      <c r="K30" s="766" t="s">
        <v>159</v>
      </c>
      <c r="L30" s="766" t="s">
        <v>159</v>
      </c>
      <c r="M30" s="766" t="s">
        <v>159</v>
      </c>
      <c r="N30" s="767">
        <v>1900</v>
      </c>
    </row>
    <row r="31" spans="1:14" ht="12" customHeight="1">
      <c r="A31" s="468" t="s">
        <v>591</v>
      </c>
      <c r="B31" s="663">
        <v>236481</v>
      </c>
      <c r="C31" s="766" t="s">
        <v>159</v>
      </c>
      <c r="D31" s="767">
        <v>43590</v>
      </c>
      <c r="E31" s="767">
        <v>40486</v>
      </c>
      <c r="F31" s="766" t="s">
        <v>159</v>
      </c>
      <c r="G31" s="766" t="s">
        <v>159</v>
      </c>
      <c r="H31" s="766" t="s">
        <v>159</v>
      </c>
      <c r="I31" s="766" t="s">
        <v>159</v>
      </c>
      <c r="J31" s="766" t="s">
        <v>159</v>
      </c>
      <c r="K31" s="766" t="s">
        <v>159</v>
      </c>
      <c r="L31" s="766" t="s">
        <v>159</v>
      </c>
      <c r="M31" s="767">
        <v>133685</v>
      </c>
      <c r="N31" s="767">
        <v>18720</v>
      </c>
    </row>
    <row r="32" spans="1:14" ht="12" customHeight="1">
      <c r="A32" s="358" t="s">
        <v>686</v>
      </c>
      <c r="B32" s="664" t="s">
        <v>159</v>
      </c>
      <c r="C32" s="766" t="s">
        <v>159</v>
      </c>
      <c r="D32" s="766" t="s">
        <v>159</v>
      </c>
      <c r="E32" s="766" t="s">
        <v>159</v>
      </c>
      <c r="F32" s="766" t="s">
        <v>159</v>
      </c>
      <c r="G32" s="766" t="s">
        <v>159</v>
      </c>
      <c r="H32" s="766" t="s">
        <v>159</v>
      </c>
      <c r="I32" s="766" t="s">
        <v>159</v>
      </c>
      <c r="J32" s="766" t="s">
        <v>159</v>
      </c>
      <c r="K32" s="766" t="s">
        <v>159</v>
      </c>
      <c r="L32" s="766" t="s">
        <v>159</v>
      </c>
      <c r="M32" s="766" t="s">
        <v>159</v>
      </c>
      <c r="N32" s="766" t="s">
        <v>159</v>
      </c>
    </row>
    <row r="33" spans="1:14" ht="12" customHeight="1">
      <c r="A33" s="358" t="s">
        <v>534</v>
      </c>
      <c r="B33" s="664" t="s">
        <v>159</v>
      </c>
      <c r="C33" s="766" t="s">
        <v>159</v>
      </c>
      <c r="D33" s="766" t="s">
        <v>159</v>
      </c>
      <c r="E33" s="766" t="s">
        <v>159</v>
      </c>
      <c r="F33" s="766" t="s">
        <v>159</v>
      </c>
      <c r="G33" s="766" t="s">
        <v>159</v>
      </c>
      <c r="H33" s="766" t="s">
        <v>159</v>
      </c>
      <c r="I33" s="766" t="s">
        <v>159</v>
      </c>
      <c r="J33" s="766" t="s">
        <v>159</v>
      </c>
      <c r="K33" s="766" t="s">
        <v>159</v>
      </c>
      <c r="L33" s="766" t="s">
        <v>159</v>
      </c>
      <c r="M33" s="766" t="s">
        <v>159</v>
      </c>
      <c r="N33" s="766" t="s">
        <v>159</v>
      </c>
    </row>
    <row r="34" spans="1:14" ht="12" customHeight="1">
      <c r="A34" s="358" t="s">
        <v>535</v>
      </c>
      <c r="B34" s="664" t="s">
        <v>159</v>
      </c>
      <c r="C34" s="766" t="s">
        <v>159</v>
      </c>
      <c r="D34" s="766" t="s">
        <v>159</v>
      </c>
      <c r="E34" s="766" t="s">
        <v>159</v>
      </c>
      <c r="F34" s="766" t="s">
        <v>159</v>
      </c>
      <c r="G34" s="766" t="s">
        <v>159</v>
      </c>
      <c r="H34" s="766" t="s">
        <v>159</v>
      </c>
      <c r="I34" s="766" t="s">
        <v>159</v>
      </c>
      <c r="J34" s="766" t="s">
        <v>159</v>
      </c>
      <c r="K34" s="766" t="s">
        <v>159</v>
      </c>
      <c r="L34" s="766" t="s">
        <v>159</v>
      </c>
      <c r="M34" s="766" t="s">
        <v>159</v>
      </c>
      <c r="N34" s="766" t="s">
        <v>159</v>
      </c>
    </row>
    <row r="35" spans="1:14" ht="12" customHeight="1">
      <c r="A35" s="475" t="s">
        <v>536</v>
      </c>
      <c r="B35" s="685" t="s">
        <v>159</v>
      </c>
      <c r="C35" s="768" t="s">
        <v>159</v>
      </c>
      <c r="D35" s="768" t="s">
        <v>159</v>
      </c>
      <c r="E35" s="768" t="s">
        <v>159</v>
      </c>
      <c r="F35" s="768" t="s">
        <v>159</v>
      </c>
      <c r="G35" s="768" t="s">
        <v>159</v>
      </c>
      <c r="H35" s="768" t="s">
        <v>159</v>
      </c>
      <c r="I35" s="768" t="s">
        <v>159</v>
      </c>
      <c r="J35" s="768" t="s">
        <v>159</v>
      </c>
      <c r="K35" s="768" t="s">
        <v>159</v>
      </c>
      <c r="L35" s="768" t="s">
        <v>159</v>
      </c>
      <c r="M35" s="768" t="s">
        <v>159</v>
      </c>
      <c r="N35" s="768" t="s">
        <v>159</v>
      </c>
    </row>
    <row r="36" spans="1:14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</row>
    <row r="37" spans="1:14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</row>
    <row r="38" spans="1:14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</row>
    <row r="39" spans="1:14" ht="12" customHeight="1">
      <c r="A39" s="14"/>
    </row>
    <row r="40" spans="1:14" ht="12" customHeight="1">
      <c r="A40" s="217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  <row r="45" spans="1:14" ht="12" customHeight="1">
      <c r="A45" s="217"/>
    </row>
    <row r="46" spans="1:14" ht="12" customHeight="1">
      <c r="A46" s="217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46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8.33203125" style="354" customWidth="1"/>
    <col min="2" max="14" width="5.5" style="354" customWidth="1"/>
    <col min="15" max="15" width="6.6640625" style="354" customWidth="1"/>
    <col min="16" max="16384" width="12.83203125" style="354"/>
  </cols>
  <sheetData>
    <row r="2" spans="1:15" ht="12" customHeight="1">
      <c r="A2" s="510" t="s">
        <v>628</v>
      </c>
      <c r="B2" s="467"/>
      <c r="C2" s="467"/>
      <c r="D2" s="467"/>
      <c r="E2" s="467"/>
      <c r="F2" s="467"/>
    </row>
    <row r="3" spans="1:15" ht="11">
      <c r="A3" s="99" t="s">
        <v>714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</row>
    <row r="4" spans="1:15" ht="4" customHeight="1">
      <c r="A4" s="217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</row>
    <row r="5" spans="1:15" ht="17" customHeight="1">
      <c r="A5" s="667" t="s">
        <v>198</v>
      </c>
      <c r="B5" s="668" t="s">
        <v>501</v>
      </c>
      <c r="C5" s="669" t="s">
        <v>328</v>
      </c>
      <c r="D5" s="669" t="s">
        <v>432</v>
      </c>
      <c r="E5" s="669" t="s">
        <v>434</v>
      </c>
      <c r="F5" s="669" t="s">
        <v>384</v>
      </c>
      <c r="G5" s="669" t="s">
        <v>388</v>
      </c>
      <c r="H5" s="669" t="s">
        <v>285</v>
      </c>
      <c r="I5" s="669" t="s">
        <v>295</v>
      </c>
      <c r="J5" s="669" t="s">
        <v>102</v>
      </c>
      <c r="K5" s="669" t="s">
        <v>104</v>
      </c>
      <c r="L5" s="669" t="s">
        <v>17</v>
      </c>
      <c r="M5" s="669" t="s">
        <v>107</v>
      </c>
      <c r="N5" s="670" t="s">
        <v>108</v>
      </c>
      <c r="O5" s="471"/>
    </row>
    <row r="6" spans="1:15" ht="17" customHeight="1">
      <c r="A6" s="535" t="s">
        <v>325</v>
      </c>
      <c r="B6" s="769">
        <f>SUM(C6:N6)</f>
        <v>680.54649144799998</v>
      </c>
      <c r="C6" s="769">
        <v>34.008093720000005</v>
      </c>
      <c r="D6" s="769">
        <v>113.02612515999999</v>
      </c>
      <c r="E6" s="769">
        <v>95.664628695999994</v>
      </c>
      <c r="F6" s="769">
        <v>25.396315040000001</v>
      </c>
      <c r="G6" s="769">
        <v>19.194999392000003</v>
      </c>
      <c r="H6" s="769">
        <v>3.7628478720000005</v>
      </c>
      <c r="I6" s="769">
        <v>0.35038331999999994</v>
      </c>
      <c r="J6" s="769">
        <v>2.7216000000000001E-2</v>
      </c>
      <c r="K6" s="769">
        <v>3.9362392000000002</v>
      </c>
      <c r="L6" s="769">
        <v>33.694327767999994</v>
      </c>
      <c r="M6" s="769">
        <v>292.33101328000004</v>
      </c>
      <c r="N6" s="769">
        <v>59.154302000000001</v>
      </c>
    </row>
    <row r="7" spans="1:15" ht="12" customHeight="1">
      <c r="A7" s="468" t="s">
        <v>488</v>
      </c>
      <c r="B7" s="770" t="s">
        <v>159</v>
      </c>
      <c r="C7" s="770" t="s">
        <v>159</v>
      </c>
      <c r="D7" s="770" t="s">
        <v>159</v>
      </c>
      <c r="E7" s="770" t="s">
        <v>159</v>
      </c>
      <c r="F7" s="770" t="s">
        <v>159</v>
      </c>
      <c r="G7" s="770" t="s">
        <v>159</v>
      </c>
      <c r="H7" s="770" t="s">
        <v>159</v>
      </c>
      <c r="I7" s="770" t="s">
        <v>159</v>
      </c>
      <c r="J7" s="770" t="s">
        <v>159</v>
      </c>
      <c r="K7" s="770" t="s">
        <v>159</v>
      </c>
      <c r="L7" s="770" t="s">
        <v>159</v>
      </c>
      <c r="M7" s="770" t="s">
        <v>159</v>
      </c>
      <c r="N7" s="770" t="s">
        <v>159</v>
      </c>
    </row>
    <row r="8" spans="1:15" ht="12" customHeight="1">
      <c r="A8" s="468" t="s">
        <v>603</v>
      </c>
      <c r="B8" s="770" t="s">
        <v>159</v>
      </c>
      <c r="C8" s="770" t="s">
        <v>159</v>
      </c>
      <c r="D8" s="770" t="s">
        <v>159</v>
      </c>
      <c r="E8" s="770" t="s">
        <v>159</v>
      </c>
      <c r="F8" s="770" t="s">
        <v>159</v>
      </c>
      <c r="G8" s="770" t="s">
        <v>159</v>
      </c>
      <c r="H8" s="770" t="s">
        <v>159</v>
      </c>
      <c r="I8" s="770" t="s">
        <v>159</v>
      </c>
      <c r="J8" s="770" t="s">
        <v>159</v>
      </c>
      <c r="K8" s="770" t="s">
        <v>159</v>
      </c>
      <c r="L8" s="770" t="s">
        <v>159</v>
      </c>
      <c r="M8" s="770" t="s">
        <v>159</v>
      </c>
      <c r="N8" s="770" t="s">
        <v>159</v>
      </c>
    </row>
    <row r="9" spans="1:15" ht="12" customHeight="1">
      <c r="A9" s="468" t="s">
        <v>604</v>
      </c>
      <c r="B9" s="770" t="s">
        <v>159</v>
      </c>
      <c r="C9" s="770" t="s">
        <v>159</v>
      </c>
      <c r="D9" s="770" t="s">
        <v>159</v>
      </c>
      <c r="E9" s="770" t="s">
        <v>159</v>
      </c>
      <c r="F9" s="770" t="s">
        <v>159</v>
      </c>
      <c r="G9" s="770" t="s">
        <v>159</v>
      </c>
      <c r="H9" s="770" t="s">
        <v>159</v>
      </c>
      <c r="I9" s="770" t="s">
        <v>159</v>
      </c>
      <c r="J9" s="770" t="s">
        <v>159</v>
      </c>
      <c r="K9" s="770" t="s">
        <v>159</v>
      </c>
      <c r="L9" s="770" t="s">
        <v>159</v>
      </c>
      <c r="M9" s="770" t="s">
        <v>159</v>
      </c>
      <c r="N9" s="770" t="s">
        <v>159</v>
      </c>
    </row>
    <row r="10" spans="1:15" ht="12" customHeight="1">
      <c r="A10" s="358" t="s">
        <v>605</v>
      </c>
      <c r="B10" s="770" t="s">
        <v>159</v>
      </c>
      <c r="C10" s="770" t="s">
        <v>159</v>
      </c>
      <c r="D10" s="770" t="s">
        <v>159</v>
      </c>
      <c r="E10" s="770" t="s">
        <v>159</v>
      </c>
      <c r="F10" s="770" t="s">
        <v>159</v>
      </c>
      <c r="G10" s="770" t="s">
        <v>159</v>
      </c>
      <c r="H10" s="770" t="s">
        <v>159</v>
      </c>
      <c r="I10" s="770" t="s">
        <v>159</v>
      </c>
      <c r="J10" s="770" t="s">
        <v>159</v>
      </c>
      <c r="K10" s="770" t="s">
        <v>159</v>
      </c>
      <c r="L10" s="770" t="s">
        <v>159</v>
      </c>
      <c r="M10" s="770" t="s">
        <v>159</v>
      </c>
      <c r="N10" s="770" t="s">
        <v>159</v>
      </c>
    </row>
    <row r="11" spans="1:15" ht="12" customHeight="1">
      <c r="A11" s="358" t="s">
        <v>606</v>
      </c>
      <c r="B11" s="770" t="s">
        <v>159</v>
      </c>
      <c r="C11" s="770" t="s">
        <v>159</v>
      </c>
      <c r="D11" s="770" t="s">
        <v>159</v>
      </c>
      <c r="E11" s="770" t="s">
        <v>159</v>
      </c>
      <c r="F11" s="770" t="s">
        <v>159</v>
      </c>
      <c r="G11" s="770" t="s">
        <v>159</v>
      </c>
      <c r="H11" s="770" t="s">
        <v>159</v>
      </c>
      <c r="I11" s="770" t="s">
        <v>159</v>
      </c>
      <c r="J11" s="770" t="s">
        <v>159</v>
      </c>
      <c r="K11" s="770" t="s">
        <v>159</v>
      </c>
      <c r="L11" s="770" t="s">
        <v>159</v>
      </c>
      <c r="M11" s="770" t="s">
        <v>159</v>
      </c>
      <c r="N11" s="770" t="s">
        <v>159</v>
      </c>
    </row>
    <row r="12" spans="1:15" ht="12" customHeight="1">
      <c r="A12" s="469" t="s">
        <v>592</v>
      </c>
      <c r="B12" s="770" t="s">
        <v>159</v>
      </c>
      <c r="C12" s="770" t="s">
        <v>159</v>
      </c>
      <c r="D12" s="770" t="s">
        <v>159</v>
      </c>
      <c r="E12" s="770" t="s">
        <v>159</v>
      </c>
      <c r="F12" s="770" t="s">
        <v>159</v>
      </c>
      <c r="G12" s="770" t="s">
        <v>159</v>
      </c>
      <c r="H12" s="770" t="s">
        <v>159</v>
      </c>
      <c r="I12" s="770" t="s">
        <v>159</v>
      </c>
      <c r="J12" s="770" t="s">
        <v>159</v>
      </c>
      <c r="K12" s="770" t="s">
        <v>159</v>
      </c>
      <c r="L12" s="770" t="s">
        <v>159</v>
      </c>
      <c r="M12" s="770" t="s">
        <v>159</v>
      </c>
      <c r="N12" s="770" t="s">
        <v>159</v>
      </c>
    </row>
    <row r="13" spans="1:15" ht="12" customHeight="1">
      <c r="A13" s="469" t="s">
        <v>593</v>
      </c>
      <c r="B13" s="770" t="s">
        <v>159</v>
      </c>
      <c r="C13" s="770" t="s">
        <v>159</v>
      </c>
      <c r="D13" s="770" t="s">
        <v>159</v>
      </c>
      <c r="E13" s="770" t="s">
        <v>159</v>
      </c>
      <c r="F13" s="770" t="s">
        <v>159</v>
      </c>
      <c r="G13" s="770" t="s">
        <v>159</v>
      </c>
      <c r="H13" s="770" t="s">
        <v>159</v>
      </c>
      <c r="I13" s="770" t="s">
        <v>159</v>
      </c>
      <c r="J13" s="770" t="s">
        <v>159</v>
      </c>
      <c r="K13" s="770" t="s">
        <v>159</v>
      </c>
      <c r="L13" s="770" t="s">
        <v>159</v>
      </c>
      <c r="M13" s="770" t="s">
        <v>159</v>
      </c>
      <c r="N13" s="770" t="s">
        <v>159</v>
      </c>
    </row>
    <row r="14" spans="1:15" ht="12" customHeight="1">
      <c r="A14" s="469" t="s">
        <v>594</v>
      </c>
      <c r="B14" s="770" t="s">
        <v>159</v>
      </c>
      <c r="C14" s="770" t="s">
        <v>159</v>
      </c>
      <c r="D14" s="770" t="s">
        <v>159</v>
      </c>
      <c r="E14" s="770" t="s">
        <v>159</v>
      </c>
      <c r="F14" s="770" t="s">
        <v>159</v>
      </c>
      <c r="G14" s="770" t="s">
        <v>159</v>
      </c>
      <c r="H14" s="770" t="s">
        <v>159</v>
      </c>
      <c r="I14" s="770" t="s">
        <v>159</v>
      </c>
      <c r="J14" s="770" t="s">
        <v>159</v>
      </c>
      <c r="K14" s="770" t="s">
        <v>159</v>
      </c>
      <c r="L14" s="770" t="s">
        <v>159</v>
      </c>
      <c r="M14" s="770" t="s">
        <v>159</v>
      </c>
      <c r="N14" s="770" t="s">
        <v>159</v>
      </c>
    </row>
    <row r="15" spans="1:15" ht="12" customHeight="1">
      <c r="A15" s="468" t="s">
        <v>595</v>
      </c>
      <c r="B15" s="770" t="s">
        <v>159</v>
      </c>
      <c r="C15" s="770" t="s">
        <v>159</v>
      </c>
      <c r="D15" s="770" t="s">
        <v>159</v>
      </c>
      <c r="E15" s="770" t="s">
        <v>159</v>
      </c>
      <c r="F15" s="770" t="s">
        <v>159</v>
      </c>
      <c r="G15" s="770" t="s">
        <v>159</v>
      </c>
      <c r="H15" s="770" t="s">
        <v>159</v>
      </c>
      <c r="I15" s="770" t="s">
        <v>159</v>
      </c>
      <c r="J15" s="770" t="s">
        <v>159</v>
      </c>
      <c r="K15" s="770" t="s">
        <v>159</v>
      </c>
      <c r="L15" s="770" t="s">
        <v>159</v>
      </c>
      <c r="M15" s="770" t="s">
        <v>159</v>
      </c>
      <c r="N15" s="770" t="s">
        <v>159</v>
      </c>
    </row>
    <row r="16" spans="1:15" ht="12" customHeight="1">
      <c r="A16" s="358" t="s">
        <v>596</v>
      </c>
      <c r="B16" s="770" t="s">
        <v>159</v>
      </c>
      <c r="C16" s="770" t="s">
        <v>159</v>
      </c>
      <c r="D16" s="770" t="s">
        <v>159</v>
      </c>
      <c r="E16" s="770" t="s">
        <v>159</v>
      </c>
      <c r="F16" s="770" t="s">
        <v>159</v>
      </c>
      <c r="G16" s="770" t="s">
        <v>159</v>
      </c>
      <c r="H16" s="770" t="s">
        <v>159</v>
      </c>
      <c r="I16" s="770" t="s">
        <v>159</v>
      </c>
      <c r="J16" s="770" t="s">
        <v>159</v>
      </c>
      <c r="K16" s="770" t="s">
        <v>159</v>
      </c>
      <c r="L16" s="770" t="s">
        <v>159</v>
      </c>
      <c r="M16" s="770" t="s">
        <v>159</v>
      </c>
      <c r="N16" s="770" t="s">
        <v>159</v>
      </c>
    </row>
    <row r="17" spans="1:14" ht="12" customHeight="1">
      <c r="A17" s="358" t="s">
        <v>597</v>
      </c>
      <c r="B17" s="771">
        <f>SUM(C17:N17)</f>
        <v>0.97669151999999992</v>
      </c>
      <c r="C17" s="770" t="s">
        <v>159</v>
      </c>
      <c r="D17" s="770" t="s">
        <v>159</v>
      </c>
      <c r="E17" s="770" t="s">
        <v>159</v>
      </c>
      <c r="F17" s="771">
        <v>8.9812799999999998E-2</v>
      </c>
      <c r="G17" s="771">
        <v>0.56654640000000001</v>
      </c>
      <c r="H17" s="770" t="s">
        <v>159</v>
      </c>
      <c r="I17" s="771">
        <v>0.32033231999999995</v>
      </c>
      <c r="J17" s="770" t="s">
        <v>159</v>
      </c>
      <c r="K17" s="770" t="s">
        <v>159</v>
      </c>
      <c r="L17" s="770" t="s">
        <v>159</v>
      </c>
      <c r="M17" s="770" t="s">
        <v>159</v>
      </c>
      <c r="N17" s="770" t="s">
        <v>159</v>
      </c>
    </row>
    <row r="18" spans="1:14" ht="12" customHeight="1">
      <c r="A18" s="468" t="s">
        <v>598</v>
      </c>
      <c r="B18" s="770" t="s">
        <v>159</v>
      </c>
      <c r="C18" s="770" t="s">
        <v>159</v>
      </c>
      <c r="D18" s="770" t="s">
        <v>159</v>
      </c>
      <c r="E18" s="770" t="s">
        <v>159</v>
      </c>
      <c r="F18" s="770" t="s">
        <v>159</v>
      </c>
      <c r="G18" s="770" t="s">
        <v>159</v>
      </c>
      <c r="H18" s="770" t="s">
        <v>159</v>
      </c>
      <c r="I18" s="770" t="s">
        <v>159</v>
      </c>
      <c r="J18" s="770" t="s">
        <v>159</v>
      </c>
      <c r="K18" s="770" t="s">
        <v>159</v>
      </c>
      <c r="L18" s="770" t="s">
        <v>159</v>
      </c>
      <c r="M18" s="770" t="s">
        <v>159</v>
      </c>
      <c r="N18" s="770" t="s">
        <v>159</v>
      </c>
    </row>
    <row r="19" spans="1:14" ht="12" customHeight="1">
      <c r="A19" s="468" t="s">
        <v>599</v>
      </c>
      <c r="B19" s="770" t="s">
        <v>159</v>
      </c>
      <c r="C19" s="770" t="s">
        <v>159</v>
      </c>
      <c r="D19" s="770" t="s">
        <v>159</v>
      </c>
      <c r="E19" s="770" t="s">
        <v>159</v>
      </c>
      <c r="F19" s="770" t="s">
        <v>159</v>
      </c>
      <c r="G19" s="770" t="s">
        <v>159</v>
      </c>
      <c r="H19" s="770" t="s">
        <v>159</v>
      </c>
      <c r="I19" s="770" t="s">
        <v>159</v>
      </c>
      <c r="J19" s="770" t="s">
        <v>159</v>
      </c>
      <c r="K19" s="770" t="s">
        <v>159</v>
      </c>
      <c r="L19" s="770" t="s">
        <v>159</v>
      </c>
      <c r="M19" s="770" t="s">
        <v>159</v>
      </c>
      <c r="N19" s="770" t="s">
        <v>159</v>
      </c>
    </row>
    <row r="20" spans="1:14" ht="12" customHeight="1">
      <c r="A20" s="468" t="s">
        <v>600</v>
      </c>
      <c r="B20" s="771">
        <f t="shared" ref="B20:B31" si="0">SUM(C20:N20)</f>
        <v>12.479409928000001</v>
      </c>
      <c r="C20" s="770" t="s">
        <v>159</v>
      </c>
      <c r="D20" s="770" t="s">
        <v>159</v>
      </c>
      <c r="E20" s="770" t="s">
        <v>159</v>
      </c>
      <c r="F20" s="770" t="s">
        <v>159</v>
      </c>
      <c r="G20" s="770" t="s">
        <v>159</v>
      </c>
      <c r="H20" s="770" t="s">
        <v>159</v>
      </c>
      <c r="I20" s="770" t="s">
        <v>159</v>
      </c>
      <c r="J20" s="770" t="s">
        <v>159</v>
      </c>
      <c r="K20" s="770" t="s">
        <v>159</v>
      </c>
      <c r="L20" s="771">
        <v>5.1934614480000016</v>
      </c>
      <c r="M20" s="771">
        <v>5.2605484799999997</v>
      </c>
      <c r="N20" s="771">
        <v>2.0253999999999999</v>
      </c>
    </row>
    <row r="21" spans="1:14" ht="12" customHeight="1">
      <c r="A21" s="468" t="s">
        <v>601</v>
      </c>
      <c r="B21" s="771">
        <f t="shared" si="0"/>
        <v>63.046771200000002</v>
      </c>
      <c r="C21" s="770" t="s">
        <v>159</v>
      </c>
      <c r="D21" s="770" t="s">
        <v>159</v>
      </c>
      <c r="E21" s="770" t="s">
        <v>159</v>
      </c>
      <c r="F21" s="770" t="s">
        <v>159</v>
      </c>
      <c r="G21" s="770" t="s">
        <v>159</v>
      </c>
      <c r="H21" s="770" t="s">
        <v>159</v>
      </c>
      <c r="I21" s="770" t="s">
        <v>159</v>
      </c>
      <c r="J21" s="770" t="s">
        <v>159</v>
      </c>
      <c r="K21" s="771">
        <v>3.2600232</v>
      </c>
      <c r="L21" s="771">
        <v>28.409875199999995</v>
      </c>
      <c r="M21" s="771">
        <v>29.833272000000012</v>
      </c>
      <c r="N21" s="771">
        <v>1.5436008000000001</v>
      </c>
    </row>
    <row r="22" spans="1:14" ht="12" customHeight="1">
      <c r="A22" s="468" t="s">
        <v>243</v>
      </c>
      <c r="B22" s="771">
        <f t="shared" si="0"/>
        <v>37.503970056</v>
      </c>
      <c r="C22" s="771">
        <v>0.14921171999999999</v>
      </c>
      <c r="D22" s="771">
        <v>1.6011399600000003</v>
      </c>
      <c r="E22" s="771">
        <v>1.8060582959999998</v>
      </c>
      <c r="F22" s="771">
        <v>14.389126416</v>
      </c>
      <c r="G22" s="771">
        <v>16.049148192000001</v>
      </c>
      <c r="H22" s="771">
        <v>3.5092854720000006</v>
      </c>
      <c r="I22" s="770" t="s">
        <v>159</v>
      </c>
      <c r="J22" s="770" t="s">
        <v>159</v>
      </c>
      <c r="K22" s="770" t="s">
        <v>159</v>
      </c>
      <c r="L22" s="770" t="s">
        <v>159</v>
      </c>
      <c r="M22" s="770" t="s">
        <v>159</v>
      </c>
      <c r="N22" s="770" t="s">
        <v>159</v>
      </c>
    </row>
    <row r="23" spans="1:14" ht="12" customHeight="1">
      <c r="A23" s="358" t="s">
        <v>244</v>
      </c>
      <c r="B23" s="771">
        <f t="shared" si="0"/>
        <v>46.220039999999997</v>
      </c>
      <c r="C23" s="771">
        <v>12.584050000000001</v>
      </c>
      <c r="D23" s="771">
        <v>12.79365</v>
      </c>
      <c r="E23" s="771">
        <v>7.1209199999999999</v>
      </c>
      <c r="F23" s="770" t="s">
        <v>159</v>
      </c>
      <c r="G23" s="770" t="s">
        <v>159</v>
      </c>
      <c r="H23" s="770" t="s">
        <v>159</v>
      </c>
      <c r="I23" s="770" t="s">
        <v>159</v>
      </c>
      <c r="J23" s="770" t="s">
        <v>159</v>
      </c>
      <c r="K23" s="770" t="s">
        <v>159</v>
      </c>
      <c r="L23" s="771">
        <v>5.62E-2</v>
      </c>
      <c r="M23" s="771">
        <v>4.9541499999999994</v>
      </c>
      <c r="N23" s="771">
        <v>8.7110699999999994</v>
      </c>
    </row>
    <row r="24" spans="1:14" ht="12" customHeight="1">
      <c r="A24" s="468" t="s">
        <v>245</v>
      </c>
      <c r="B24" s="771">
        <f t="shared" si="0"/>
        <v>3.0553999999999997</v>
      </c>
      <c r="C24" s="770" t="s">
        <v>159</v>
      </c>
      <c r="D24" s="770" t="s">
        <v>159</v>
      </c>
      <c r="E24" s="770" t="s">
        <v>159</v>
      </c>
      <c r="F24" s="770" t="s">
        <v>159</v>
      </c>
      <c r="G24" s="770" t="s">
        <v>159</v>
      </c>
      <c r="H24" s="770" t="s">
        <v>159</v>
      </c>
      <c r="I24" s="770" t="s">
        <v>159</v>
      </c>
      <c r="J24" s="770" t="s">
        <v>159</v>
      </c>
      <c r="K24" s="771">
        <v>0.64900000000000002</v>
      </c>
      <c r="L24" s="770" t="s">
        <v>159</v>
      </c>
      <c r="M24" s="771">
        <v>1.3274999999999999</v>
      </c>
      <c r="N24" s="771">
        <v>1.0789</v>
      </c>
    </row>
    <row r="25" spans="1:14" ht="12" customHeight="1">
      <c r="A25" s="468" t="s">
        <v>246</v>
      </c>
      <c r="B25" s="771">
        <f t="shared" si="0"/>
        <v>5.0199999999999996</v>
      </c>
      <c r="C25" s="770" t="s">
        <v>159</v>
      </c>
      <c r="D25" s="770" t="s">
        <v>159</v>
      </c>
      <c r="E25" s="770" t="s">
        <v>159</v>
      </c>
      <c r="F25" s="770" t="s">
        <v>159</v>
      </c>
      <c r="G25" s="770" t="s">
        <v>159</v>
      </c>
      <c r="H25" s="770" t="s">
        <v>159</v>
      </c>
      <c r="I25" s="770" t="s">
        <v>159</v>
      </c>
      <c r="J25" s="770" t="s">
        <v>159</v>
      </c>
      <c r="K25" s="770" t="s">
        <v>159</v>
      </c>
      <c r="L25" s="770" t="s">
        <v>159</v>
      </c>
      <c r="M25" s="771">
        <v>5.0199999999999996</v>
      </c>
      <c r="N25" s="770" t="s">
        <v>159</v>
      </c>
    </row>
    <row r="26" spans="1:14" ht="12" customHeight="1">
      <c r="A26" s="468" t="s">
        <v>258</v>
      </c>
      <c r="B26" s="771">
        <f t="shared" si="0"/>
        <v>15.114786624000001</v>
      </c>
      <c r="C26" s="771">
        <v>2.9665440000000003</v>
      </c>
      <c r="D26" s="771">
        <v>1.6225272000000002</v>
      </c>
      <c r="E26" s="771">
        <v>2.5805304000000002</v>
      </c>
      <c r="F26" s="771">
        <v>1.9873758240000006</v>
      </c>
      <c r="G26" s="771">
        <v>1.9473048000000002</v>
      </c>
      <c r="H26" s="771">
        <v>0.25356240000000002</v>
      </c>
      <c r="I26" s="770" t="s">
        <v>159</v>
      </c>
      <c r="J26" s="770" t="s">
        <v>159</v>
      </c>
      <c r="K26" s="770" t="s">
        <v>159</v>
      </c>
      <c r="L26" s="770" t="s">
        <v>159</v>
      </c>
      <c r="M26" s="771">
        <v>1.3315428</v>
      </c>
      <c r="N26" s="771">
        <v>2.4253992000000002</v>
      </c>
    </row>
    <row r="27" spans="1:14" ht="12" customHeight="1">
      <c r="A27" s="358" t="s">
        <v>577</v>
      </c>
      <c r="B27" s="771">
        <f t="shared" si="0"/>
        <v>37.256</v>
      </c>
      <c r="C27" s="771">
        <v>6.9320000000000004</v>
      </c>
      <c r="D27" s="771">
        <v>12.67</v>
      </c>
      <c r="E27" s="771">
        <v>3.3</v>
      </c>
      <c r="F27" s="771">
        <v>8.93</v>
      </c>
      <c r="G27" s="771">
        <v>0.63200000000000001</v>
      </c>
      <c r="H27" s="770" t="s">
        <v>159</v>
      </c>
      <c r="I27" s="770" t="s">
        <v>159</v>
      </c>
      <c r="J27" s="770" t="s">
        <v>159</v>
      </c>
      <c r="K27" s="770" t="s">
        <v>159</v>
      </c>
      <c r="L27" s="770" t="s">
        <v>159</v>
      </c>
      <c r="M27" s="771">
        <v>1.752</v>
      </c>
      <c r="N27" s="771">
        <v>3.04</v>
      </c>
    </row>
    <row r="28" spans="1:14" ht="12" customHeight="1">
      <c r="A28" s="469" t="s">
        <v>578</v>
      </c>
      <c r="B28" s="771">
        <f t="shared" si="0"/>
        <v>23.725999999999999</v>
      </c>
      <c r="C28" s="771">
        <v>1.022</v>
      </c>
      <c r="D28" s="771">
        <v>7.55</v>
      </c>
      <c r="E28" s="771">
        <v>1.85</v>
      </c>
      <c r="F28" s="771">
        <v>8.41</v>
      </c>
      <c r="G28" s="771">
        <v>0.10199999999999999</v>
      </c>
      <c r="H28" s="770" t="s">
        <v>159</v>
      </c>
      <c r="I28" s="770" t="s">
        <v>159</v>
      </c>
      <c r="J28" s="770" t="s">
        <v>159</v>
      </c>
      <c r="K28" s="770" t="s">
        <v>159</v>
      </c>
      <c r="L28" s="770" t="s">
        <v>159</v>
      </c>
      <c r="M28" s="771">
        <v>1.752</v>
      </c>
      <c r="N28" s="771">
        <v>3.04</v>
      </c>
    </row>
    <row r="29" spans="1:14" ht="12" customHeight="1">
      <c r="A29" s="469" t="s">
        <v>579</v>
      </c>
      <c r="B29" s="771">
        <f t="shared" si="0"/>
        <v>13.53</v>
      </c>
      <c r="C29" s="771">
        <v>5.91</v>
      </c>
      <c r="D29" s="771">
        <v>5.12</v>
      </c>
      <c r="E29" s="771">
        <v>1.45</v>
      </c>
      <c r="F29" s="771">
        <v>0.52</v>
      </c>
      <c r="G29" s="771">
        <v>0.53</v>
      </c>
      <c r="H29" s="770" t="s">
        <v>159</v>
      </c>
      <c r="I29" s="770" t="s">
        <v>159</v>
      </c>
      <c r="J29" s="770" t="s">
        <v>159</v>
      </c>
      <c r="K29" s="770" t="s">
        <v>159</v>
      </c>
      <c r="L29" s="770" t="s">
        <v>159</v>
      </c>
      <c r="M29" s="770" t="s">
        <v>159</v>
      </c>
      <c r="N29" s="770" t="s">
        <v>159</v>
      </c>
    </row>
    <row r="30" spans="1:14" ht="12" customHeight="1">
      <c r="A30" s="468" t="s">
        <v>590</v>
      </c>
      <c r="B30" s="771">
        <f t="shared" si="0"/>
        <v>31.856327999999998</v>
      </c>
      <c r="C30" s="771">
        <v>11.376288000000001</v>
      </c>
      <c r="D30" s="771">
        <v>7.611408</v>
      </c>
      <c r="E30" s="771">
        <v>9.525599999999999</v>
      </c>
      <c r="F30" s="770" t="s">
        <v>159</v>
      </c>
      <c r="G30" s="770" t="s">
        <v>159</v>
      </c>
      <c r="H30" s="770" t="s">
        <v>159</v>
      </c>
      <c r="I30" s="770" t="s">
        <v>159</v>
      </c>
      <c r="J30" s="770" t="s">
        <v>159</v>
      </c>
      <c r="K30" s="770" t="s">
        <v>159</v>
      </c>
      <c r="L30" s="770" t="s">
        <v>159</v>
      </c>
      <c r="M30" s="770" t="s">
        <v>159</v>
      </c>
      <c r="N30" s="771">
        <v>3.343032</v>
      </c>
    </row>
    <row r="31" spans="1:14" ht="12" customHeight="1">
      <c r="A31" s="468" t="s">
        <v>591</v>
      </c>
      <c r="B31" s="771">
        <f t="shared" si="0"/>
        <v>427.89782000000002</v>
      </c>
      <c r="C31" s="770" t="s">
        <v>159</v>
      </c>
      <c r="D31" s="771">
        <v>76.727400000000003</v>
      </c>
      <c r="E31" s="771">
        <v>71.331519999999998</v>
      </c>
      <c r="F31" s="770" t="s">
        <v>159</v>
      </c>
      <c r="G31" s="770" t="s">
        <v>159</v>
      </c>
      <c r="H31" s="770" t="s">
        <v>159</v>
      </c>
      <c r="I31" s="770" t="s">
        <v>159</v>
      </c>
      <c r="J31" s="770" t="s">
        <v>159</v>
      </c>
      <c r="K31" s="770" t="s">
        <v>159</v>
      </c>
      <c r="L31" s="770" t="s">
        <v>159</v>
      </c>
      <c r="M31" s="771">
        <v>242.852</v>
      </c>
      <c r="N31" s="771">
        <v>36.986899999999999</v>
      </c>
    </row>
    <row r="32" spans="1:14" ht="12" customHeight="1">
      <c r="A32" s="358" t="s">
        <v>686</v>
      </c>
      <c r="B32" s="770" t="s">
        <v>159</v>
      </c>
      <c r="C32" s="770" t="s">
        <v>159</v>
      </c>
      <c r="D32" s="770" t="s">
        <v>159</v>
      </c>
      <c r="E32" s="770" t="s">
        <v>159</v>
      </c>
      <c r="F32" s="770" t="s">
        <v>159</v>
      </c>
      <c r="G32" s="770" t="s">
        <v>159</v>
      </c>
      <c r="H32" s="770" t="s">
        <v>159</v>
      </c>
      <c r="I32" s="770" t="s">
        <v>159</v>
      </c>
      <c r="J32" s="770" t="s">
        <v>159</v>
      </c>
      <c r="K32" s="770" t="s">
        <v>159</v>
      </c>
      <c r="L32" s="770" t="s">
        <v>159</v>
      </c>
      <c r="M32" s="770" t="s">
        <v>159</v>
      </c>
      <c r="N32" s="770" t="s">
        <v>159</v>
      </c>
    </row>
    <row r="33" spans="1:14" ht="12" customHeight="1">
      <c r="A33" s="358" t="s">
        <v>534</v>
      </c>
      <c r="B33" s="770" t="s">
        <v>159</v>
      </c>
      <c r="C33" s="770" t="s">
        <v>159</v>
      </c>
      <c r="D33" s="770" t="s">
        <v>159</v>
      </c>
      <c r="E33" s="770" t="s">
        <v>159</v>
      </c>
      <c r="F33" s="770" t="s">
        <v>159</v>
      </c>
      <c r="G33" s="770" t="s">
        <v>159</v>
      </c>
      <c r="H33" s="770" t="s">
        <v>159</v>
      </c>
      <c r="I33" s="770" t="s">
        <v>159</v>
      </c>
      <c r="J33" s="770" t="s">
        <v>159</v>
      </c>
      <c r="K33" s="770" t="s">
        <v>159</v>
      </c>
      <c r="L33" s="770" t="s">
        <v>159</v>
      </c>
      <c r="M33" s="770" t="s">
        <v>159</v>
      </c>
      <c r="N33" s="770" t="s">
        <v>159</v>
      </c>
    </row>
    <row r="34" spans="1:14" ht="12" customHeight="1">
      <c r="A34" s="358" t="s">
        <v>535</v>
      </c>
      <c r="B34" s="770" t="s">
        <v>159</v>
      </c>
      <c r="C34" s="770" t="s">
        <v>159</v>
      </c>
      <c r="D34" s="770" t="s">
        <v>159</v>
      </c>
      <c r="E34" s="770" t="s">
        <v>159</v>
      </c>
      <c r="F34" s="770" t="s">
        <v>159</v>
      </c>
      <c r="G34" s="770" t="s">
        <v>159</v>
      </c>
      <c r="H34" s="770" t="s">
        <v>159</v>
      </c>
      <c r="I34" s="770" t="s">
        <v>159</v>
      </c>
      <c r="J34" s="770" t="s">
        <v>159</v>
      </c>
      <c r="K34" s="770" t="s">
        <v>159</v>
      </c>
      <c r="L34" s="770" t="s">
        <v>159</v>
      </c>
      <c r="M34" s="770" t="s">
        <v>159</v>
      </c>
      <c r="N34" s="770" t="s">
        <v>159</v>
      </c>
    </row>
    <row r="35" spans="1:14" ht="12" customHeight="1">
      <c r="A35" s="475" t="s">
        <v>536</v>
      </c>
      <c r="B35" s="772" t="s">
        <v>159</v>
      </c>
      <c r="C35" s="772" t="s">
        <v>159</v>
      </c>
      <c r="D35" s="772" t="s">
        <v>159</v>
      </c>
      <c r="E35" s="772" t="s">
        <v>159</v>
      </c>
      <c r="F35" s="772" t="s">
        <v>159</v>
      </c>
      <c r="G35" s="772" t="s">
        <v>159</v>
      </c>
      <c r="H35" s="772" t="s">
        <v>159</v>
      </c>
      <c r="I35" s="772" t="s">
        <v>159</v>
      </c>
      <c r="J35" s="772" t="s">
        <v>159</v>
      </c>
      <c r="K35" s="772" t="s">
        <v>159</v>
      </c>
      <c r="L35" s="772" t="s">
        <v>159</v>
      </c>
      <c r="M35" s="772" t="s">
        <v>159</v>
      </c>
      <c r="N35" s="772" t="s">
        <v>159</v>
      </c>
    </row>
    <row r="36" spans="1:14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</row>
    <row r="37" spans="1:14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</row>
    <row r="38" spans="1:14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</row>
    <row r="39" spans="1:14" ht="12" customHeight="1">
      <c r="A39" s="14"/>
    </row>
    <row r="40" spans="1:14" ht="12" customHeight="1">
      <c r="A40" s="217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  <row r="45" spans="1:14" ht="12" customHeight="1">
      <c r="A45" s="217"/>
    </row>
    <row r="46" spans="1:14" ht="12" customHeight="1">
      <c r="A46" s="217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46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8.33203125" style="354" customWidth="1"/>
    <col min="2" max="14" width="5.5" style="354" customWidth="1"/>
    <col min="15" max="15" width="6.6640625" style="354" customWidth="1"/>
    <col min="16" max="16384" width="12.83203125" style="354"/>
  </cols>
  <sheetData>
    <row r="2" spans="1:14" ht="12" customHeight="1">
      <c r="A2" s="510" t="s">
        <v>630</v>
      </c>
      <c r="B2" s="467"/>
      <c r="C2" s="467"/>
      <c r="D2" s="467"/>
      <c r="E2" s="467"/>
      <c r="F2" s="467"/>
    </row>
    <row r="3" spans="1:14" ht="11">
      <c r="A3" s="511" t="s">
        <v>629</v>
      </c>
    </row>
    <row r="4" spans="1:14" ht="4" customHeight="1"/>
    <row r="5" spans="1:14" ht="17" customHeight="1">
      <c r="A5" s="667" t="s">
        <v>198</v>
      </c>
      <c r="B5" s="668" t="s">
        <v>501</v>
      </c>
      <c r="C5" s="669" t="s">
        <v>329</v>
      </c>
      <c r="D5" s="669" t="s">
        <v>432</v>
      </c>
      <c r="E5" s="669" t="s">
        <v>434</v>
      </c>
      <c r="F5" s="669" t="s">
        <v>384</v>
      </c>
      <c r="G5" s="669" t="s">
        <v>388</v>
      </c>
      <c r="H5" s="669" t="s">
        <v>285</v>
      </c>
      <c r="I5" s="669" t="s">
        <v>296</v>
      </c>
      <c r="J5" s="669" t="s">
        <v>102</v>
      </c>
      <c r="K5" s="669" t="s">
        <v>104</v>
      </c>
      <c r="L5" s="669" t="s">
        <v>17</v>
      </c>
      <c r="M5" s="669" t="s">
        <v>107</v>
      </c>
      <c r="N5" s="670" t="s">
        <v>109</v>
      </c>
    </row>
    <row r="6" spans="1:14" ht="17" customHeight="1">
      <c r="A6" s="535" t="s">
        <v>325</v>
      </c>
      <c r="B6" s="773">
        <v>1.8197841315182193</v>
      </c>
      <c r="C6" s="773">
        <v>1.7370565798345083</v>
      </c>
      <c r="D6" s="773">
        <v>1.768852314000438</v>
      </c>
      <c r="E6" s="773">
        <v>1.7620066803455325</v>
      </c>
      <c r="F6" s="773">
        <v>1.6616275215912066</v>
      </c>
      <c r="G6" s="773">
        <v>1.6827386159375823</v>
      </c>
      <c r="H6" s="773">
        <v>2.2108389377203292</v>
      </c>
      <c r="I6" s="773">
        <v>2.0856149999999998</v>
      </c>
      <c r="J6" s="773">
        <v>0</v>
      </c>
      <c r="K6" s="773">
        <v>0</v>
      </c>
      <c r="L6" s="773">
        <v>2.0971138213730001</v>
      </c>
      <c r="M6" s="773">
        <v>1.8416872253512255</v>
      </c>
      <c r="N6" s="773">
        <v>1.901700700829422</v>
      </c>
    </row>
    <row r="7" spans="1:14" ht="12" customHeight="1">
      <c r="A7" s="468" t="s">
        <v>488</v>
      </c>
      <c r="B7" s="774" t="s">
        <v>159</v>
      </c>
      <c r="C7" s="774" t="s">
        <v>159</v>
      </c>
      <c r="D7" s="774" t="s">
        <v>159</v>
      </c>
      <c r="E7" s="774" t="s">
        <v>159</v>
      </c>
      <c r="F7" s="774" t="s">
        <v>159</v>
      </c>
      <c r="G7" s="774" t="s">
        <v>159</v>
      </c>
      <c r="H7" s="774" t="s">
        <v>159</v>
      </c>
      <c r="I7" s="774" t="s">
        <v>159</v>
      </c>
      <c r="J7" s="774" t="s">
        <v>159</v>
      </c>
      <c r="K7" s="774" t="s">
        <v>159</v>
      </c>
      <c r="L7" s="774" t="s">
        <v>159</v>
      </c>
      <c r="M7" s="774" t="s">
        <v>159</v>
      </c>
      <c r="N7" s="774" t="s">
        <v>159</v>
      </c>
    </row>
    <row r="8" spans="1:14" ht="12" customHeight="1">
      <c r="A8" s="468" t="s">
        <v>603</v>
      </c>
      <c r="B8" s="774" t="s">
        <v>159</v>
      </c>
      <c r="C8" s="774" t="s">
        <v>159</v>
      </c>
      <c r="D8" s="774" t="s">
        <v>159</v>
      </c>
      <c r="E8" s="774" t="s">
        <v>159</v>
      </c>
      <c r="F8" s="774" t="s">
        <v>159</v>
      </c>
      <c r="G8" s="774" t="s">
        <v>159</v>
      </c>
      <c r="H8" s="774" t="s">
        <v>159</v>
      </c>
      <c r="I8" s="774" t="s">
        <v>159</v>
      </c>
      <c r="J8" s="774" t="s">
        <v>159</v>
      </c>
      <c r="K8" s="774" t="s">
        <v>159</v>
      </c>
      <c r="L8" s="774" t="s">
        <v>159</v>
      </c>
      <c r="M8" s="774" t="s">
        <v>159</v>
      </c>
      <c r="N8" s="774" t="s">
        <v>159</v>
      </c>
    </row>
    <row r="9" spans="1:14" ht="12" customHeight="1">
      <c r="A9" s="468" t="s">
        <v>604</v>
      </c>
      <c r="B9" s="774" t="s">
        <v>159</v>
      </c>
      <c r="C9" s="774" t="s">
        <v>159</v>
      </c>
      <c r="D9" s="774" t="s">
        <v>159</v>
      </c>
      <c r="E9" s="774" t="s">
        <v>159</v>
      </c>
      <c r="F9" s="774" t="s">
        <v>159</v>
      </c>
      <c r="G9" s="774" t="s">
        <v>159</v>
      </c>
      <c r="H9" s="774" t="s">
        <v>159</v>
      </c>
      <c r="I9" s="774" t="s">
        <v>159</v>
      </c>
      <c r="J9" s="774" t="s">
        <v>159</v>
      </c>
      <c r="K9" s="774" t="s">
        <v>159</v>
      </c>
      <c r="L9" s="774" t="s">
        <v>159</v>
      </c>
      <c r="M9" s="774" t="s">
        <v>159</v>
      </c>
      <c r="N9" s="774" t="s">
        <v>159</v>
      </c>
    </row>
    <row r="10" spans="1:14" ht="12" customHeight="1">
      <c r="A10" s="358" t="s">
        <v>605</v>
      </c>
      <c r="B10" s="774" t="s">
        <v>159</v>
      </c>
      <c r="C10" s="774" t="s">
        <v>159</v>
      </c>
      <c r="D10" s="774" t="s">
        <v>159</v>
      </c>
      <c r="E10" s="774" t="s">
        <v>159</v>
      </c>
      <c r="F10" s="774" t="s">
        <v>159</v>
      </c>
      <c r="G10" s="774" t="s">
        <v>159</v>
      </c>
      <c r="H10" s="774" t="s">
        <v>159</v>
      </c>
      <c r="I10" s="774" t="s">
        <v>159</v>
      </c>
      <c r="J10" s="774" t="s">
        <v>159</v>
      </c>
      <c r="K10" s="774" t="s">
        <v>159</v>
      </c>
      <c r="L10" s="774" t="s">
        <v>159</v>
      </c>
      <c r="M10" s="774" t="s">
        <v>159</v>
      </c>
      <c r="N10" s="774" t="s">
        <v>159</v>
      </c>
    </row>
    <row r="11" spans="1:14" ht="12" customHeight="1">
      <c r="A11" s="358" t="s">
        <v>606</v>
      </c>
      <c r="B11" s="774" t="s">
        <v>159</v>
      </c>
      <c r="C11" s="774" t="s">
        <v>159</v>
      </c>
      <c r="D11" s="774" t="s">
        <v>159</v>
      </c>
      <c r="E11" s="774" t="s">
        <v>159</v>
      </c>
      <c r="F11" s="774" t="s">
        <v>159</v>
      </c>
      <c r="G11" s="774" t="s">
        <v>159</v>
      </c>
      <c r="H11" s="774" t="s">
        <v>159</v>
      </c>
      <c r="I11" s="774" t="s">
        <v>159</v>
      </c>
      <c r="J11" s="774" t="s">
        <v>159</v>
      </c>
      <c r="K11" s="774" t="s">
        <v>159</v>
      </c>
      <c r="L11" s="774" t="s">
        <v>159</v>
      </c>
      <c r="M11" s="774" t="s">
        <v>159</v>
      </c>
      <c r="N11" s="774" t="s">
        <v>159</v>
      </c>
    </row>
    <row r="12" spans="1:14" ht="12" customHeight="1">
      <c r="A12" s="469" t="s">
        <v>592</v>
      </c>
      <c r="B12" s="774" t="s">
        <v>159</v>
      </c>
      <c r="C12" s="774" t="s">
        <v>159</v>
      </c>
      <c r="D12" s="774" t="s">
        <v>159</v>
      </c>
      <c r="E12" s="774" t="s">
        <v>159</v>
      </c>
      <c r="F12" s="774" t="s">
        <v>159</v>
      </c>
      <c r="G12" s="774" t="s">
        <v>159</v>
      </c>
      <c r="H12" s="774" t="s">
        <v>159</v>
      </c>
      <c r="I12" s="774" t="s">
        <v>159</v>
      </c>
      <c r="J12" s="774" t="s">
        <v>159</v>
      </c>
      <c r="K12" s="774" t="s">
        <v>159</v>
      </c>
      <c r="L12" s="774" t="s">
        <v>159</v>
      </c>
      <c r="M12" s="774" t="s">
        <v>159</v>
      </c>
      <c r="N12" s="774" t="s">
        <v>159</v>
      </c>
    </row>
    <row r="13" spans="1:14" ht="12" customHeight="1">
      <c r="A13" s="469" t="s">
        <v>593</v>
      </c>
      <c r="B13" s="774" t="s">
        <v>159</v>
      </c>
      <c r="C13" s="774" t="s">
        <v>159</v>
      </c>
      <c r="D13" s="774" t="s">
        <v>159</v>
      </c>
      <c r="E13" s="774" t="s">
        <v>159</v>
      </c>
      <c r="F13" s="774" t="s">
        <v>159</v>
      </c>
      <c r="G13" s="774" t="s">
        <v>159</v>
      </c>
      <c r="H13" s="774" t="s">
        <v>159</v>
      </c>
      <c r="I13" s="774" t="s">
        <v>159</v>
      </c>
      <c r="J13" s="774" t="s">
        <v>159</v>
      </c>
      <c r="K13" s="774" t="s">
        <v>159</v>
      </c>
      <c r="L13" s="774" t="s">
        <v>159</v>
      </c>
      <c r="M13" s="774" t="s">
        <v>159</v>
      </c>
      <c r="N13" s="774" t="s">
        <v>159</v>
      </c>
    </row>
    <row r="14" spans="1:14" ht="12" customHeight="1">
      <c r="A14" s="469" t="s">
        <v>594</v>
      </c>
      <c r="B14" s="774" t="s">
        <v>159</v>
      </c>
      <c r="C14" s="774" t="s">
        <v>159</v>
      </c>
      <c r="D14" s="774" t="s">
        <v>159</v>
      </c>
      <c r="E14" s="774" t="s">
        <v>159</v>
      </c>
      <c r="F14" s="774" t="s">
        <v>159</v>
      </c>
      <c r="G14" s="774" t="s">
        <v>159</v>
      </c>
      <c r="H14" s="774" t="s">
        <v>159</v>
      </c>
      <c r="I14" s="774" t="s">
        <v>159</v>
      </c>
      <c r="J14" s="774" t="s">
        <v>159</v>
      </c>
      <c r="K14" s="774" t="s">
        <v>159</v>
      </c>
      <c r="L14" s="774" t="s">
        <v>159</v>
      </c>
      <c r="M14" s="774" t="s">
        <v>159</v>
      </c>
      <c r="N14" s="774" t="s">
        <v>159</v>
      </c>
    </row>
    <row r="15" spans="1:14" ht="12" customHeight="1">
      <c r="A15" s="468" t="s">
        <v>595</v>
      </c>
      <c r="B15" s="774" t="s">
        <v>159</v>
      </c>
      <c r="C15" s="774" t="s">
        <v>159</v>
      </c>
      <c r="D15" s="774" t="s">
        <v>159</v>
      </c>
      <c r="E15" s="774" t="s">
        <v>159</v>
      </c>
      <c r="F15" s="774" t="s">
        <v>159</v>
      </c>
      <c r="G15" s="774" t="s">
        <v>159</v>
      </c>
      <c r="H15" s="774" t="s">
        <v>159</v>
      </c>
      <c r="I15" s="774" t="s">
        <v>159</v>
      </c>
      <c r="J15" s="774" t="s">
        <v>159</v>
      </c>
      <c r="K15" s="774" t="s">
        <v>159</v>
      </c>
      <c r="L15" s="774" t="s">
        <v>159</v>
      </c>
      <c r="M15" s="774" t="s">
        <v>159</v>
      </c>
      <c r="N15" s="774" t="s">
        <v>159</v>
      </c>
    </row>
    <row r="16" spans="1:14" ht="12" customHeight="1">
      <c r="A16" s="358" t="s">
        <v>596</v>
      </c>
      <c r="B16" s="774" t="s">
        <v>159</v>
      </c>
      <c r="C16" s="774" t="s">
        <v>159</v>
      </c>
      <c r="D16" s="774" t="s">
        <v>159</v>
      </c>
      <c r="E16" s="774" t="s">
        <v>159</v>
      </c>
      <c r="F16" s="774" t="s">
        <v>159</v>
      </c>
      <c r="G16" s="774" t="s">
        <v>159</v>
      </c>
      <c r="H16" s="774" t="s">
        <v>159</v>
      </c>
      <c r="I16" s="774" t="s">
        <v>159</v>
      </c>
      <c r="J16" s="774" t="s">
        <v>159</v>
      </c>
      <c r="K16" s="774" t="s">
        <v>159</v>
      </c>
      <c r="L16" s="774" t="s">
        <v>159</v>
      </c>
      <c r="M16" s="774" t="s">
        <v>159</v>
      </c>
      <c r="N16" s="774" t="s">
        <v>159</v>
      </c>
    </row>
    <row r="17" spans="1:14" ht="12" customHeight="1">
      <c r="A17" s="358" t="s">
        <v>597</v>
      </c>
      <c r="B17" s="775">
        <v>1.5405229022082016</v>
      </c>
      <c r="C17" s="774" t="s">
        <v>159</v>
      </c>
      <c r="D17" s="774" t="s">
        <v>159</v>
      </c>
      <c r="E17" s="774" t="s">
        <v>159</v>
      </c>
      <c r="F17" s="775">
        <v>1.6631999999999998</v>
      </c>
      <c r="G17" s="775">
        <v>1.3024055172413793</v>
      </c>
      <c r="H17" s="774" t="s">
        <v>159</v>
      </c>
      <c r="I17" s="775">
        <v>2.209188413793103</v>
      </c>
      <c r="J17" s="774" t="s">
        <v>159</v>
      </c>
      <c r="K17" s="774" t="s">
        <v>159</v>
      </c>
      <c r="L17" s="774" t="s">
        <v>159</v>
      </c>
      <c r="M17" s="774" t="s">
        <v>159</v>
      </c>
      <c r="N17" s="774" t="s">
        <v>159</v>
      </c>
    </row>
    <row r="18" spans="1:14" ht="12" customHeight="1">
      <c r="A18" s="468" t="s">
        <v>598</v>
      </c>
      <c r="B18" s="774" t="s">
        <v>159</v>
      </c>
      <c r="C18" s="774" t="s">
        <v>159</v>
      </c>
      <c r="D18" s="774" t="s">
        <v>159</v>
      </c>
      <c r="E18" s="774" t="s">
        <v>159</v>
      </c>
      <c r="F18" s="774" t="s">
        <v>159</v>
      </c>
      <c r="G18" s="774" t="s">
        <v>159</v>
      </c>
      <c r="H18" s="774" t="s">
        <v>159</v>
      </c>
      <c r="I18" s="774" t="s">
        <v>159</v>
      </c>
      <c r="J18" s="774" t="s">
        <v>159</v>
      </c>
      <c r="K18" s="774" t="s">
        <v>159</v>
      </c>
      <c r="L18" s="774" t="s">
        <v>159</v>
      </c>
      <c r="M18" s="774" t="s">
        <v>159</v>
      </c>
      <c r="N18" s="774" t="s">
        <v>159</v>
      </c>
    </row>
    <row r="19" spans="1:14" ht="12" customHeight="1">
      <c r="A19" s="468" t="s">
        <v>599</v>
      </c>
      <c r="B19" s="774" t="s">
        <v>159</v>
      </c>
      <c r="C19" s="774" t="s">
        <v>159</v>
      </c>
      <c r="D19" s="774" t="s">
        <v>159</v>
      </c>
      <c r="E19" s="774" t="s">
        <v>159</v>
      </c>
      <c r="F19" s="774" t="s">
        <v>159</v>
      </c>
      <c r="G19" s="774" t="s">
        <v>159</v>
      </c>
      <c r="H19" s="774" t="s">
        <v>159</v>
      </c>
      <c r="I19" s="774" t="s">
        <v>159</v>
      </c>
      <c r="J19" s="774" t="s">
        <v>159</v>
      </c>
      <c r="K19" s="774" t="s">
        <v>159</v>
      </c>
      <c r="L19" s="774" t="s">
        <v>159</v>
      </c>
      <c r="M19" s="774" t="s">
        <v>159</v>
      </c>
      <c r="N19" s="774" t="s">
        <v>159</v>
      </c>
    </row>
    <row r="20" spans="1:14" ht="12" customHeight="1">
      <c r="A20" s="468" t="s">
        <v>600</v>
      </c>
      <c r="B20" s="775">
        <v>1.4012362371434988</v>
      </c>
      <c r="C20" s="774" t="s">
        <v>159</v>
      </c>
      <c r="D20" s="774" t="s">
        <v>159</v>
      </c>
      <c r="E20" s="774" t="s">
        <v>159</v>
      </c>
      <c r="F20" s="774" t="s">
        <v>159</v>
      </c>
      <c r="G20" s="774" t="s">
        <v>159</v>
      </c>
      <c r="H20" s="774" t="s">
        <v>159</v>
      </c>
      <c r="I20" s="774" t="s">
        <v>159</v>
      </c>
      <c r="J20" s="774" t="s">
        <v>159</v>
      </c>
      <c r="K20" s="774" t="s">
        <v>159</v>
      </c>
      <c r="L20" s="775">
        <v>1.3916027459807079</v>
      </c>
      <c r="M20" s="775">
        <v>1.3474765573770491</v>
      </c>
      <c r="N20" s="775">
        <v>1.5948031496062991</v>
      </c>
    </row>
    <row r="21" spans="1:14" ht="12" customHeight="1">
      <c r="A21" s="468" t="s">
        <v>601</v>
      </c>
      <c r="B21" s="775">
        <v>2.2526358153494352</v>
      </c>
      <c r="C21" s="774" t="s">
        <v>159</v>
      </c>
      <c r="D21" s="774" t="s">
        <v>159</v>
      </c>
      <c r="E21" s="774" t="s">
        <v>159</v>
      </c>
      <c r="F21" s="774" t="s">
        <v>159</v>
      </c>
      <c r="G21" s="774" t="s">
        <v>159</v>
      </c>
      <c r="H21" s="774" t="s">
        <v>159</v>
      </c>
      <c r="I21" s="774" t="s">
        <v>159</v>
      </c>
      <c r="J21" s="774" t="s">
        <v>159</v>
      </c>
      <c r="K21" s="775">
        <v>2.2146896739130435</v>
      </c>
      <c r="L21" s="775">
        <v>2.3155819708207672</v>
      </c>
      <c r="M21" s="775">
        <v>2.2296914798206289</v>
      </c>
      <c r="N21" s="775">
        <v>1.7803930795847753</v>
      </c>
    </row>
    <row r="22" spans="1:14" ht="12" customHeight="1">
      <c r="A22" s="468" t="s">
        <v>243</v>
      </c>
      <c r="B22" s="775">
        <v>1.8005650802246869</v>
      </c>
      <c r="C22" s="775">
        <v>1.7554319999999999</v>
      </c>
      <c r="D22" s="775">
        <v>1.6338162857142859</v>
      </c>
      <c r="E22" s="775">
        <v>1.6508759561243143</v>
      </c>
      <c r="F22" s="775">
        <v>1.729254466530465</v>
      </c>
      <c r="G22" s="775">
        <v>1.8087623342725123</v>
      </c>
      <c r="H22" s="775">
        <v>2.3775646829268298</v>
      </c>
      <c r="I22" s="774" t="s">
        <v>159</v>
      </c>
      <c r="J22" s="774" t="s">
        <v>159</v>
      </c>
      <c r="K22" s="774" t="s">
        <v>159</v>
      </c>
      <c r="L22" s="774" t="s">
        <v>159</v>
      </c>
      <c r="M22" s="774" t="s">
        <v>159</v>
      </c>
      <c r="N22" s="774" t="s">
        <v>159</v>
      </c>
    </row>
    <row r="23" spans="1:14" ht="12" customHeight="1">
      <c r="A23" s="358" t="s">
        <v>244</v>
      </c>
      <c r="B23" s="775">
        <v>2.1080014594545284</v>
      </c>
      <c r="C23" s="775">
        <v>2.1064697020421832</v>
      </c>
      <c r="D23" s="775">
        <v>2.1125577939233815</v>
      </c>
      <c r="E23" s="775">
        <v>2.1199523667758262</v>
      </c>
      <c r="F23" s="774" t="s">
        <v>159</v>
      </c>
      <c r="G23" s="774" t="s">
        <v>159</v>
      </c>
      <c r="H23" s="774" t="s">
        <v>159</v>
      </c>
      <c r="I23" s="774" t="s">
        <v>159</v>
      </c>
      <c r="J23" s="774" t="s">
        <v>159</v>
      </c>
      <c r="K23" s="774" t="s">
        <v>159</v>
      </c>
      <c r="L23" s="775">
        <v>2.1615384615384619</v>
      </c>
      <c r="M23" s="775">
        <v>2.1018879932117098</v>
      </c>
      <c r="N23" s="775">
        <v>2.0970317766008666</v>
      </c>
    </row>
    <row r="24" spans="1:14" ht="12" customHeight="1">
      <c r="A24" s="468" t="s">
        <v>245</v>
      </c>
      <c r="B24" s="775">
        <v>2.3685271317829453</v>
      </c>
      <c r="C24" s="774" t="s">
        <v>159</v>
      </c>
      <c r="D24" s="774" t="s">
        <v>159</v>
      </c>
      <c r="E24" s="774" t="s">
        <v>159</v>
      </c>
      <c r="F24" s="774" t="s">
        <v>159</v>
      </c>
      <c r="G24" s="774" t="s">
        <v>159</v>
      </c>
      <c r="H24" s="774" t="s">
        <v>159</v>
      </c>
      <c r="I24" s="774" t="s">
        <v>159</v>
      </c>
      <c r="J24" s="774" t="s">
        <v>159</v>
      </c>
      <c r="K24" s="775">
        <v>2.9499999999999997</v>
      </c>
      <c r="L24" s="774" t="s">
        <v>159</v>
      </c>
      <c r="M24" s="775">
        <v>2.370535714285714</v>
      </c>
      <c r="N24" s="775">
        <v>2.1154901960784316</v>
      </c>
    </row>
    <row r="25" spans="1:14" ht="12" customHeight="1">
      <c r="A25" s="468" t="s">
        <v>246</v>
      </c>
      <c r="B25" s="775">
        <v>1.8057553956834531</v>
      </c>
      <c r="C25" s="774" t="s">
        <v>159</v>
      </c>
      <c r="D25" s="774" t="s">
        <v>159</v>
      </c>
      <c r="E25" s="774" t="s">
        <v>159</v>
      </c>
      <c r="F25" s="774" t="s">
        <v>159</v>
      </c>
      <c r="G25" s="774" t="s">
        <v>159</v>
      </c>
      <c r="H25" s="774" t="s">
        <v>159</v>
      </c>
      <c r="I25" s="774" t="s">
        <v>159</v>
      </c>
      <c r="J25" s="774" t="s">
        <v>159</v>
      </c>
      <c r="K25" s="774" t="s">
        <v>159</v>
      </c>
      <c r="L25" s="774" t="s">
        <v>159</v>
      </c>
      <c r="M25" s="775">
        <v>1.8057553956834531</v>
      </c>
      <c r="N25" s="774" t="s">
        <v>159</v>
      </c>
    </row>
    <row r="26" spans="1:14" ht="12" customHeight="1">
      <c r="A26" s="468" t="s">
        <v>258</v>
      </c>
      <c r="B26" s="775">
        <v>1.1576002622348167</v>
      </c>
      <c r="C26" s="775">
        <v>0.98917772590863629</v>
      </c>
      <c r="D26" s="775">
        <v>1.0387498079385404</v>
      </c>
      <c r="E26" s="775">
        <v>1.2624904109589044</v>
      </c>
      <c r="F26" s="775">
        <v>1.5417966051202485</v>
      </c>
      <c r="G26" s="775">
        <v>1.1197842438182866</v>
      </c>
      <c r="H26" s="775">
        <v>1.1219575221238938</v>
      </c>
      <c r="I26" s="774" t="s">
        <v>159</v>
      </c>
      <c r="J26" s="774" t="s">
        <v>159</v>
      </c>
      <c r="K26" s="774" t="s">
        <v>159</v>
      </c>
      <c r="L26" s="774" t="s">
        <v>159</v>
      </c>
      <c r="M26" s="775">
        <v>1.2397977653631285</v>
      </c>
      <c r="N26" s="775">
        <v>1.2036720595533499</v>
      </c>
    </row>
    <row r="27" spans="1:14" ht="12" customHeight="1">
      <c r="A27" s="358" t="s">
        <v>577</v>
      </c>
      <c r="B27" s="775">
        <v>1.8402568535440851</v>
      </c>
      <c r="C27" s="775">
        <v>2.0063675832127355</v>
      </c>
      <c r="D27" s="775">
        <v>1.9673913043478262</v>
      </c>
      <c r="E27" s="775">
        <v>1.9298245614035086</v>
      </c>
      <c r="F27" s="775">
        <v>1.5889679715302489</v>
      </c>
      <c r="G27" s="775">
        <v>1.7555555555555555</v>
      </c>
      <c r="H27" s="774" t="s">
        <v>159</v>
      </c>
      <c r="I27" s="774" t="s">
        <v>159</v>
      </c>
      <c r="J27" s="774" t="s">
        <v>159</v>
      </c>
      <c r="K27" s="774" t="s">
        <v>159</v>
      </c>
      <c r="L27" s="774" t="s">
        <v>159</v>
      </c>
      <c r="M27" s="775">
        <v>1.7696969696969698</v>
      </c>
      <c r="N27" s="775">
        <v>1.8203592814371257</v>
      </c>
    </row>
    <row r="28" spans="1:14" ht="12" customHeight="1">
      <c r="A28" s="469" t="s">
        <v>578</v>
      </c>
      <c r="B28" s="775">
        <v>1.7413577981651376</v>
      </c>
      <c r="C28" s="775">
        <v>1.9844660194174757</v>
      </c>
      <c r="D28" s="775">
        <v>1.8734491315136474</v>
      </c>
      <c r="E28" s="775">
        <v>1.8137254901960786</v>
      </c>
      <c r="F28" s="775">
        <v>1.5749063670411985</v>
      </c>
      <c r="G28" s="775">
        <v>1.7</v>
      </c>
      <c r="H28" s="774" t="s">
        <v>159</v>
      </c>
      <c r="I28" s="774" t="s">
        <v>159</v>
      </c>
      <c r="J28" s="774" t="s">
        <v>159</v>
      </c>
      <c r="K28" s="774" t="s">
        <v>159</v>
      </c>
      <c r="L28" s="774" t="s">
        <v>159</v>
      </c>
      <c r="M28" s="775">
        <v>1.7696969696969698</v>
      </c>
      <c r="N28" s="775">
        <v>1.8203592814371257</v>
      </c>
    </row>
    <row r="29" spans="1:14" ht="12" customHeight="1">
      <c r="A29" s="469" t="s">
        <v>579</v>
      </c>
      <c r="B29" s="775">
        <v>2.0438066465256797</v>
      </c>
      <c r="C29" s="775">
        <v>2.010204081632653</v>
      </c>
      <c r="D29" s="775">
        <v>2.1244813278008299</v>
      </c>
      <c r="E29" s="775">
        <v>2.1014492753623188</v>
      </c>
      <c r="F29" s="775">
        <v>1.8571428571428572</v>
      </c>
      <c r="G29" s="775">
        <v>1.7666666666666668</v>
      </c>
      <c r="H29" s="774" t="s">
        <v>159</v>
      </c>
      <c r="I29" s="774" t="s">
        <v>159</v>
      </c>
      <c r="J29" s="774" t="s">
        <v>159</v>
      </c>
      <c r="K29" s="774" t="s">
        <v>159</v>
      </c>
      <c r="L29" s="774" t="s">
        <v>159</v>
      </c>
      <c r="M29" s="774" t="s">
        <v>159</v>
      </c>
      <c r="N29" s="774" t="s">
        <v>159</v>
      </c>
    </row>
    <row r="30" spans="1:14" ht="12" customHeight="1">
      <c r="A30" s="468" t="s">
        <v>590</v>
      </c>
      <c r="B30" s="775">
        <v>1.6060664481976303</v>
      </c>
      <c r="C30" s="775">
        <v>1.610231847133758</v>
      </c>
      <c r="D30" s="775">
        <v>1.4442899430740037</v>
      </c>
      <c r="E30" s="775">
        <v>1.7009999999999998</v>
      </c>
      <c r="F30" s="774" t="s">
        <v>159</v>
      </c>
      <c r="G30" s="774" t="s">
        <v>159</v>
      </c>
      <c r="H30" s="774" t="s">
        <v>159</v>
      </c>
      <c r="I30" s="774" t="s">
        <v>159</v>
      </c>
      <c r="J30" s="774" t="s">
        <v>159</v>
      </c>
      <c r="K30" s="774" t="s">
        <v>159</v>
      </c>
      <c r="L30" s="774" t="s">
        <v>159</v>
      </c>
      <c r="M30" s="774" t="s">
        <v>159</v>
      </c>
      <c r="N30" s="775">
        <v>1.7594905263157894</v>
      </c>
    </row>
    <row r="31" spans="1:14" ht="12" customHeight="1">
      <c r="A31" s="468" t="s">
        <v>591</v>
      </c>
      <c r="B31" s="775">
        <v>1.8094384749726193</v>
      </c>
      <c r="C31" s="774" t="s">
        <v>159</v>
      </c>
      <c r="D31" s="775">
        <v>1.7602064693737096</v>
      </c>
      <c r="E31" s="775">
        <v>1.7618811440991946</v>
      </c>
      <c r="F31" s="774" t="s">
        <v>159</v>
      </c>
      <c r="G31" s="774" t="s">
        <v>159</v>
      </c>
      <c r="H31" s="774" t="s">
        <v>159</v>
      </c>
      <c r="I31" s="774" t="s">
        <v>159</v>
      </c>
      <c r="J31" s="774" t="s">
        <v>159</v>
      </c>
      <c r="K31" s="774" t="s">
        <v>159</v>
      </c>
      <c r="L31" s="774" t="s">
        <v>159</v>
      </c>
      <c r="M31" s="775">
        <v>1.8165987208736956</v>
      </c>
      <c r="N31" s="775">
        <v>1.97579594017094</v>
      </c>
    </row>
    <row r="32" spans="1:14" ht="12" customHeight="1">
      <c r="A32" s="358" t="s">
        <v>686</v>
      </c>
      <c r="B32" s="774" t="s">
        <v>159</v>
      </c>
      <c r="C32" s="774" t="s">
        <v>159</v>
      </c>
      <c r="D32" s="774" t="s">
        <v>159</v>
      </c>
      <c r="E32" s="774" t="s">
        <v>159</v>
      </c>
      <c r="F32" s="774" t="s">
        <v>159</v>
      </c>
      <c r="G32" s="774" t="s">
        <v>159</v>
      </c>
      <c r="H32" s="774" t="s">
        <v>159</v>
      </c>
      <c r="I32" s="774" t="s">
        <v>159</v>
      </c>
      <c r="J32" s="774" t="s">
        <v>159</v>
      </c>
      <c r="K32" s="774" t="s">
        <v>159</v>
      </c>
      <c r="L32" s="774" t="s">
        <v>159</v>
      </c>
      <c r="M32" s="774" t="s">
        <v>159</v>
      </c>
      <c r="N32" s="774" t="s">
        <v>159</v>
      </c>
    </row>
    <row r="33" spans="1:14" ht="12" customHeight="1">
      <c r="A33" s="358" t="s">
        <v>534</v>
      </c>
      <c r="B33" s="774" t="s">
        <v>159</v>
      </c>
      <c r="C33" s="774" t="s">
        <v>159</v>
      </c>
      <c r="D33" s="774" t="s">
        <v>159</v>
      </c>
      <c r="E33" s="774" t="s">
        <v>159</v>
      </c>
      <c r="F33" s="774" t="s">
        <v>159</v>
      </c>
      <c r="G33" s="774" t="s">
        <v>159</v>
      </c>
      <c r="H33" s="774" t="s">
        <v>159</v>
      </c>
      <c r="I33" s="774" t="s">
        <v>159</v>
      </c>
      <c r="J33" s="774" t="s">
        <v>159</v>
      </c>
      <c r="K33" s="774" t="s">
        <v>159</v>
      </c>
      <c r="L33" s="774" t="s">
        <v>159</v>
      </c>
      <c r="M33" s="774" t="s">
        <v>159</v>
      </c>
      <c r="N33" s="774" t="s">
        <v>159</v>
      </c>
    </row>
    <row r="34" spans="1:14" ht="12" customHeight="1">
      <c r="A34" s="358" t="s">
        <v>535</v>
      </c>
      <c r="B34" s="774" t="s">
        <v>159</v>
      </c>
      <c r="C34" s="774" t="s">
        <v>159</v>
      </c>
      <c r="D34" s="774" t="s">
        <v>159</v>
      </c>
      <c r="E34" s="774" t="s">
        <v>159</v>
      </c>
      <c r="F34" s="774" t="s">
        <v>159</v>
      </c>
      <c r="G34" s="774" t="s">
        <v>159</v>
      </c>
      <c r="H34" s="774" t="s">
        <v>159</v>
      </c>
      <c r="I34" s="774" t="s">
        <v>159</v>
      </c>
      <c r="J34" s="774" t="s">
        <v>159</v>
      </c>
      <c r="K34" s="774" t="s">
        <v>159</v>
      </c>
      <c r="L34" s="774" t="s">
        <v>159</v>
      </c>
      <c r="M34" s="774" t="s">
        <v>159</v>
      </c>
      <c r="N34" s="774" t="s">
        <v>159</v>
      </c>
    </row>
    <row r="35" spans="1:14" ht="12" customHeight="1">
      <c r="A35" s="475" t="s">
        <v>536</v>
      </c>
      <c r="B35" s="776" t="s">
        <v>159</v>
      </c>
      <c r="C35" s="776" t="s">
        <v>159</v>
      </c>
      <c r="D35" s="776" t="s">
        <v>159</v>
      </c>
      <c r="E35" s="776" t="s">
        <v>159</v>
      </c>
      <c r="F35" s="776" t="s">
        <v>159</v>
      </c>
      <c r="G35" s="776" t="s">
        <v>159</v>
      </c>
      <c r="H35" s="776" t="s">
        <v>159</v>
      </c>
      <c r="I35" s="776" t="s">
        <v>159</v>
      </c>
      <c r="J35" s="776" t="s">
        <v>159</v>
      </c>
      <c r="K35" s="776" t="s">
        <v>159</v>
      </c>
      <c r="L35" s="776" t="s">
        <v>159</v>
      </c>
      <c r="M35" s="776" t="s">
        <v>159</v>
      </c>
      <c r="N35" s="776" t="s">
        <v>159</v>
      </c>
    </row>
    <row r="36" spans="1:14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6"/>
      <c r="K36" s="516"/>
      <c r="L36" s="516"/>
      <c r="M36" s="516"/>
    </row>
    <row r="37" spans="1:14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6"/>
      <c r="K37" s="516"/>
      <c r="L37" s="516"/>
      <c r="M37" s="516"/>
    </row>
    <row r="38" spans="1:14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6"/>
      <c r="K38" s="516"/>
      <c r="L38" s="516"/>
      <c r="M38" s="516"/>
    </row>
    <row r="39" spans="1:14" ht="12" customHeight="1">
      <c r="A39" s="14"/>
    </row>
    <row r="40" spans="1:14" ht="12" customHeight="1">
      <c r="A40" s="217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  <row r="45" spans="1:14" ht="12" customHeight="1">
      <c r="A45" s="217"/>
    </row>
    <row r="46" spans="1:14" ht="12" customHeight="1">
      <c r="A46" s="217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46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8.33203125" style="354" customWidth="1"/>
    <col min="2" max="2" width="6.33203125" style="354" bestFit="1" customWidth="1"/>
    <col min="3" max="3" width="5.5" style="354" customWidth="1"/>
    <col min="4" max="5" width="6.33203125" style="354" bestFit="1" customWidth="1"/>
    <col min="6" max="14" width="5.5" style="354" customWidth="1"/>
    <col min="15" max="15" width="6.6640625" style="354" customWidth="1"/>
    <col min="16" max="16384" width="12.83203125" style="354"/>
  </cols>
  <sheetData>
    <row r="2" spans="1:14" ht="12" customHeight="1">
      <c r="A2" s="510" t="s">
        <v>622</v>
      </c>
      <c r="B2" s="467"/>
      <c r="C2" s="467"/>
      <c r="D2" s="467"/>
      <c r="E2" s="467"/>
      <c r="F2" s="467"/>
    </row>
    <row r="3" spans="1:14" ht="11">
      <c r="A3" s="99" t="s">
        <v>623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</row>
    <row r="4" spans="1:14" ht="4" customHeight="1">
      <c r="A4" s="27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</row>
    <row r="5" spans="1:14" ht="17" customHeight="1">
      <c r="A5" s="667" t="s">
        <v>198</v>
      </c>
      <c r="B5" s="668" t="s">
        <v>501</v>
      </c>
      <c r="C5" s="669" t="s">
        <v>328</v>
      </c>
      <c r="D5" s="669" t="s">
        <v>432</v>
      </c>
      <c r="E5" s="669" t="s">
        <v>434</v>
      </c>
      <c r="F5" s="669" t="s">
        <v>384</v>
      </c>
      <c r="G5" s="669" t="s">
        <v>388</v>
      </c>
      <c r="H5" s="669" t="s">
        <v>285</v>
      </c>
      <c r="I5" s="669" t="s">
        <v>296</v>
      </c>
      <c r="J5" s="669" t="s">
        <v>102</v>
      </c>
      <c r="K5" s="669" t="s">
        <v>104</v>
      </c>
      <c r="L5" s="669" t="s">
        <v>17</v>
      </c>
      <c r="M5" s="669" t="s">
        <v>107</v>
      </c>
      <c r="N5" s="670" t="s">
        <v>109</v>
      </c>
    </row>
    <row r="6" spans="1:14" ht="17" customHeight="1">
      <c r="A6" s="535" t="s">
        <v>325</v>
      </c>
      <c r="B6" s="682">
        <v>4574331.1500060763</v>
      </c>
      <c r="C6" s="682">
        <v>352048</v>
      </c>
      <c r="D6" s="682">
        <v>1473575</v>
      </c>
      <c r="E6" s="682">
        <v>1174558</v>
      </c>
      <c r="F6" s="682">
        <v>283224.49738755182</v>
      </c>
      <c r="G6" s="682">
        <v>213268.93541852484</v>
      </c>
      <c r="H6" s="682">
        <v>136902</v>
      </c>
      <c r="I6" s="682">
        <v>114928</v>
      </c>
      <c r="J6" s="682">
        <v>86720</v>
      </c>
      <c r="K6" s="682">
        <v>102246</v>
      </c>
      <c r="L6" s="682">
        <v>30757</v>
      </c>
      <c r="M6" s="682">
        <v>313599</v>
      </c>
      <c r="N6" s="682">
        <v>292504.71720000001</v>
      </c>
    </row>
    <row r="7" spans="1:14" ht="12" customHeight="1">
      <c r="A7" s="468" t="s">
        <v>488</v>
      </c>
      <c r="B7" s="664" t="s">
        <v>158</v>
      </c>
      <c r="C7" s="664" t="s">
        <v>158</v>
      </c>
      <c r="D7" s="664" t="s">
        <v>158</v>
      </c>
      <c r="E7" s="664" t="s">
        <v>158</v>
      </c>
      <c r="F7" s="664" t="s">
        <v>158</v>
      </c>
      <c r="G7" s="664" t="s">
        <v>158</v>
      </c>
      <c r="H7" s="664" t="s">
        <v>158</v>
      </c>
      <c r="I7" s="664" t="s">
        <v>158</v>
      </c>
      <c r="J7" s="664" t="s">
        <v>158</v>
      </c>
      <c r="K7" s="664" t="s">
        <v>158</v>
      </c>
      <c r="L7" s="664" t="s">
        <v>158</v>
      </c>
      <c r="M7" s="664" t="s">
        <v>158</v>
      </c>
      <c r="N7" s="664" t="s">
        <v>158</v>
      </c>
    </row>
    <row r="8" spans="1:14" ht="12" customHeight="1">
      <c r="A8" s="468" t="s">
        <v>603</v>
      </c>
      <c r="B8" s="663">
        <v>33100.432806076649</v>
      </c>
      <c r="C8" s="664" t="s">
        <v>158</v>
      </c>
      <c r="D8" s="664" t="s">
        <v>158</v>
      </c>
      <c r="E8" s="664" t="s">
        <v>158</v>
      </c>
      <c r="F8" s="663">
        <v>17466.497387551801</v>
      </c>
      <c r="G8" s="663">
        <v>15633.93541852485</v>
      </c>
      <c r="H8" s="664" t="s">
        <v>158</v>
      </c>
      <c r="I8" s="664" t="s">
        <v>158</v>
      </c>
      <c r="J8" s="664" t="s">
        <v>158</v>
      </c>
      <c r="K8" s="664" t="s">
        <v>158</v>
      </c>
      <c r="L8" s="664" t="s">
        <v>158</v>
      </c>
      <c r="M8" s="664" t="s">
        <v>158</v>
      </c>
      <c r="N8" s="664" t="s">
        <v>158</v>
      </c>
    </row>
    <row r="9" spans="1:14" ht="12" customHeight="1">
      <c r="A9" s="468" t="s">
        <v>604</v>
      </c>
      <c r="B9" s="664" t="s">
        <v>158</v>
      </c>
      <c r="C9" s="664" t="s">
        <v>158</v>
      </c>
      <c r="D9" s="664" t="s">
        <v>158</v>
      </c>
      <c r="E9" s="664" t="s">
        <v>158</v>
      </c>
      <c r="F9" s="664" t="s">
        <v>158</v>
      </c>
      <c r="G9" s="664" t="s">
        <v>158</v>
      </c>
      <c r="H9" s="664" t="s">
        <v>158</v>
      </c>
      <c r="I9" s="664" t="s">
        <v>158</v>
      </c>
      <c r="J9" s="664" t="s">
        <v>158</v>
      </c>
      <c r="K9" s="664" t="s">
        <v>158</v>
      </c>
      <c r="L9" s="664" t="s">
        <v>158</v>
      </c>
      <c r="M9" s="664" t="s">
        <v>158</v>
      </c>
      <c r="N9" s="664" t="s">
        <v>158</v>
      </c>
    </row>
    <row r="10" spans="1:14" ht="12" customHeight="1">
      <c r="A10" s="358" t="s">
        <v>605</v>
      </c>
      <c r="B10" s="663">
        <v>245396</v>
      </c>
      <c r="C10" s="663">
        <v>1026</v>
      </c>
      <c r="D10" s="664" t="s">
        <v>158</v>
      </c>
      <c r="E10" s="664" t="s">
        <v>158</v>
      </c>
      <c r="F10" s="663">
        <v>314</v>
      </c>
      <c r="G10" s="663">
        <v>116106</v>
      </c>
      <c r="H10" s="663">
        <v>52096</v>
      </c>
      <c r="I10" s="663">
        <v>33074</v>
      </c>
      <c r="J10" s="663">
        <v>26951</v>
      </c>
      <c r="K10" s="663">
        <v>5727</v>
      </c>
      <c r="L10" s="663">
        <v>3738</v>
      </c>
      <c r="M10" s="663">
        <v>4343</v>
      </c>
      <c r="N10" s="663">
        <v>2021</v>
      </c>
    </row>
    <row r="11" spans="1:14" ht="12" customHeight="1">
      <c r="A11" s="358" t="s">
        <v>606</v>
      </c>
      <c r="B11" s="663">
        <v>219313</v>
      </c>
      <c r="C11" s="664" t="s">
        <v>158</v>
      </c>
      <c r="D11" s="664" t="s">
        <v>158</v>
      </c>
      <c r="E11" s="664" t="s">
        <v>158</v>
      </c>
      <c r="F11" s="664" t="s">
        <v>158</v>
      </c>
      <c r="G11" s="663">
        <v>4719</v>
      </c>
      <c r="H11" s="663">
        <v>53553</v>
      </c>
      <c r="I11" s="663">
        <v>73989</v>
      </c>
      <c r="J11" s="663">
        <v>51108</v>
      </c>
      <c r="K11" s="663">
        <v>35944</v>
      </c>
      <c r="L11" s="664" t="s">
        <v>158</v>
      </c>
      <c r="M11" s="664" t="s">
        <v>158</v>
      </c>
      <c r="N11" s="664" t="s">
        <v>158</v>
      </c>
    </row>
    <row r="12" spans="1:14" ht="12" customHeight="1">
      <c r="A12" s="469" t="s">
        <v>592</v>
      </c>
      <c r="B12" s="663">
        <v>174902</v>
      </c>
      <c r="C12" s="664" t="s">
        <v>158</v>
      </c>
      <c r="D12" s="664" t="s">
        <v>158</v>
      </c>
      <c r="E12" s="664" t="s">
        <v>158</v>
      </c>
      <c r="F12" s="664" t="s">
        <v>158</v>
      </c>
      <c r="G12" s="663">
        <v>4719</v>
      </c>
      <c r="H12" s="663">
        <v>53553</v>
      </c>
      <c r="I12" s="663">
        <v>56509</v>
      </c>
      <c r="J12" s="663">
        <v>32500</v>
      </c>
      <c r="K12" s="663">
        <v>27621</v>
      </c>
      <c r="L12" s="664" t="s">
        <v>158</v>
      </c>
      <c r="M12" s="664" t="s">
        <v>158</v>
      </c>
      <c r="N12" s="664" t="s">
        <v>158</v>
      </c>
    </row>
    <row r="13" spans="1:14" ht="12" customHeight="1">
      <c r="A13" s="469" t="s">
        <v>593</v>
      </c>
      <c r="B13" s="663">
        <v>44411</v>
      </c>
      <c r="C13" s="664" t="s">
        <v>158</v>
      </c>
      <c r="D13" s="664" t="s">
        <v>158</v>
      </c>
      <c r="E13" s="664" t="s">
        <v>158</v>
      </c>
      <c r="F13" s="664" t="s">
        <v>158</v>
      </c>
      <c r="G13" s="664" t="s">
        <v>158</v>
      </c>
      <c r="H13" s="664" t="s">
        <v>158</v>
      </c>
      <c r="I13" s="663">
        <v>17480</v>
      </c>
      <c r="J13" s="663">
        <v>18608</v>
      </c>
      <c r="K13" s="663">
        <v>8323</v>
      </c>
      <c r="L13" s="664" t="s">
        <v>158</v>
      </c>
      <c r="M13" s="664" t="s">
        <v>158</v>
      </c>
      <c r="N13" s="664" t="s">
        <v>158</v>
      </c>
    </row>
    <row r="14" spans="1:14" ht="12" customHeight="1">
      <c r="A14" s="469" t="s">
        <v>594</v>
      </c>
      <c r="B14" s="664" t="s">
        <v>158</v>
      </c>
      <c r="C14" s="664" t="s">
        <v>158</v>
      </c>
      <c r="D14" s="664" t="s">
        <v>158</v>
      </c>
      <c r="E14" s="664" t="s">
        <v>158</v>
      </c>
      <c r="F14" s="664" t="s">
        <v>158</v>
      </c>
      <c r="G14" s="664" t="s">
        <v>158</v>
      </c>
      <c r="H14" s="664" t="s">
        <v>158</v>
      </c>
      <c r="I14" s="664" t="s">
        <v>158</v>
      </c>
      <c r="J14" s="664" t="s">
        <v>158</v>
      </c>
      <c r="K14" s="664" t="s">
        <v>158</v>
      </c>
      <c r="L14" s="664" t="s">
        <v>158</v>
      </c>
      <c r="M14" s="664" t="s">
        <v>158</v>
      </c>
      <c r="N14" s="664" t="s">
        <v>158</v>
      </c>
    </row>
    <row r="15" spans="1:14" ht="12" customHeight="1">
      <c r="A15" s="468" t="s">
        <v>595</v>
      </c>
      <c r="B15" s="663">
        <v>6474</v>
      </c>
      <c r="C15" s="664" t="s">
        <v>158</v>
      </c>
      <c r="D15" s="664" t="s">
        <v>158</v>
      </c>
      <c r="E15" s="664" t="s">
        <v>158</v>
      </c>
      <c r="F15" s="663">
        <v>883</v>
      </c>
      <c r="G15" s="663">
        <v>1903</v>
      </c>
      <c r="H15" s="663">
        <v>2548</v>
      </c>
      <c r="I15" s="663">
        <v>989</v>
      </c>
      <c r="J15" s="663">
        <v>151</v>
      </c>
      <c r="K15" s="664" t="s">
        <v>158</v>
      </c>
      <c r="L15" s="664" t="s">
        <v>158</v>
      </c>
      <c r="M15" s="664" t="s">
        <v>158</v>
      </c>
      <c r="N15" s="664" t="s">
        <v>158</v>
      </c>
    </row>
    <row r="16" spans="1:14" ht="12" customHeight="1">
      <c r="A16" s="358" t="s">
        <v>596</v>
      </c>
      <c r="B16" s="663">
        <v>7689</v>
      </c>
      <c r="C16" s="663">
        <v>1550</v>
      </c>
      <c r="D16" s="663">
        <v>2009</v>
      </c>
      <c r="E16" s="663">
        <v>4130</v>
      </c>
      <c r="F16" s="664" t="s">
        <v>158</v>
      </c>
      <c r="G16" s="664" t="s">
        <v>158</v>
      </c>
      <c r="H16" s="664" t="s">
        <v>158</v>
      </c>
      <c r="I16" s="664" t="s">
        <v>158</v>
      </c>
      <c r="J16" s="664" t="s">
        <v>158</v>
      </c>
      <c r="K16" s="664" t="s">
        <v>158</v>
      </c>
      <c r="L16" s="664" t="s">
        <v>158</v>
      </c>
      <c r="M16" s="664" t="s">
        <v>158</v>
      </c>
      <c r="N16" s="664" t="s">
        <v>158</v>
      </c>
    </row>
    <row r="17" spans="1:14" ht="12" customHeight="1">
      <c r="A17" s="358" t="s">
        <v>597</v>
      </c>
      <c r="B17" s="663">
        <v>69508</v>
      </c>
      <c r="C17" s="664" t="s">
        <v>158</v>
      </c>
      <c r="D17" s="664" t="s">
        <v>158</v>
      </c>
      <c r="E17" s="663">
        <v>8010</v>
      </c>
      <c r="F17" s="663">
        <v>15480</v>
      </c>
      <c r="G17" s="663">
        <v>30858</v>
      </c>
      <c r="H17" s="663">
        <v>15160</v>
      </c>
      <c r="I17" s="664" t="s">
        <v>158</v>
      </c>
      <c r="J17" s="664" t="s">
        <v>158</v>
      </c>
      <c r="K17" s="664" t="s">
        <v>158</v>
      </c>
      <c r="L17" s="664" t="s">
        <v>158</v>
      </c>
      <c r="M17" s="664" t="s">
        <v>158</v>
      </c>
      <c r="N17" s="664" t="s">
        <v>158</v>
      </c>
    </row>
    <row r="18" spans="1:14" ht="12" customHeight="1">
      <c r="A18" s="468" t="s">
        <v>598</v>
      </c>
      <c r="B18" s="664" t="s">
        <v>158</v>
      </c>
      <c r="C18" s="664" t="s">
        <v>158</v>
      </c>
      <c r="D18" s="664" t="s">
        <v>158</v>
      </c>
      <c r="E18" s="664" t="s">
        <v>158</v>
      </c>
      <c r="F18" s="664" t="s">
        <v>158</v>
      </c>
      <c r="G18" s="664" t="s">
        <v>158</v>
      </c>
      <c r="H18" s="664" t="s">
        <v>158</v>
      </c>
      <c r="I18" s="664" t="s">
        <v>158</v>
      </c>
      <c r="J18" s="664" t="s">
        <v>158</v>
      </c>
      <c r="K18" s="664" t="s">
        <v>158</v>
      </c>
      <c r="L18" s="664" t="s">
        <v>158</v>
      </c>
      <c r="M18" s="664" t="s">
        <v>158</v>
      </c>
      <c r="N18" s="664" t="s">
        <v>158</v>
      </c>
    </row>
    <row r="19" spans="1:14" ht="12" customHeight="1">
      <c r="A19" s="468" t="s">
        <v>599</v>
      </c>
      <c r="B19" s="663">
        <v>164539</v>
      </c>
      <c r="C19" s="663">
        <v>2050</v>
      </c>
      <c r="D19" s="663">
        <v>6900</v>
      </c>
      <c r="E19" s="663">
        <v>13500</v>
      </c>
      <c r="F19" s="663">
        <v>3500</v>
      </c>
      <c r="G19" s="663">
        <v>1902</v>
      </c>
      <c r="H19" s="663">
        <v>13250</v>
      </c>
      <c r="I19" s="663">
        <v>6876</v>
      </c>
      <c r="J19" s="663">
        <v>8400</v>
      </c>
      <c r="K19" s="663">
        <v>59675</v>
      </c>
      <c r="L19" s="663">
        <v>24659</v>
      </c>
      <c r="M19" s="663">
        <v>19464</v>
      </c>
      <c r="N19" s="663">
        <v>4363</v>
      </c>
    </row>
    <row r="20" spans="1:14" ht="12" customHeight="1">
      <c r="A20" s="468" t="s">
        <v>600</v>
      </c>
      <c r="B20" s="663">
        <v>349285</v>
      </c>
      <c r="C20" s="663">
        <v>176929</v>
      </c>
      <c r="D20" s="663">
        <v>129725</v>
      </c>
      <c r="E20" s="663">
        <v>42631</v>
      </c>
      <c r="F20" s="664" t="s">
        <v>158</v>
      </c>
      <c r="G20" s="664" t="s">
        <v>158</v>
      </c>
      <c r="H20" s="664" t="s">
        <v>158</v>
      </c>
      <c r="I20" s="664" t="s">
        <v>158</v>
      </c>
      <c r="J20" s="664" t="s">
        <v>158</v>
      </c>
      <c r="K20" s="664" t="s">
        <v>158</v>
      </c>
      <c r="L20" s="664" t="s">
        <v>158</v>
      </c>
      <c r="M20" s="664" t="s">
        <v>158</v>
      </c>
      <c r="N20" s="664" t="s">
        <v>158</v>
      </c>
    </row>
    <row r="21" spans="1:14" ht="12" customHeight="1">
      <c r="A21" s="468" t="s">
        <v>601</v>
      </c>
      <c r="B21" s="663">
        <v>789102</v>
      </c>
      <c r="C21" s="663">
        <v>62250</v>
      </c>
      <c r="D21" s="663">
        <v>347209</v>
      </c>
      <c r="E21" s="663">
        <v>231874</v>
      </c>
      <c r="F21" s="663">
        <v>146403</v>
      </c>
      <c r="G21" s="663">
        <v>1134</v>
      </c>
      <c r="H21" s="664" t="s">
        <v>158</v>
      </c>
      <c r="I21" s="664" t="s">
        <v>158</v>
      </c>
      <c r="J21" s="664" t="s">
        <v>158</v>
      </c>
      <c r="K21" s="664" t="s">
        <v>158</v>
      </c>
      <c r="L21" s="664" t="s">
        <v>158</v>
      </c>
      <c r="M21" s="663">
        <v>232</v>
      </c>
      <c r="N21" s="664" t="s">
        <v>158</v>
      </c>
    </row>
    <row r="22" spans="1:14" ht="12" customHeight="1">
      <c r="A22" s="468" t="s">
        <v>243</v>
      </c>
      <c r="B22" s="663">
        <v>190568</v>
      </c>
      <c r="C22" s="664" t="s">
        <v>158</v>
      </c>
      <c r="D22" s="663">
        <v>116598</v>
      </c>
      <c r="E22" s="663">
        <v>42614</v>
      </c>
      <c r="F22" s="663">
        <v>19877</v>
      </c>
      <c r="G22" s="663">
        <v>11249</v>
      </c>
      <c r="H22" s="663">
        <v>200</v>
      </c>
      <c r="I22" s="664" t="s">
        <v>158</v>
      </c>
      <c r="J22" s="663">
        <v>30</v>
      </c>
      <c r="K22" s="664" t="s">
        <v>158</v>
      </c>
      <c r="L22" s="664" t="s">
        <v>158</v>
      </c>
      <c r="M22" s="664" t="s">
        <v>158</v>
      </c>
      <c r="N22" s="664" t="s">
        <v>158</v>
      </c>
    </row>
    <row r="23" spans="1:14" ht="12" customHeight="1">
      <c r="A23" s="358" t="s">
        <v>244</v>
      </c>
      <c r="B23" s="663">
        <v>40494.717199999999</v>
      </c>
      <c r="C23" s="663">
        <v>10161</v>
      </c>
      <c r="D23" s="663">
        <v>10369</v>
      </c>
      <c r="E23" s="663">
        <v>8848</v>
      </c>
      <c r="F23" s="664" t="s">
        <v>158</v>
      </c>
      <c r="G23" s="664" t="s">
        <v>158</v>
      </c>
      <c r="H23" s="664" t="s">
        <v>158</v>
      </c>
      <c r="I23" s="664" t="s">
        <v>158</v>
      </c>
      <c r="J23" s="664" t="s">
        <v>158</v>
      </c>
      <c r="K23" s="664" t="s">
        <v>158</v>
      </c>
      <c r="L23" s="664" t="s">
        <v>158</v>
      </c>
      <c r="M23" s="663">
        <v>4243</v>
      </c>
      <c r="N23" s="663">
        <v>6873.7172</v>
      </c>
    </row>
    <row r="24" spans="1:14" ht="12" customHeight="1">
      <c r="A24" s="468" t="s">
        <v>245</v>
      </c>
      <c r="B24" s="663">
        <v>3430</v>
      </c>
      <c r="C24" s="664" t="s">
        <v>158</v>
      </c>
      <c r="D24" s="664" t="s">
        <v>158</v>
      </c>
      <c r="E24" s="664" t="s">
        <v>158</v>
      </c>
      <c r="F24" s="664" t="s">
        <v>158</v>
      </c>
      <c r="G24" s="664" t="s">
        <v>158</v>
      </c>
      <c r="H24" s="664" t="s">
        <v>158</v>
      </c>
      <c r="I24" s="664" t="s">
        <v>158</v>
      </c>
      <c r="J24" s="663">
        <v>80</v>
      </c>
      <c r="K24" s="663">
        <v>900</v>
      </c>
      <c r="L24" s="663">
        <v>1250</v>
      </c>
      <c r="M24" s="663">
        <v>1200</v>
      </c>
      <c r="N24" s="664" t="s">
        <v>158</v>
      </c>
    </row>
    <row r="25" spans="1:14" ht="12" customHeight="1">
      <c r="A25" s="468" t="s">
        <v>246</v>
      </c>
      <c r="B25" s="664" t="s">
        <v>158</v>
      </c>
      <c r="C25" s="664" t="s">
        <v>158</v>
      </c>
      <c r="D25" s="664" t="s">
        <v>158</v>
      </c>
      <c r="E25" s="664" t="s">
        <v>158</v>
      </c>
      <c r="F25" s="664" t="s">
        <v>158</v>
      </c>
      <c r="G25" s="664" t="s">
        <v>158</v>
      </c>
      <c r="H25" s="664" t="s">
        <v>158</v>
      </c>
      <c r="I25" s="664" t="s">
        <v>158</v>
      </c>
      <c r="J25" s="664" t="s">
        <v>158</v>
      </c>
      <c r="K25" s="664" t="s">
        <v>158</v>
      </c>
      <c r="L25" s="664" t="s">
        <v>158</v>
      </c>
      <c r="M25" s="664" t="s">
        <v>158</v>
      </c>
      <c r="N25" s="664" t="s">
        <v>158</v>
      </c>
    </row>
    <row r="26" spans="1:14" ht="12" customHeight="1">
      <c r="A26" s="468" t="s">
        <v>258</v>
      </c>
      <c r="B26" s="663">
        <v>190207</v>
      </c>
      <c r="C26" s="663">
        <v>7267</v>
      </c>
      <c r="D26" s="663">
        <v>21275</v>
      </c>
      <c r="E26" s="663">
        <v>61091</v>
      </c>
      <c r="F26" s="663">
        <v>64801</v>
      </c>
      <c r="G26" s="663">
        <v>27374</v>
      </c>
      <c r="H26" s="663">
        <v>95</v>
      </c>
      <c r="I26" s="664" t="s">
        <v>158</v>
      </c>
      <c r="J26" s="664" t="s">
        <v>158</v>
      </c>
      <c r="K26" s="664" t="s">
        <v>158</v>
      </c>
      <c r="L26" s="663">
        <v>1110</v>
      </c>
      <c r="M26" s="663">
        <v>1427</v>
      </c>
      <c r="N26" s="663">
        <v>5767</v>
      </c>
    </row>
    <row r="27" spans="1:14" ht="12" customHeight="1">
      <c r="A27" s="358" t="s">
        <v>577</v>
      </c>
      <c r="B27" s="663">
        <v>94800</v>
      </c>
      <c r="C27" s="663">
        <v>15370</v>
      </c>
      <c r="D27" s="663">
        <v>36090</v>
      </c>
      <c r="E27" s="663">
        <v>20750</v>
      </c>
      <c r="F27" s="663">
        <v>14500</v>
      </c>
      <c r="G27" s="663">
        <v>2390</v>
      </c>
      <c r="H27" s="664" t="s">
        <v>158</v>
      </c>
      <c r="I27" s="664" t="s">
        <v>158</v>
      </c>
      <c r="J27" s="664" t="s">
        <v>158</v>
      </c>
      <c r="K27" s="664" t="s">
        <v>158</v>
      </c>
      <c r="L27" s="664" t="s">
        <v>158</v>
      </c>
      <c r="M27" s="663">
        <v>1190</v>
      </c>
      <c r="N27" s="663">
        <v>4510</v>
      </c>
    </row>
    <row r="28" spans="1:14" ht="12" customHeight="1">
      <c r="A28" s="469" t="s">
        <v>578</v>
      </c>
      <c r="B28" s="663">
        <v>79820</v>
      </c>
      <c r="C28" s="663">
        <v>12580</v>
      </c>
      <c r="D28" s="663">
        <v>28110</v>
      </c>
      <c r="E28" s="663">
        <v>16540</v>
      </c>
      <c r="F28" s="663">
        <v>14500</v>
      </c>
      <c r="G28" s="663">
        <v>2390</v>
      </c>
      <c r="H28" s="664" t="s">
        <v>158</v>
      </c>
      <c r="I28" s="664" t="s">
        <v>158</v>
      </c>
      <c r="J28" s="664" t="s">
        <v>158</v>
      </c>
      <c r="K28" s="664" t="s">
        <v>158</v>
      </c>
      <c r="L28" s="664" t="s">
        <v>158</v>
      </c>
      <c r="M28" s="663">
        <v>1190</v>
      </c>
      <c r="N28" s="663">
        <v>4510</v>
      </c>
    </row>
    <row r="29" spans="1:14" ht="12" customHeight="1">
      <c r="A29" s="469" t="s">
        <v>579</v>
      </c>
      <c r="B29" s="663">
        <v>14980</v>
      </c>
      <c r="C29" s="663">
        <v>2790</v>
      </c>
      <c r="D29" s="663">
        <v>7980</v>
      </c>
      <c r="E29" s="663">
        <v>4210</v>
      </c>
      <c r="F29" s="664" t="s">
        <v>158</v>
      </c>
      <c r="G29" s="664" t="s">
        <v>158</v>
      </c>
      <c r="H29" s="664" t="s">
        <v>158</v>
      </c>
      <c r="I29" s="664" t="s">
        <v>158</v>
      </c>
      <c r="J29" s="664" t="s">
        <v>158</v>
      </c>
      <c r="K29" s="664" t="s">
        <v>158</v>
      </c>
      <c r="L29" s="664" t="s">
        <v>158</v>
      </c>
      <c r="M29" s="664" t="s">
        <v>158</v>
      </c>
      <c r="N29" s="664" t="s">
        <v>158</v>
      </c>
    </row>
    <row r="30" spans="1:14" ht="12" customHeight="1">
      <c r="A30" s="468" t="s">
        <v>590</v>
      </c>
      <c r="B30" s="663">
        <v>484555</v>
      </c>
      <c r="C30" s="663">
        <v>75445</v>
      </c>
      <c r="D30" s="663">
        <v>37750</v>
      </c>
      <c r="E30" s="663">
        <v>166700</v>
      </c>
      <c r="F30" s="664" t="s">
        <v>158</v>
      </c>
      <c r="G30" s="664" t="s">
        <v>158</v>
      </c>
      <c r="H30" s="664" t="s">
        <v>158</v>
      </c>
      <c r="I30" s="664" t="s">
        <v>158</v>
      </c>
      <c r="J30" s="664" t="s">
        <v>158</v>
      </c>
      <c r="K30" s="664" t="s">
        <v>158</v>
      </c>
      <c r="L30" s="664" t="s">
        <v>158</v>
      </c>
      <c r="M30" s="663">
        <v>5470</v>
      </c>
      <c r="N30" s="663">
        <v>199190</v>
      </c>
    </row>
    <row r="31" spans="1:14" ht="12" customHeight="1">
      <c r="A31" s="468" t="s">
        <v>591</v>
      </c>
      <c r="B31" s="663">
        <v>1685870</v>
      </c>
      <c r="C31" s="664" t="s">
        <v>158</v>
      </c>
      <c r="D31" s="663">
        <v>765650</v>
      </c>
      <c r="E31" s="663">
        <v>574410</v>
      </c>
      <c r="F31" s="664" t="s">
        <v>158</v>
      </c>
      <c r="G31" s="664" t="s">
        <v>158</v>
      </c>
      <c r="H31" s="664" t="s">
        <v>158</v>
      </c>
      <c r="I31" s="664" t="s">
        <v>158</v>
      </c>
      <c r="J31" s="664" t="s">
        <v>158</v>
      </c>
      <c r="K31" s="664" t="s">
        <v>158</v>
      </c>
      <c r="L31" s="664" t="s">
        <v>158</v>
      </c>
      <c r="M31" s="663">
        <v>276030</v>
      </c>
      <c r="N31" s="663">
        <v>69780</v>
      </c>
    </row>
    <row r="32" spans="1:14" ht="12" customHeight="1">
      <c r="A32" s="358" t="s">
        <v>686</v>
      </c>
      <c r="B32" s="664" t="s">
        <v>158</v>
      </c>
      <c r="C32" s="664" t="s">
        <v>158</v>
      </c>
      <c r="D32" s="664" t="s">
        <v>158</v>
      </c>
      <c r="E32" s="664" t="s">
        <v>158</v>
      </c>
      <c r="F32" s="664" t="s">
        <v>158</v>
      </c>
      <c r="G32" s="664" t="s">
        <v>158</v>
      </c>
      <c r="H32" s="664" t="s">
        <v>158</v>
      </c>
      <c r="I32" s="664" t="s">
        <v>158</v>
      </c>
      <c r="J32" s="664" t="s">
        <v>158</v>
      </c>
      <c r="K32" s="664" t="s">
        <v>158</v>
      </c>
      <c r="L32" s="664" t="s">
        <v>158</v>
      </c>
      <c r="M32" s="664" t="s">
        <v>158</v>
      </c>
      <c r="N32" s="664" t="s">
        <v>158</v>
      </c>
    </row>
    <row r="33" spans="1:14" ht="12" customHeight="1">
      <c r="A33" s="358" t="s">
        <v>534</v>
      </c>
      <c r="B33" s="664" t="s">
        <v>158</v>
      </c>
      <c r="C33" s="664" t="s">
        <v>158</v>
      </c>
      <c r="D33" s="664" t="s">
        <v>158</v>
      </c>
      <c r="E33" s="664" t="s">
        <v>158</v>
      </c>
      <c r="F33" s="664" t="s">
        <v>158</v>
      </c>
      <c r="G33" s="664" t="s">
        <v>158</v>
      </c>
      <c r="H33" s="664" t="s">
        <v>158</v>
      </c>
      <c r="I33" s="664" t="s">
        <v>158</v>
      </c>
      <c r="J33" s="664" t="s">
        <v>158</v>
      </c>
      <c r="K33" s="664" t="s">
        <v>158</v>
      </c>
      <c r="L33" s="664" t="s">
        <v>158</v>
      </c>
      <c r="M33" s="664" t="s">
        <v>158</v>
      </c>
      <c r="N33" s="664" t="s">
        <v>158</v>
      </c>
    </row>
    <row r="34" spans="1:14" ht="12" customHeight="1">
      <c r="A34" s="358" t="s">
        <v>535</v>
      </c>
      <c r="B34" s="664" t="s">
        <v>158</v>
      </c>
      <c r="C34" s="664" t="s">
        <v>158</v>
      </c>
      <c r="D34" s="664" t="s">
        <v>158</v>
      </c>
      <c r="E34" s="664" t="s">
        <v>158</v>
      </c>
      <c r="F34" s="664" t="s">
        <v>158</v>
      </c>
      <c r="G34" s="664" t="s">
        <v>158</v>
      </c>
      <c r="H34" s="664" t="s">
        <v>158</v>
      </c>
      <c r="I34" s="664" t="s">
        <v>158</v>
      </c>
      <c r="J34" s="664" t="s">
        <v>158</v>
      </c>
      <c r="K34" s="664" t="s">
        <v>158</v>
      </c>
      <c r="L34" s="664" t="s">
        <v>158</v>
      </c>
      <c r="M34" s="664" t="s">
        <v>158</v>
      </c>
      <c r="N34" s="664" t="s">
        <v>158</v>
      </c>
    </row>
    <row r="35" spans="1:14" ht="12" customHeight="1">
      <c r="A35" s="475" t="s">
        <v>536</v>
      </c>
      <c r="B35" s="685" t="s">
        <v>158</v>
      </c>
      <c r="C35" s="685" t="s">
        <v>158</v>
      </c>
      <c r="D35" s="685" t="s">
        <v>158</v>
      </c>
      <c r="E35" s="685" t="s">
        <v>158</v>
      </c>
      <c r="F35" s="685" t="s">
        <v>158</v>
      </c>
      <c r="G35" s="685" t="s">
        <v>158</v>
      </c>
      <c r="H35" s="685" t="s">
        <v>158</v>
      </c>
      <c r="I35" s="685" t="s">
        <v>158</v>
      </c>
      <c r="J35" s="685" t="s">
        <v>158</v>
      </c>
      <c r="K35" s="685" t="s">
        <v>158</v>
      </c>
      <c r="L35" s="685" t="s">
        <v>158</v>
      </c>
      <c r="M35" s="685" t="s">
        <v>158</v>
      </c>
      <c r="N35" s="685" t="s">
        <v>158</v>
      </c>
    </row>
    <row r="36" spans="1:14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</row>
    <row r="37" spans="1:14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</row>
    <row r="38" spans="1:14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</row>
    <row r="39" spans="1:14" ht="12" customHeight="1">
      <c r="A39" s="14"/>
    </row>
    <row r="40" spans="1:14" ht="12" customHeight="1">
      <c r="A40" s="217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  <row r="45" spans="1:14" ht="12" customHeight="1">
      <c r="A45" s="217"/>
    </row>
    <row r="46" spans="1:14" ht="12" customHeight="1">
      <c r="A46" s="217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46"/>
  <sheetViews>
    <sheetView showGridLines="0" zoomScale="150" workbookViewId="0">
      <selection activeCell="K29" sqref="K29"/>
    </sheetView>
  </sheetViews>
  <sheetFormatPr baseColWidth="10" defaultColWidth="12.83203125" defaultRowHeight="12" customHeight="1"/>
  <cols>
    <col min="1" max="1" width="8.33203125" style="354" customWidth="1"/>
    <col min="2" max="2" width="6.33203125" style="354" customWidth="1"/>
    <col min="3" max="14" width="5.5" style="354" customWidth="1"/>
    <col min="15" max="15" width="6.6640625" style="354" customWidth="1"/>
    <col min="16" max="16384" width="12.83203125" style="354"/>
  </cols>
  <sheetData>
    <row r="2" spans="1:14" ht="12" customHeight="1">
      <c r="A2" s="510" t="s">
        <v>562</v>
      </c>
      <c r="B2" s="467"/>
      <c r="C2" s="467"/>
      <c r="D2" s="467"/>
      <c r="E2" s="467"/>
      <c r="F2" s="467"/>
    </row>
    <row r="3" spans="1:14" ht="11">
      <c r="A3" s="99" t="s">
        <v>268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</row>
    <row r="4" spans="1:14" ht="4" customHeight="1">
      <c r="A4" s="217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</row>
    <row r="5" spans="1:14" ht="17" customHeight="1">
      <c r="A5" s="667" t="s">
        <v>198</v>
      </c>
      <c r="B5" s="668" t="s">
        <v>501</v>
      </c>
      <c r="C5" s="669" t="s">
        <v>328</v>
      </c>
      <c r="D5" s="669" t="s">
        <v>432</v>
      </c>
      <c r="E5" s="669" t="s">
        <v>434</v>
      </c>
      <c r="F5" s="669" t="s">
        <v>384</v>
      </c>
      <c r="G5" s="669" t="s">
        <v>388</v>
      </c>
      <c r="H5" s="669" t="s">
        <v>285</v>
      </c>
      <c r="I5" s="669" t="s">
        <v>296</v>
      </c>
      <c r="J5" s="669" t="s">
        <v>102</v>
      </c>
      <c r="K5" s="669" t="s">
        <v>103</v>
      </c>
      <c r="L5" s="669" t="s">
        <v>17</v>
      </c>
      <c r="M5" s="669" t="s">
        <v>107</v>
      </c>
      <c r="N5" s="670" t="s">
        <v>109</v>
      </c>
    </row>
    <row r="6" spans="1:14" ht="17" customHeight="1">
      <c r="A6" s="535" t="s">
        <v>325</v>
      </c>
      <c r="B6" s="777">
        <v>8138.3729286775197</v>
      </c>
      <c r="C6" s="777">
        <v>606.04166280000004</v>
      </c>
      <c r="D6" s="777">
        <v>2535.4644065520001</v>
      </c>
      <c r="E6" s="777">
        <v>1995.2309739720001</v>
      </c>
      <c r="F6" s="777">
        <v>464.19089632932776</v>
      </c>
      <c r="G6" s="777">
        <v>532.17618335178724</v>
      </c>
      <c r="H6" s="777">
        <v>300.56601240000003</v>
      </c>
      <c r="I6" s="777">
        <v>260.62989589446022</v>
      </c>
      <c r="J6" s="777">
        <v>192.75459908416832</v>
      </c>
      <c r="K6" s="777">
        <v>157.34434469377589</v>
      </c>
      <c r="L6" s="777">
        <v>44.019221200000004</v>
      </c>
      <c r="M6" s="777">
        <v>567.36007119999988</v>
      </c>
      <c r="N6" s="777">
        <v>482.59466120000008</v>
      </c>
    </row>
    <row r="7" spans="1:14" ht="12" customHeight="1">
      <c r="A7" s="468" t="s">
        <v>488</v>
      </c>
      <c r="B7" s="778" t="s">
        <v>159</v>
      </c>
      <c r="C7" s="778" t="s">
        <v>159</v>
      </c>
      <c r="D7" s="778" t="s">
        <v>159</v>
      </c>
      <c r="E7" s="778" t="s">
        <v>159</v>
      </c>
      <c r="F7" s="778" t="s">
        <v>159</v>
      </c>
      <c r="G7" s="778" t="s">
        <v>159</v>
      </c>
      <c r="H7" s="778" t="s">
        <v>159</v>
      </c>
      <c r="I7" s="778" t="s">
        <v>159</v>
      </c>
      <c r="J7" s="778" t="s">
        <v>159</v>
      </c>
      <c r="K7" s="778" t="s">
        <v>159</v>
      </c>
      <c r="L7" s="778" t="s">
        <v>159</v>
      </c>
      <c r="M7" s="778" t="s">
        <v>159</v>
      </c>
      <c r="N7" s="778" t="s">
        <v>159</v>
      </c>
    </row>
    <row r="8" spans="1:14" ht="12" customHeight="1">
      <c r="A8" s="468" t="s">
        <v>603</v>
      </c>
      <c r="B8" s="779">
        <v>49.650649209115002</v>
      </c>
      <c r="C8" s="778" t="s">
        <v>159</v>
      </c>
      <c r="D8" s="778" t="s">
        <v>159</v>
      </c>
      <c r="E8" s="778" t="s">
        <v>159</v>
      </c>
      <c r="F8" s="779">
        <v>26.199746081327699</v>
      </c>
      <c r="G8" s="779">
        <v>23.450903127787299</v>
      </c>
      <c r="H8" s="778" t="s">
        <v>159</v>
      </c>
      <c r="I8" s="778" t="s">
        <v>159</v>
      </c>
      <c r="J8" s="778" t="s">
        <v>159</v>
      </c>
      <c r="K8" s="778" t="s">
        <v>159</v>
      </c>
      <c r="L8" s="778" t="s">
        <v>159</v>
      </c>
      <c r="M8" s="778" t="s">
        <v>159</v>
      </c>
      <c r="N8" s="778" t="s">
        <v>159</v>
      </c>
    </row>
    <row r="9" spans="1:14" ht="12" customHeight="1">
      <c r="A9" s="468" t="s">
        <v>604</v>
      </c>
      <c r="B9" s="778" t="s">
        <v>159</v>
      </c>
      <c r="C9" s="778" t="s">
        <v>159</v>
      </c>
      <c r="D9" s="778" t="s">
        <v>159</v>
      </c>
      <c r="E9" s="778" t="s">
        <v>159</v>
      </c>
      <c r="F9" s="778" t="s">
        <v>159</v>
      </c>
      <c r="G9" s="778" t="s">
        <v>159</v>
      </c>
      <c r="H9" s="778" t="s">
        <v>159</v>
      </c>
      <c r="I9" s="778" t="s">
        <v>159</v>
      </c>
      <c r="J9" s="778" t="s">
        <v>159</v>
      </c>
      <c r="K9" s="778" t="s">
        <v>159</v>
      </c>
      <c r="L9" s="778" t="s">
        <v>159</v>
      </c>
      <c r="M9" s="778" t="s">
        <v>159</v>
      </c>
      <c r="N9" s="778" t="s">
        <v>159</v>
      </c>
    </row>
    <row r="10" spans="1:14" ht="12" customHeight="1">
      <c r="A10" s="358" t="s">
        <v>605</v>
      </c>
      <c r="B10" s="779">
        <v>706.45373000000006</v>
      </c>
      <c r="C10" s="779">
        <v>2.3044500000000001</v>
      </c>
      <c r="D10" s="778" t="s">
        <v>159</v>
      </c>
      <c r="E10" s="778" t="s">
        <v>159</v>
      </c>
      <c r="F10" s="779">
        <v>0.84001999999999999</v>
      </c>
      <c r="G10" s="779">
        <v>333.16063000000003</v>
      </c>
      <c r="H10" s="779">
        <v>151.73765</v>
      </c>
      <c r="I10" s="779">
        <v>96.205880000000008</v>
      </c>
      <c r="J10" s="779">
        <v>76.75869999999999</v>
      </c>
      <c r="K10" s="779">
        <v>16.1431</v>
      </c>
      <c r="L10" s="779">
        <v>10.8817</v>
      </c>
      <c r="M10" s="779">
        <v>12.762799999999999</v>
      </c>
      <c r="N10" s="779">
        <v>5.6588000000000003</v>
      </c>
    </row>
    <row r="11" spans="1:14" ht="12" customHeight="1">
      <c r="A11" s="358" t="s">
        <v>606</v>
      </c>
      <c r="B11" s="779">
        <v>442.54248239240451</v>
      </c>
      <c r="C11" s="778" t="s">
        <v>159</v>
      </c>
      <c r="D11" s="778" t="s">
        <v>159</v>
      </c>
      <c r="E11" s="778" t="s">
        <v>159</v>
      </c>
      <c r="F11" s="778" t="s">
        <v>159</v>
      </c>
      <c r="G11" s="779">
        <v>8.5606567200000008</v>
      </c>
      <c r="H11" s="779">
        <v>106.3574064</v>
      </c>
      <c r="I11" s="779">
        <v>154.78365509446022</v>
      </c>
      <c r="J11" s="779">
        <v>106.21158628416831</v>
      </c>
      <c r="K11" s="779">
        <v>66.629177893775918</v>
      </c>
      <c r="L11" s="778" t="s">
        <v>159</v>
      </c>
      <c r="M11" s="778" t="s">
        <v>159</v>
      </c>
      <c r="N11" s="778" t="s">
        <v>159</v>
      </c>
    </row>
    <row r="12" spans="1:14" ht="12" customHeight="1">
      <c r="A12" s="469" t="s">
        <v>592</v>
      </c>
      <c r="B12" s="779">
        <v>375.36973992000003</v>
      </c>
      <c r="C12" s="778" t="s">
        <v>159</v>
      </c>
      <c r="D12" s="778" t="s">
        <v>159</v>
      </c>
      <c r="E12" s="778" t="s">
        <v>159</v>
      </c>
      <c r="F12" s="778" t="s">
        <v>159</v>
      </c>
      <c r="G12" s="779">
        <v>8.5606567200000008</v>
      </c>
      <c r="H12" s="779">
        <v>106.3574064</v>
      </c>
      <c r="I12" s="779">
        <v>128.36743920000001</v>
      </c>
      <c r="J12" s="779">
        <v>77.764276800000005</v>
      </c>
      <c r="K12" s="779">
        <v>54.319960800000011</v>
      </c>
      <c r="L12" s="778" t="s">
        <v>159</v>
      </c>
      <c r="M12" s="778" t="s">
        <v>159</v>
      </c>
      <c r="N12" s="778" t="s">
        <v>159</v>
      </c>
    </row>
    <row r="13" spans="1:14" ht="12" customHeight="1">
      <c r="A13" s="469" t="s">
        <v>593</v>
      </c>
      <c r="B13" s="779">
        <v>67.172742472404408</v>
      </c>
      <c r="C13" s="778" t="s">
        <v>159</v>
      </c>
      <c r="D13" s="778" t="s">
        <v>159</v>
      </c>
      <c r="E13" s="778" t="s">
        <v>159</v>
      </c>
      <c r="F13" s="778" t="s">
        <v>159</v>
      </c>
      <c r="G13" s="778" t="s">
        <v>159</v>
      </c>
      <c r="H13" s="778" t="s">
        <v>159</v>
      </c>
      <c r="I13" s="779">
        <v>26.416215894460219</v>
      </c>
      <c r="J13" s="779">
        <v>28.447309484168294</v>
      </c>
      <c r="K13" s="779">
        <v>12.309217093775903</v>
      </c>
      <c r="L13" s="778" t="s">
        <v>159</v>
      </c>
      <c r="M13" s="778" t="s">
        <v>159</v>
      </c>
      <c r="N13" s="778" t="s">
        <v>159</v>
      </c>
    </row>
    <row r="14" spans="1:14" ht="12" customHeight="1">
      <c r="A14" s="469" t="s">
        <v>594</v>
      </c>
      <c r="B14" s="778" t="s">
        <v>159</v>
      </c>
      <c r="C14" s="778" t="s">
        <v>159</v>
      </c>
      <c r="D14" s="778" t="s">
        <v>159</v>
      </c>
      <c r="E14" s="778" t="s">
        <v>159</v>
      </c>
      <c r="F14" s="778" t="s">
        <v>159</v>
      </c>
      <c r="G14" s="778" t="s">
        <v>159</v>
      </c>
      <c r="H14" s="778" t="s">
        <v>159</v>
      </c>
      <c r="I14" s="778" t="s">
        <v>159</v>
      </c>
      <c r="J14" s="778" t="s">
        <v>159</v>
      </c>
      <c r="K14" s="778" t="s">
        <v>159</v>
      </c>
      <c r="L14" s="778" t="s">
        <v>159</v>
      </c>
      <c r="M14" s="778" t="s">
        <v>159</v>
      </c>
      <c r="N14" s="778" t="s">
        <v>159</v>
      </c>
    </row>
    <row r="15" spans="1:14" ht="12" customHeight="1">
      <c r="A15" s="468" t="s">
        <v>595</v>
      </c>
      <c r="B15" s="779">
        <v>4.0651631999999998</v>
      </c>
      <c r="C15" s="778" t="s">
        <v>159</v>
      </c>
      <c r="D15" s="778" t="s">
        <v>159</v>
      </c>
      <c r="E15" s="778" t="s">
        <v>159</v>
      </c>
      <c r="F15" s="779">
        <v>0.55838160000000003</v>
      </c>
      <c r="G15" s="779">
        <v>1.1911536</v>
      </c>
      <c r="H15" s="779">
        <v>1.6003008000000003</v>
      </c>
      <c r="I15" s="779">
        <v>0.62097840000000004</v>
      </c>
      <c r="J15" s="779">
        <v>9.434880000000001E-2</v>
      </c>
      <c r="K15" s="778" t="s">
        <v>159</v>
      </c>
      <c r="L15" s="778" t="s">
        <v>159</v>
      </c>
      <c r="M15" s="778" t="s">
        <v>159</v>
      </c>
      <c r="N15" s="778" t="s">
        <v>159</v>
      </c>
    </row>
    <row r="16" spans="1:14" ht="12" customHeight="1">
      <c r="A16" s="358" t="s">
        <v>596</v>
      </c>
      <c r="B16" s="779">
        <v>9.58</v>
      </c>
      <c r="C16" s="779">
        <v>1.92</v>
      </c>
      <c r="D16" s="779">
        <v>2.54</v>
      </c>
      <c r="E16" s="779">
        <v>5.12</v>
      </c>
      <c r="F16" s="778" t="s">
        <v>159</v>
      </c>
      <c r="G16" s="778" t="s">
        <v>159</v>
      </c>
      <c r="H16" s="778" t="s">
        <v>159</v>
      </c>
      <c r="I16" s="778" t="s">
        <v>159</v>
      </c>
      <c r="J16" s="778" t="s">
        <v>159</v>
      </c>
      <c r="K16" s="778" t="s">
        <v>159</v>
      </c>
      <c r="L16" s="778" t="s">
        <v>159</v>
      </c>
      <c r="M16" s="778" t="s">
        <v>159</v>
      </c>
      <c r="N16" s="778" t="s">
        <v>159</v>
      </c>
    </row>
    <row r="17" spans="1:14" ht="12" customHeight="1">
      <c r="A17" s="358" t="s">
        <v>597</v>
      </c>
      <c r="B17" s="779">
        <v>96.149007200000014</v>
      </c>
      <c r="C17" s="778" t="s">
        <v>159</v>
      </c>
      <c r="D17" s="778" t="s">
        <v>159</v>
      </c>
      <c r="E17" s="779">
        <v>11.952360000000001</v>
      </c>
      <c r="F17" s="779">
        <v>26.238426400000002</v>
      </c>
      <c r="G17" s="779">
        <v>37.718200800000005</v>
      </c>
      <c r="H17" s="779">
        <v>20.240020000000001</v>
      </c>
      <c r="I17" s="778" t="s">
        <v>159</v>
      </c>
      <c r="J17" s="778" t="s">
        <v>159</v>
      </c>
      <c r="K17" s="778" t="s">
        <v>159</v>
      </c>
      <c r="L17" s="778" t="s">
        <v>159</v>
      </c>
      <c r="M17" s="778" t="s">
        <v>159</v>
      </c>
      <c r="N17" s="778" t="s">
        <v>159</v>
      </c>
    </row>
    <row r="18" spans="1:14" ht="12" customHeight="1">
      <c r="A18" s="468" t="s">
        <v>598</v>
      </c>
      <c r="B18" s="778" t="s">
        <v>159</v>
      </c>
      <c r="C18" s="778" t="s">
        <v>159</v>
      </c>
      <c r="D18" s="778" t="s">
        <v>159</v>
      </c>
      <c r="E18" s="778" t="s">
        <v>159</v>
      </c>
      <c r="F18" s="778" t="s">
        <v>159</v>
      </c>
      <c r="G18" s="778" t="s">
        <v>159</v>
      </c>
      <c r="H18" s="778" t="s">
        <v>159</v>
      </c>
      <c r="I18" s="778" t="s">
        <v>159</v>
      </c>
      <c r="J18" s="778" t="s">
        <v>159</v>
      </c>
      <c r="K18" s="778" t="s">
        <v>159</v>
      </c>
      <c r="L18" s="778" t="s">
        <v>159</v>
      </c>
      <c r="M18" s="778" t="s">
        <v>159</v>
      </c>
      <c r="N18" s="778" t="s">
        <v>159</v>
      </c>
    </row>
    <row r="19" spans="1:14" ht="12" customHeight="1">
      <c r="A19" s="468" t="s">
        <v>599</v>
      </c>
      <c r="B19" s="779">
        <v>245.30189039999999</v>
      </c>
      <c r="C19" s="779">
        <v>2.882628</v>
      </c>
      <c r="D19" s="779">
        <v>15.513120000000001</v>
      </c>
      <c r="E19" s="779">
        <v>30.754079999999998</v>
      </c>
      <c r="F19" s="779">
        <v>7.8926400000000001</v>
      </c>
      <c r="G19" s="779">
        <v>3.0881088000000001</v>
      </c>
      <c r="H19" s="779">
        <v>20.185199999999998</v>
      </c>
      <c r="I19" s="779">
        <v>9.0193823999999996</v>
      </c>
      <c r="J19" s="779">
        <v>9.5256000000000007</v>
      </c>
      <c r="K19" s="779">
        <v>73.347346799999997</v>
      </c>
      <c r="L19" s="779">
        <v>29.9868156</v>
      </c>
      <c r="M19" s="779">
        <v>35.315481599999998</v>
      </c>
      <c r="N19" s="779">
        <v>7.7914871999999997</v>
      </c>
    </row>
    <row r="20" spans="1:14" ht="12" customHeight="1">
      <c r="A20" s="468" t="s">
        <v>600</v>
      </c>
      <c r="B20" s="779">
        <v>658.94913810000003</v>
      </c>
      <c r="C20" s="779">
        <v>339.32815360000001</v>
      </c>
      <c r="D20" s="779">
        <v>224.92206880000001</v>
      </c>
      <c r="E20" s="779">
        <v>94.698915700000001</v>
      </c>
      <c r="F20" s="778" t="s">
        <v>159</v>
      </c>
      <c r="G20" s="778" t="s">
        <v>159</v>
      </c>
      <c r="H20" s="778" t="s">
        <v>159</v>
      </c>
      <c r="I20" s="778" t="s">
        <v>159</v>
      </c>
      <c r="J20" s="778" t="s">
        <v>159</v>
      </c>
      <c r="K20" s="778" t="s">
        <v>159</v>
      </c>
      <c r="L20" s="778" t="s">
        <v>159</v>
      </c>
      <c r="M20" s="778" t="s">
        <v>159</v>
      </c>
      <c r="N20" s="778" t="s">
        <v>159</v>
      </c>
    </row>
    <row r="21" spans="1:14" ht="12" customHeight="1">
      <c r="A21" s="468" t="s">
        <v>601</v>
      </c>
      <c r="B21" s="779">
        <v>1260.0033213600002</v>
      </c>
      <c r="C21" s="779">
        <v>82.336111200000019</v>
      </c>
      <c r="D21" s="779">
        <v>544.1582916000001</v>
      </c>
      <c r="E21" s="779">
        <v>387.21137616000004</v>
      </c>
      <c r="F21" s="779">
        <v>243.98055360000001</v>
      </c>
      <c r="G21" s="779">
        <v>1.9486656</v>
      </c>
      <c r="H21" s="778" t="s">
        <v>159</v>
      </c>
      <c r="I21" s="778" t="s">
        <v>159</v>
      </c>
      <c r="J21" s="778" t="s">
        <v>159</v>
      </c>
      <c r="K21" s="778" t="s">
        <v>159</v>
      </c>
      <c r="L21" s="778" t="s">
        <v>159</v>
      </c>
      <c r="M21" s="778" t="s">
        <v>159</v>
      </c>
      <c r="N21" s="778" t="s">
        <v>159</v>
      </c>
    </row>
    <row r="22" spans="1:14" ht="12" customHeight="1">
      <c r="A22" s="468" t="s">
        <v>243</v>
      </c>
      <c r="B22" s="779">
        <v>334.4891372159999</v>
      </c>
      <c r="C22" s="778" t="s">
        <v>159</v>
      </c>
      <c r="D22" s="779">
        <v>203.60338135199996</v>
      </c>
      <c r="E22" s="779">
        <v>72.951317711999977</v>
      </c>
      <c r="F22" s="779">
        <v>36.513180647999995</v>
      </c>
      <c r="G22" s="779">
        <v>21.048237504000006</v>
      </c>
      <c r="H22" s="779">
        <v>0.31752000000000002</v>
      </c>
      <c r="I22" s="778" t="s">
        <v>159</v>
      </c>
      <c r="J22" s="779">
        <v>5.5500000000000001E-2</v>
      </c>
      <c r="K22" s="778" t="s">
        <v>159</v>
      </c>
      <c r="L22" s="778" t="s">
        <v>159</v>
      </c>
      <c r="M22" s="778" t="s">
        <v>159</v>
      </c>
      <c r="N22" s="778" t="s">
        <v>159</v>
      </c>
    </row>
    <row r="23" spans="1:14" ht="12" customHeight="1">
      <c r="A23" s="358" t="s">
        <v>244</v>
      </c>
      <c r="B23" s="779">
        <v>62.533279999999991</v>
      </c>
      <c r="C23" s="779">
        <v>15.433259999999999</v>
      </c>
      <c r="D23" s="779">
        <v>15.768839999999997</v>
      </c>
      <c r="E23" s="779">
        <v>13.493549999999999</v>
      </c>
      <c r="F23" s="778" t="s">
        <v>159</v>
      </c>
      <c r="G23" s="778" t="s">
        <v>159</v>
      </c>
      <c r="H23" s="778" t="s">
        <v>159</v>
      </c>
      <c r="I23" s="778" t="s">
        <v>159</v>
      </c>
      <c r="J23" s="778" t="s">
        <v>159</v>
      </c>
      <c r="K23" s="778" t="s">
        <v>159</v>
      </c>
      <c r="L23" s="778" t="s">
        <v>159</v>
      </c>
      <c r="M23" s="779">
        <v>6.47464</v>
      </c>
      <c r="N23" s="779">
        <v>11.36299</v>
      </c>
    </row>
    <row r="24" spans="1:14" ht="12" customHeight="1">
      <c r="A24" s="468" t="s">
        <v>245</v>
      </c>
      <c r="B24" s="779">
        <v>4.6684511999999998</v>
      </c>
      <c r="C24" s="778" t="s">
        <v>159</v>
      </c>
      <c r="D24" s="778" t="s">
        <v>159</v>
      </c>
      <c r="E24" s="778" t="s">
        <v>159</v>
      </c>
      <c r="F24" s="778" t="s">
        <v>159</v>
      </c>
      <c r="G24" s="778" t="s">
        <v>159</v>
      </c>
      <c r="H24" s="778" t="s">
        <v>159</v>
      </c>
      <c r="I24" s="778" t="s">
        <v>159</v>
      </c>
      <c r="J24" s="779">
        <v>0.108864</v>
      </c>
      <c r="K24" s="779">
        <v>1.22472</v>
      </c>
      <c r="L24" s="779">
        <v>1.7014536</v>
      </c>
      <c r="M24" s="779">
        <v>1.6334135999999999</v>
      </c>
      <c r="N24" s="778" t="s">
        <v>159</v>
      </c>
    </row>
    <row r="25" spans="1:14" ht="12" customHeight="1">
      <c r="A25" s="468" t="s">
        <v>246</v>
      </c>
      <c r="B25" s="778" t="s">
        <v>159</v>
      </c>
      <c r="C25" s="778" t="s">
        <v>159</v>
      </c>
      <c r="D25" s="778" t="s">
        <v>159</v>
      </c>
      <c r="E25" s="778" t="s">
        <v>159</v>
      </c>
      <c r="F25" s="778" t="s">
        <v>159</v>
      </c>
      <c r="G25" s="778" t="s">
        <v>159</v>
      </c>
      <c r="H25" s="778" t="s">
        <v>159</v>
      </c>
      <c r="I25" s="778" t="s">
        <v>159</v>
      </c>
      <c r="J25" s="778" t="s">
        <v>159</v>
      </c>
      <c r="K25" s="778" t="s">
        <v>159</v>
      </c>
      <c r="L25" s="778" t="s">
        <v>159</v>
      </c>
      <c r="M25" s="778" t="s">
        <v>159</v>
      </c>
      <c r="N25" s="778" t="s">
        <v>159</v>
      </c>
    </row>
    <row r="26" spans="1:14" ht="12" customHeight="1">
      <c r="A26" s="468" t="s">
        <v>258</v>
      </c>
      <c r="B26" s="779">
        <v>328.88449440000005</v>
      </c>
      <c r="C26" s="779">
        <v>10.693620000000001</v>
      </c>
      <c r="D26" s="779">
        <v>29.458144800000003</v>
      </c>
      <c r="E26" s="779">
        <v>82.659074400000009</v>
      </c>
      <c r="F26" s="779">
        <v>95.847948000000002</v>
      </c>
      <c r="G26" s="779">
        <v>98.749627200000006</v>
      </c>
      <c r="H26" s="779">
        <v>0.12791520000000001</v>
      </c>
      <c r="I26" s="778" t="s">
        <v>159</v>
      </c>
      <c r="J26" s="778" t="s">
        <v>159</v>
      </c>
      <c r="K26" s="778" t="s">
        <v>159</v>
      </c>
      <c r="L26" s="779">
        <v>1.449252</v>
      </c>
      <c r="M26" s="779">
        <v>1.8724608</v>
      </c>
      <c r="N26" s="779">
        <v>8.0264520000000008</v>
      </c>
    </row>
    <row r="27" spans="1:14" ht="12" customHeight="1">
      <c r="A27" s="358" t="s">
        <v>577</v>
      </c>
      <c r="B27" s="779">
        <v>177.44</v>
      </c>
      <c r="C27" s="779">
        <v>28.49</v>
      </c>
      <c r="D27" s="779">
        <v>69.739999999999995</v>
      </c>
      <c r="E27" s="779">
        <v>39.299999999999997</v>
      </c>
      <c r="F27" s="779">
        <v>26.12</v>
      </c>
      <c r="G27" s="779">
        <v>3.26</v>
      </c>
      <c r="H27" s="778" t="s">
        <v>159</v>
      </c>
      <c r="I27" s="778" t="s">
        <v>159</v>
      </c>
      <c r="J27" s="778" t="s">
        <v>159</v>
      </c>
      <c r="K27" s="778" t="s">
        <v>159</v>
      </c>
      <c r="L27" s="778" t="s">
        <v>159</v>
      </c>
      <c r="M27" s="779">
        <v>2.08</v>
      </c>
      <c r="N27" s="779">
        <v>8.4499999999999993</v>
      </c>
    </row>
    <row r="28" spans="1:14" ht="12" customHeight="1">
      <c r="A28" s="469" t="s">
        <v>578</v>
      </c>
      <c r="B28" s="779">
        <v>150.66</v>
      </c>
      <c r="C28" s="779">
        <v>23.45</v>
      </c>
      <c r="D28" s="779">
        <v>55.2</v>
      </c>
      <c r="E28" s="779">
        <v>32.1</v>
      </c>
      <c r="F28" s="779">
        <v>26.12</v>
      </c>
      <c r="G28" s="779">
        <v>3.26</v>
      </c>
      <c r="H28" s="778" t="s">
        <v>159</v>
      </c>
      <c r="I28" s="778" t="s">
        <v>159</v>
      </c>
      <c r="J28" s="778" t="s">
        <v>159</v>
      </c>
      <c r="K28" s="778" t="s">
        <v>159</v>
      </c>
      <c r="L28" s="778" t="s">
        <v>159</v>
      </c>
      <c r="M28" s="779">
        <v>2.08</v>
      </c>
      <c r="N28" s="779">
        <v>8.4499999999999993</v>
      </c>
    </row>
    <row r="29" spans="1:14" ht="12" customHeight="1">
      <c r="A29" s="469" t="s">
        <v>579</v>
      </c>
      <c r="B29" s="779">
        <v>26.78</v>
      </c>
      <c r="C29" s="779">
        <v>5.04</v>
      </c>
      <c r="D29" s="779">
        <v>14.54</v>
      </c>
      <c r="E29" s="779">
        <v>7.2</v>
      </c>
      <c r="F29" s="778" t="s">
        <v>159</v>
      </c>
      <c r="G29" s="778" t="s">
        <v>159</v>
      </c>
      <c r="H29" s="778" t="s">
        <v>159</v>
      </c>
      <c r="I29" s="778" t="s">
        <v>159</v>
      </c>
      <c r="J29" s="778" t="s">
        <v>159</v>
      </c>
      <c r="K29" s="778" t="s">
        <v>159</v>
      </c>
      <c r="L29" s="778" t="s">
        <v>159</v>
      </c>
      <c r="M29" s="778" t="s">
        <v>159</v>
      </c>
      <c r="N29" s="778" t="s">
        <v>159</v>
      </c>
    </row>
    <row r="30" spans="1:14" ht="12" customHeight="1">
      <c r="A30" s="468" t="s">
        <v>590</v>
      </c>
      <c r="B30" s="779">
        <v>722.614284</v>
      </c>
      <c r="C30" s="779">
        <v>122.65344</v>
      </c>
      <c r="D30" s="779">
        <v>52.492859999999993</v>
      </c>
      <c r="E30" s="779">
        <v>226.85669999999999</v>
      </c>
      <c r="F30" s="778" t="s">
        <v>159</v>
      </c>
      <c r="G30" s="778" t="s">
        <v>159</v>
      </c>
      <c r="H30" s="778" t="s">
        <v>159</v>
      </c>
      <c r="I30" s="778" t="s">
        <v>159</v>
      </c>
      <c r="J30" s="778" t="s">
        <v>159</v>
      </c>
      <c r="K30" s="778" t="s">
        <v>159</v>
      </c>
      <c r="L30" s="778" t="s">
        <v>159</v>
      </c>
      <c r="M30" s="779">
        <v>5.8151520000000003</v>
      </c>
      <c r="N30" s="779">
        <v>314.79613200000006</v>
      </c>
    </row>
    <row r="31" spans="1:14" ht="12" customHeight="1">
      <c r="A31" s="468" t="s">
        <v>591</v>
      </c>
      <c r="B31" s="779">
        <v>3035.0479</v>
      </c>
      <c r="C31" s="778" t="s">
        <v>159</v>
      </c>
      <c r="D31" s="779">
        <v>1377.2677000000001</v>
      </c>
      <c r="E31" s="779">
        <v>1030.2336</v>
      </c>
      <c r="F31" s="778" t="s">
        <v>159</v>
      </c>
      <c r="G31" s="778" t="s">
        <v>159</v>
      </c>
      <c r="H31" s="778" t="s">
        <v>159</v>
      </c>
      <c r="I31" s="778" t="s">
        <v>159</v>
      </c>
      <c r="J31" s="778" t="s">
        <v>159</v>
      </c>
      <c r="K31" s="778" t="s">
        <v>159</v>
      </c>
      <c r="L31" s="778" t="s">
        <v>159</v>
      </c>
      <c r="M31" s="779">
        <v>501.03779999999989</v>
      </c>
      <c r="N31" s="779">
        <v>126.50880000000002</v>
      </c>
    </row>
    <row r="32" spans="1:14" ht="12" customHeight="1">
      <c r="A32" s="358" t="s">
        <v>686</v>
      </c>
      <c r="B32" s="778" t="s">
        <v>159</v>
      </c>
      <c r="C32" s="778" t="s">
        <v>159</v>
      </c>
      <c r="D32" s="778" t="s">
        <v>159</v>
      </c>
      <c r="E32" s="778" t="s">
        <v>159</v>
      </c>
      <c r="F32" s="778" t="s">
        <v>159</v>
      </c>
      <c r="G32" s="778" t="s">
        <v>159</v>
      </c>
      <c r="H32" s="778" t="s">
        <v>159</v>
      </c>
      <c r="I32" s="778" t="s">
        <v>159</v>
      </c>
      <c r="J32" s="778" t="s">
        <v>159</v>
      </c>
      <c r="K32" s="778" t="s">
        <v>159</v>
      </c>
      <c r="L32" s="778" t="s">
        <v>159</v>
      </c>
      <c r="M32" s="778" t="s">
        <v>159</v>
      </c>
      <c r="N32" s="778" t="s">
        <v>159</v>
      </c>
    </row>
    <row r="33" spans="1:14" ht="12" customHeight="1">
      <c r="A33" s="358" t="s">
        <v>534</v>
      </c>
      <c r="B33" s="778" t="s">
        <v>159</v>
      </c>
      <c r="C33" s="778" t="s">
        <v>159</v>
      </c>
      <c r="D33" s="778" t="s">
        <v>159</v>
      </c>
      <c r="E33" s="778" t="s">
        <v>159</v>
      </c>
      <c r="F33" s="778" t="s">
        <v>159</v>
      </c>
      <c r="G33" s="778" t="s">
        <v>159</v>
      </c>
      <c r="H33" s="778" t="s">
        <v>159</v>
      </c>
      <c r="I33" s="778" t="s">
        <v>159</v>
      </c>
      <c r="J33" s="778" t="s">
        <v>159</v>
      </c>
      <c r="K33" s="778" t="s">
        <v>159</v>
      </c>
      <c r="L33" s="778" t="s">
        <v>159</v>
      </c>
      <c r="M33" s="778" t="s">
        <v>159</v>
      </c>
      <c r="N33" s="778" t="s">
        <v>159</v>
      </c>
    </row>
    <row r="34" spans="1:14" ht="12" customHeight="1">
      <c r="A34" s="358" t="s">
        <v>535</v>
      </c>
      <c r="B34" s="778" t="s">
        <v>159</v>
      </c>
      <c r="C34" s="778" t="s">
        <v>159</v>
      </c>
      <c r="D34" s="778" t="s">
        <v>159</v>
      </c>
      <c r="E34" s="778" t="s">
        <v>159</v>
      </c>
      <c r="F34" s="778" t="s">
        <v>159</v>
      </c>
      <c r="G34" s="778" t="s">
        <v>159</v>
      </c>
      <c r="H34" s="778" t="s">
        <v>159</v>
      </c>
      <c r="I34" s="778" t="s">
        <v>159</v>
      </c>
      <c r="J34" s="778" t="s">
        <v>159</v>
      </c>
      <c r="K34" s="778" t="s">
        <v>159</v>
      </c>
      <c r="L34" s="778" t="s">
        <v>159</v>
      </c>
      <c r="M34" s="778" t="s">
        <v>159</v>
      </c>
      <c r="N34" s="778" t="s">
        <v>159</v>
      </c>
    </row>
    <row r="35" spans="1:14" ht="12" customHeight="1">
      <c r="A35" s="475" t="s">
        <v>536</v>
      </c>
      <c r="B35" s="780" t="s">
        <v>159</v>
      </c>
      <c r="C35" s="780" t="s">
        <v>159</v>
      </c>
      <c r="D35" s="780" t="s">
        <v>159</v>
      </c>
      <c r="E35" s="780" t="s">
        <v>159</v>
      </c>
      <c r="F35" s="780" t="s">
        <v>159</v>
      </c>
      <c r="G35" s="780" t="s">
        <v>159</v>
      </c>
      <c r="H35" s="780" t="s">
        <v>159</v>
      </c>
      <c r="I35" s="780" t="s">
        <v>159</v>
      </c>
      <c r="J35" s="780" t="s">
        <v>159</v>
      </c>
      <c r="K35" s="780" t="s">
        <v>159</v>
      </c>
      <c r="L35" s="780" t="s">
        <v>159</v>
      </c>
      <c r="M35" s="780" t="s">
        <v>159</v>
      </c>
      <c r="N35" s="780" t="s">
        <v>159</v>
      </c>
    </row>
    <row r="36" spans="1:14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402"/>
    </row>
    <row r="37" spans="1:14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402"/>
    </row>
    <row r="38" spans="1:14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402"/>
    </row>
    <row r="39" spans="1:14" ht="12" customHeight="1">
      <c r="A39" s="14"/>
    </row>
    <row r="40" spans="1:14" ht="12" customHeight="1">
      <c r="A40" s="217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  <row r="45" spans="1:14" ht="12" customHeight="1">
      <c r="A45" s="217"/>
    </row>
    <row r="46" spans="1:14" ht="12" customHeight="1">
      <c r="A46" s="217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46"/>
  <sheetViews>
    <sheetView showGridLines="0" zoomScale="150" workbookViewId="0">
      <selection activeCell="A6" sqref="A6"/>
    </sheetView>
  </sheetViews>
  <sheetFormatPr baseColWidth="10" defaultColWidth="12.83203125" defaultRowHeight="12" customHeight="1"/>
  <cols>
    <col min="1" max="1" width="8.33203125" style="354" customWidth="1"/>
    <col min="2" max="2" width="5.6640625" style="354" customWidth="1"/>
    <col min="3" max="14" width="5.5" style="354" customWidth="1"/>
    <col min="15" max="15" width="6.6640625" style="354" customWidth="1"/>
    <col min="16" max="16384" width="12.83203125" style="354"/>
  </cols>
  <sheetData>
    <row r="2" spans="1:14" ht="12" customHeight="1">
      <c r="A2" s="510" t="s">
        <v>624</v>
      </c>
      <c r="B2" s="467"/>
      <c r="C2" s="467"/>
      <c r="D2" s="467"/>
      <c r="E2" s="467"/>
      <c r="F2" s="467"/>
    </row>
    <row r="3" spans="1:14" ht="11">
      <c r="A3" s="511" t="s">
        <v>189</v>
      </c>
    </row>
    <row r="4" spans="1:14" ht="4" customHeight="1"/>
    <row r="5" spans="1:14" ht="17" customHeight="1">
      <c r="A5" s="667" t="s">
        <v>198</v>
      </c>
      <c r="B5" s="668" t="s">
        <v>501</v>
      </c>
      <c r="C5" s="669" t="s">
        <v>328</v>
      </c>
      <c r="D5" s="669" t="s">
        <v>432</v>
      </c>
      <c r="E5" s="669" t="s">
        <v>434</v>
      </c>
      <c r="F5" s="669" t="s">
        <v>384</v>
      </c>
      <c r="G5" s="669" t="s">
        <v>388</v>
      </c>
      <c r="H5" s="669" t="s">
        <v>285</v>
      </c>
      <c r="I5" s="669" t="s">
        <v>295</v>
      </c>
      <c r="J5" s="669" t="s">
        <v>102</v>
      </c>
      <c r="K5" s="669" t="s">
        <v>104</v>
      </c>
      <c r="L5" s="669" t="s">
        <v>17</v>
      </c>
      <c r="M5" s="669" t="s">
        <v>107</v>
      </c>
      <c r="N5" s="670" t="s">
        <v>109</v>
      </c>
    </row>
    <row r="6" spans="1:14" ht="17" customHeight="1">
      <c r="A6" s="535" t="s">
        <v>348</v>
      </c>
      <c r="B6" s="781">
        <v>1.8197841315182193</v>
      </c>
      <c r="C6" s="781">
        <v>1.7370565798345083</v>
      </c>
      <c r="D6" s="781">
        <v>1.768852314000438</v>
      </c>
      <c r="E6" s="781">
        <v>1.7620066803455325</v>
      </c>
      <c r="F6" s="781">
        <v>1.6616275215912066</v>
      </c>
      <c r="G6" s="781">
        <v>1.6827386159375823</v>
      </c>
      <c r="H6" s="781">
        <v>2.2108389377203292</v>
      </c>
      <c r="I6" s="781">
        <v>2.0856149999999998</v>
      </c>
      <c r="J6" s="781">
        <v>1.296</v>
      </c>
      <c r="K6" s="781">
        <v>2.2925097262667444</v>
      </c>
      <c r="L6" s="781">
        <v>2.0971138213730001</v>
      </c>
      <c r="M6" s="781">
        <v>1.8416872253512255</v>
      </c>
      <c r="N6" s="781">
        <v>1.901700700829422</v>
      </c>
    </row>
    <row r="7" spans="1:14" ht="12" customHeight="1">
      <c r="A7" s="468" t="s">
        <v>488</v>
      </c>
      <c r="B7" s="782" t="s">
        <v>159</v>
      </c>
      <c r="C7" s="782" t="s">
        <v>159</v>
      </c>
      <c r="D7" s="782" t="s">
        <v>159</v>
      </c>
      <c r="E7" s="782" t="s">
        <v>159</v>
      </c>
      <c r="F7" s="782" t="s">
        <v>159</v>
      </c>
      <c r="G7" s="782" t="s">
        <v>159</v>
      </c>
      <c r="H7" s="782" t="s">
        <v>159</v>
      </c>
      <c r="I7" s="782" t="s">
        <v>159</v>
      </c>
      <c r="J7" s="782" t="s">
        <v>159</v>
      </c>
      <c r="K7" s="782" t="s">
        <v>159</v>
      </c>
      <c r="L7" s="782" t="s">
        <v>159</v>
      </c>
      <c r="M7" s="782" t="s">
        <v>159</v>
      </c>
      <c r="N7" s="782" t="s">
        <v>159</v>
      </c>
    </row>
    <row r="8" spans="1:14" ht="12" customHeight="1">
      <c r="A8" s="468" t="s">
        <v>603</v>
      </c>
      <c r="B8" s="783">
        <v>1.5000000000000009</v>
      </c>
      <c r="C8" s="782" t="s">
        <v>159</v>
      </c>
      <c r="D8" s="782" t="s">
        <v>159</v>
      </c>
      <c r="E8" s="782" t="s">
        <v>159</v>
      </c>
      <c r="F8" s="783">
        <v>1.4999999999999998</v>
      </c>
      <c r="G8" s="783">
        <v>1.5000000000000016</v>
      </c>
      <c r="H8" s="782" t="s">
        <v>159</v>
      </c>
      <c r="I8" s="782" t="s">
        <v>159</v>
      </c>
      <c r="J8" s="782" t="s">
        <v>159</v>
      </c>
      <c r="K8" s="782" t="s">
        <v>159</v>
      </c>
      <c r="L8" s="782" t="s">
        <v>159</v>
      </c>
      <c r="M8" s="782" t="s">
        <v>159</v>
      </c>
      <c r="N8" s="782" t="s">
        <v>159</v>
      </c>
    </row>
    <row r="9" spans="1:14" ht="12" customHeight="1">
      <c r="A9" s="468" t="s">
        <v>604</v>
      </c>
      <c r="B9" s="782" t="s">
        <v>159</v>
      </c>
      <c r="C9" s="782" t="s">
        <v>159</v>
      </c>
      <c r="D9" s="782" t="s">
        <v>159</v>
      </c>
      <c r="E9" s="782" t="s">
        <v>159</v>
      </c>
      <c r="F9" s="782" t="s">
        <v>159</v>
      </c>
      <c r="G9" s="782" t="s">
        <v>159</v>
      </c>
      <c r="H9" s="782" t="s">
        <v>159</v>
      </c>
      <c r="I9" s="782" t="s">
        <v>159</v>
      </c>
      <c r="J9" s="782" t="s">
        <v>159</v>
      </c>
      <c r="K9" s="782" t="s">
        <v>159</v>
      </c>
      <c r="L9" s="782" t="s">
        <v>159</v>
      </c>
      <c r="M9" s="782" t="s">
        <v>159</v>
      </c>
      <c r="N9" s="782" t="s">
        <v>159</v>
      </c>
    </row>
    <row r="10" spans="1:14" ht="12" customHeight="1">
      <c r="A10" s="358" t="s">
        <v>605</v>
      </c>
      <c r="B10" s="783">
        <v>2.8788314805457307</v>
      </c>
      <c r="C10" s="783">
        <v>2.2460526315789475</v>
      </c>
      <c r="D10" s="782" t="s">
        <v>159</v>
      </c>
      <c r="E10" s="782" t="s">
        <v>159</v>
      </c>
      <c r="F10" s="783">
        <v>2.6752229299363055</v>
      </c>
      <c r="G10" s="783">
        <v>2.8694523108194239</v>
      </c>
      <c r="H10" s="783">
        <v>2.9126545224201474</v>
      </c>
      <c r="I10" s="783">
        <v>2.908806917820645</v>
      </c>
      <c r="J10" s="783">
        <v>2.848083559051612</v>
      </c>
      <c r="K10" s="783">
        <v>2.8187707351143709</v>
      </c>
      <c r="L10" s="783">
        <v>2.9111021936864638</v>
      </c>
      <c r="M10" s="783">
        <v>2.9387059636196176</v>
      </c>
      <c r="N10" s="783">
        <v>2.8</v>
      </c>
    </row>
    <row r="11" spans="1:14" ht="12" customHeight="1">
      <c r="A11" s="358" t="s">
        <v>606</v>
      </c>
      <c r="B11" s="783">
        <v>2.0178579582259353</v>
      </c>
      <c r="C11" s="782" t="s">
        <v>159</v>
      </c>
      <c r="D11" s="782" t="s">
        <v>159</v>
      </c>
      <c r="E11" s="782" t="s">
        <v>159</v>
      </c>
      <c r="F11" s="782" t="s">
        <v>159</v>
      </c>
      <c r="G11" s="783">
        <v>1.8140827972027973</v>
      </c>
      <c r="H11" s="783">
        <v>1.9860214441767972</v>
      </c>
      <c r="I11" s="783">
        <v>2.0919819850850829</v>
      </c>
      <c r="J11" s="783">
        <v>2.0781792729938231</v>
      </c>
      <c r="K11" s="783">
        <v>1.8536940210821256</v>
      </c>
      <c r="L11" s="782" t="s">
        <v>159</v>
      </c>
      <c r="M11" s="782" t="s">
        <v>159</v>
      </c>
      <c r="N11" s="782" t="s">
        <v>159</v>
      </c>
    </row>
    <row r="12" spans="1:14" ht="12" customHeight="1">
      <c r="A12" s="469" t="s">
        <v>592</v>
      </c>
      <c r="B12" s="783">
        <v>2.1461717986072202</v>
      </c>
      <c r="C12" s="782" t="s">
        <v>159</v>
      </c>
      <c r="D12" s="782" t="s">
        <v>159</v>
      </c>
      <c r="E12" s="782" t="s">
        <v>159</v>
      </c>
      <c r="F12" s="782" t="s">
        <v>159</v>
      </c>
      <c r="G12" s="783">
        <v>1.8140827972027973</v>
      </c>
      <c r="H12" s="783">
        <v>1.9860214441767972</v>
      </c>
      <c r="I12" s="783">
        <v>2.2716282220531245</v>
      </c>
      <c r="J12" s="783">
        <v>2.3927469784615387</v>
      </c>
      <c r="K12" s="783">
        <v>1.9666181818181823</v>
      </c>
      <c r="L12" s="782" t="s">
        <v>159</v>
      </c>
      <c r="M12" s="782" t="s">
        <v>159</v>
      </c>
      <c r="N12" s="782" t="s">
        <v>159</v>
      </c>
    </row>
    <row r="13" spans="1:14" ht="12" customHeight="1">
      <c r="A13" s="469" t="s">
        <v>593</v>
      </c>
      <c r="B13" s="783">
        <v>1.5125248806017519</v>
      </c>
      <c r="C13" s="782" t="s">
        <v>159</v>
      </c>
      <c r="D13" s="782" t="s">
        <v>159</v>
      </c>
      <c r="E13" s="782" t="s">
        <v>159</v>
      </c>
      <c r="F13" s="782" t="s">
        <v>159</v>
      </c>
      <c r="G13" s="782" t="s">
        <v>159</v>
      </c>
      <c r="H13" s="782" t="s">
        <v>159</v>
      </c>
      <c r="I13" s="783">
        <v>1.5112251655869691</v>
      </c>
      <c r="J13" s="783">
        <v>1.5287677065868601</v>
      </c>
      <c r="K13" s="783">
        <v>1.4789399367747089</v>
      </c>
      <c r="L13" s="782" t="s">
        <v>159</v>
      </c>
      <c r="M13" s="782" t="s">
        <v>159</v>
      </c>
      <c r="N13" s="782" t="s">
        <v>159</v>
      </c>
    </row>
    <row r="14" spans="1:14" ht="12" customHeight="1">
      <c r="A14" s="469" t="s">
        <v>594</v>
      </c>
      <c r="B14" s="782" t="s">
        <v>159</v>
      </c>
      <c r="C14" s="782" t="s">
        <v>159</v>
      </c>
      <c r="D14" s="782" t="s">
        <v>159</v>
      </c>
      <c r="E14" s="782" t="s">
        <v>159</v>
      </c>
      <c r="F14" s="782" t="s">
        <v>159</v>
      </c>
      <c r="G14" s="782" t="s">
        <v>159</v>
      </c>
      <c r="H14" s="782" t="s">
        <v>159</v>
      </c>
      <c r="I14" s="782" t="s">
        <v>159</v>
      </c>
      <c r="J14" s="782" t="s">
        <v>159</v>
      </c>
      <c r="K14" s="782" t="s">
        <v>159</v>
      </c>
      <c r="L14" s="782" t="s">
        <v>159</v>
      </c>
      <c r="M14" s="782" t="s">
        <v>159</v>
      </c>
      <c r="N14" s="782" t="s">
        <v>159</v>
      </c>
    </row>
    <row r="15" spans="1:14" ht="12" customHeight="1">
      <c r="A15" s="468" t="s">
        <v>595</v>
      </c>
      <c r="B15" s="783">
        <v>0.62792140871177005</v>
      </c>
      <c r="C15" s="782" t="s">
        <v>159</v>
      </c>
      <c r="D15" s="782" t="s">
        <v>159</v>
      </c>
      <c r="E15" s="782" t="s">
        <v>159</v>
      </c>
      <c r="F15" s="783">
        <v>0.6323687429218573</v>
      </c>
      <c r="G15" s="783">
        <v>0.62593462953231738</v>
      </c>
      <c r="H15" s="783">
        <v>0.62806153846153856</v>
      </c>
      <c r="I15" s="783">
        <v>0.62788513650151667</v>
      </c>
      <c r="J15" s="783">
        <v>0.62482649006622526</v>
      </c>
      <c r="K15" s="782" t="s">
        <v>159</v>
      </c>
      <c r="L15" s="782" t="s">
        <v>159</v>
      </c>
      <c r="M15" s="782" t="s">
        <v>159</v>
      </c>
      <c r="N15" s="782" t="s">
        <v>159</v>
      </c>
    </row>
    <row r="16" spans="1:14" ht="12" customHeight="1">
      <c r="A16" s="358" t="s">
        <v>596</v>
      </c>
      <c r="B16" s="783">
        <v>1.2459357523735206</v>
      </c>
      <c r="C16" s="783">
        <v>1.2387096774193547</v>
      </c>
      <c r="D16" s="783">
        <v>1.2643106022896964</v>
      </c>
      <c r="E16" s="783">
        <v>1.2397094430992737</v>
      </c>
      <c r="F16" s="782" t="s">
        <v>159</v>
      </c>
      <c r="G16" s="782" t="s">
        <v>159</v>
      </c>
      <c r="H16" s="782" t="s">
        <v>159</v>
      </c>
      <c r="I16" s="782" t="s">
        <v>159</v>
      </c>
      <c r="J16" s="782" t="s">
        <v>159</v>
      </c>
      <c r="K16" s="782" t="s">
        <v>159</v>
      </c>
      <c r="L16" s="782" t="s">
        <v>159</v>
      </c>
      <c r="M16" s="782" t="s">
        <v>159</v>
      </c>
      <c r="N16" s="782" t="s">
        <v>159</v>
      </c>
    </row>
    <row r="17" spans="1:14" ht="12" customHeight="1">
      <c r="A17" s="358" t="s">
        <v>597</v>
      </c>
      <c r="B17" s="783">
        <v>1.3832797260746967</v>
      </c>
      <c r="C17" s="782" t="s">
        <v>159</v>
      </c>
      <c r="D17" s="782" t="s">
        <v>159</v>
      </c>
      <c r="E17" s="783">
        <v>1.492179775280899</v>
      </c>
      <c r="F17" s="783">
        <v>1.6949887855297159</v>
      </c>
      <c r="G17" s="783">
        <v>1.2223151468014779</v>
      </c>
      <c r="H17" s="783">
        <v>1.3350936675461742</v>
      </c>
      <c r="I17" s="782" t="s">
        <v>159</v>
      </c>
      <c r="J17" s="782" t="s">
        <v>159</v>
      </c>
      <c r="K17" s="782" t="s">
        <v>159</v>
      </c>
      <c r="L17" s="782" t="s">
        <v>159</v>
      </c>
      <c r="M17" s="782" t="s">
        <v>159</v>
      </c>
      <c r="N17" s="782" t="s">
        <v>159</v>
      </c>
    </row>
    <row r="18" spans="1:14" ht="12" customHeight="1">
      <c r="A18" s="468" t="s">
        <v>598</v>
      </c>
      <c r="B18" s="782" t="s">
        <v>159</v>
      </c>
      <c r="C18" s="782" t="s">
        <v>159</v>
      </c>
      <c r="D18" s="782" t="s">
        <v>159</v>
      </c>
      <c r="E18" s="782" t="s">
        <v>159</v>
      </c>
      <c r="F18" s="782" t="s">
        <v>159</v>
      </c>
      <c r="G18" s="782" t="s">
        <v>159</v>
      </c>
      <c r="H18" s="782" t="s">
        <v>159</v>
      </c>
      <c r="I18" s="782" t="s">
        <v>159</v>
      </c>
      <c r="J18" s="782" t="s">
        <v>159</v>
      </c>
      <c r="K18" s="782" t="s">
        <v>159</v>
      </c>
      <c r="L18" s="782" t="s">
        <v>159</v>
      </c>
      <c r="M18" s="782" t="s">
        <v>159</v>
      </c>
      <c r="N18" s="782" t="s">
        <v>159</v>
      </c>
    </row>
    <row r="19" spans="1:14" ht="12" customHeight="1">
      <c r="A19" s="468" t="s">
        <v>599</v>
      </c>
      <c r="B19" s="783">
        <v>1.4908434498811831</v>
      </c>
      <c r="C19" s="783">
        <v>1.4061600000000001</v>
      </c>
      <c r="D19" s="783">
        <v>2.2482782608695655</v>
      </c>
      <c r="E19" s="783">
        <v>2.2780800000000001</v>
      </c>
      <c r="F19" s="783">
        <v>2.2550399999999997</v>
      </c>
      <c r="G19" s="783">
        <v>1.623611356466877</v>
      </c>
      <c r="H19" s="783">
        <v>1.5234113207547169</v>
      </c>
      <c r="I19" s="783">
        <v>1.3117193717277487</v>
      </c>
      <c r="J19" s="783">
        <v>1.1340000000000001</v>
      </c>
      <c r="K19" s="783">
        <v>1.2291134780058652</v>
      </c>
      <c r="L19" s="783">
        <v>1.2160596780080295</v>
      </c>
      <c r="M19" s="783">
        <v>1.8143999999999998</v>
      </c>
      <c r="N19" s="783">
        <v>1.7858095805638323</v>
      </c>
    </row>
    <row r="20" spans="1:14" ht="12" customHeight="1">
      <c r="A20" s="468" t="s">
        <v>600</v>
      </c>
      <c r="B20" s="783">
        <v>1.8865658075783387</v>
      </c>
      <c r="C20" s="783">
        <v>1.9178775305348472</v>
      </c>
      <c r="D20" s="783">
        <v>1.7338374931586047</v>
      </c>
      <c r="E20" s="783">
        <v>2.2213627571485541</v>
      </c>
      <c r="F20" s="782" t="s">
        <v>159</v>
      </c>
      <c r="G20" s="782" t="s">
        <v>159</v>
      </c>
      <c r="H20" s="782" t="s">
        <v>159</v>
      </c>
      <c r="I20" s="782" t="s">
        <v>159</v>
      </c>
      <c r="J20" s="782" t="s">
        <v>159</v>
      </c>
      <c r="K20" s="782" t="s">
        <v>159</v>
      </c>
      <c r="L20" s="782" t="s">
        <v>159</v>
      </c>
      <c r="M20" s="782" t="s">
        <v>159</v>
      </c>
      <c r="N20" s="782" t="s">
        <v>159</v>
      </c>
    </row>
    <row r="21" spans="1:14" ht="12" customHeight="1">
      <c r="A21" s="468" t="s">
        <v>601</v>
      </c>
      <c r="B21" s="783">
        <v>1.5967559597618561</v>
      </c>
      <c r="C21" s="783">
        <v>1.3226684530120485</v>
      </c>
      <c r="D21" s="783">
        <v>1.5672355601381303</v>
      </c>
      <c r="E21" s="783">
        <v>1.669921492534739</v>
      </c>
      <c r="F21" s="783">
        <v>1.6664996864818344</v>
      </c>
      <c r="G21" s="783">
        <v>1.7183999999999999</v>
      </c>
      <c r="H21" s="782" t="s">
        <v>159</v>
      </c>
      <c r="I21" s="782" t="s">
        <v>159</v>
      </c>
      <c r="J21" s="782" t="s">
        <v>159</v>
      </c>
      <c r="K21" s="782" t="s">
        <v>159</v>
      </c>
      <c r="L21" s="782" t="s">
        <v>159</v>
      </c>
      <c r="M21" s="782" t="s">
        <v>159</v>
      </c>
      <c r="N21" s="782" t="s">
        <v>159</v>
      </c>
    </row>
    <row r="22" spans="1:14" ht="12" customHeight="1">
      <c r="A22" s="468" t="s">
        <v>243</v>
      </c>
      <c r="B22" s="783">
        <v>1.7552219534024596</v>
      </c>
      <c r="C22" s="782" t="s">
        <v>159</v>
      </c>
      <c r="D22" s="783">
        <v>1.7461996033551173</v>
      </c>
      <c r="E22" s="783">
        <v>1.7119096473459421</v>
      </c>
      <c r="F22" s="783">
        <v>1.8369563137294358</v>
      </c>
      <c r="G22" s="783">
        <v>1.8711207666459246</v>
      </c>
      <c r="H22" s="783">
        <v>1.5876000000000001</v>
      </c>
      <c r="I22" s="782" t="s">
        <v>159</v>
      </c>
      <c r="J22" s="783">
        <v>1.85</v>
      </c>
      <c r="K22" s="782" t="s">
        <v>159</v>
      </c>
      <c r="L22" s="782" t="s">
        <v>159</v>
      </c>
      <c r="M22" s="782" t="s">
        <v>159</v>
      </c>
      <c r="N22" s="782" t="s">
        <v>159</v>
      </c>
    </row>
    <row r="23" spans="1:14" ht="12" customHeight="1">
      <c r="A23" s="358" t="s">
        <v>244</v>
      </c>
      <c r="B23" s="783">
        <v>1.5442330339326333</v>
      </c>
      <c r="C23" s="783">
        <v>1.5188721582521405</v>
      </c>
      <c r="D23" s="783">
        <v>1.5207676728710575</v>
      </c>
      <c r="E23" s="783">
        <v>1.5250395569620252</v>
      </c>
      <c r="F23" s="782" t="s">
        <v>159</v>
      </c>
      <c r="G23" s="782" t="s">
        <v>159</v>
      </c>
      <c r="H23" s="782" t="s">
        <v>159</v>
      </c>
      <c r="I23" s="782" t="s">
        <v>159</v>
      </c>
      <c r="J23" s="782" t="s">
        <v>159</v>
      </c>
      <c r="K23" s="782" t="s">
        <v>159</v>
      </c>
      <c r="L23" s="782" t="s">
        <v>159</v>
      </c>
      <c r="M23" s="783">
        <v>1.5259580485505537</v>
      </c>
      <c r="N23" s="783">
        <v>1.6531069971863257</v>
      </c>
    </row>
    <row r="24" spans="1:14" ht="12" customHeight="1">
      <c r="A24" s="468" t="s">
        <v>245</v>
      </c>
      <c r="B24" s="783">
        <v>1.3610644897959183</v>
      </c>
      <c r="C24" s="782" t="s">
        <v>159</v>
      </c>
      <c r="D24" s="782" t="s">
        <v>159</v>
      </c>
      <c r="E24" s="782" t="s">
        <v>159</v>
      </c>
      <c r="F24" s="782" t="s">
        <v>159</v>
      </c>
      <c r="G24" s="782" t="s">
        <v>159</v>
      </c>
      <c r="H24" s="782" t="s">
        <v>159</v>
      </c>
      <c r="I24" s="782" t="s">
        <v>159</v>
      </c>
      <c r="J24" s="783">
        <v>1.3608</v>
      </c>
      <c r="K24" s="783">
        <v>1.3608</v>
      </c>
      <c r="L24" s="783">
        <v>1.36116288</v>
      </c>
      <c r="M24" s="783">
        <v>1.361178</v>
      </c>
      <c r="N24" s="782" t="s">
        <v>159</v>
      </c>
    </row>
    <row r="25" spans="1:14" ht="12" customHeight="1">
      <c r="A25" s="468" t="s">
        <v>246</v>
      </c>
      <c r="B25" s="782" t="s">
        <v>159</v>
      </c>
      <c r="C25" s="782" t="s">
        <v>159</v>
      </c>
      <c r="D25" s="782" t="s">
        <v>159</v>
      </c>
      <c r="E25" s="782" t="s">
        <v>159</v>
      </c>
      <c r="F25" s="782" t="s">
        <v>159</v>
      </c>
      <c r="G25" s="782" t="s">
        <v>159</v>
      </c>
      <c r="H25" s="782" t="s">
        <v>159</v>
      </c>
      <c r="I25" s="782" t="s">
        <v>159</v>
      </c>
      <c r="J25" s="782" t="s">
        <v>159</v>
      </c>
      <c r="K25" s="782" t="s">
        <v>159</v>
      </c>
      <c r="L25" s="782" t="s">
        <v>159</v>
      </c>
      <c r="M25" s="782" t="s">
        <v>159</v>
      </c>
      <c r="N25" s="782" t="s">
        <v>159</v>
      </c>
    </row>
    <row r="26" spans="1:14" ht="12" customHeight="1">
      <c r="A26" s="468" t="s">
        <v>258</v>
      </c>
      <c r="B26" s="783">
        <v>1.7290872281251481</v>
      </c>
      <c r="C26" s="783">
        <v>1.4715315811201322</v>
      </c>
      <c r="D26" s="783">
        <v>1.3846366533490013</v>
      </c>
      <c r="E26" s="783">
        <v>1.353048311535251</v>
      </c>
      <c r="F26" s="783">
        <v>1.4791121741948428</v>
      </c>
      <c r="G26" s="783">
        <v>3.6074240958573829</v>
      </c>
      <c r="H26" s="783">
        <v>1.3464757894736843</v>
      </c>
      <c r="I26" s="782" t="s">
        <v>159</v>
      </c>
      <c r="J26" s="782" t="s">
        <v>159</v>
      </c>
      <c r="K26" s="782" t="s">
        <v>159</v>
      </c>
      <c r="L26" s="783">
        <v>1.3056324324324324</v>
      </c>
      <c r="M26" s="783">
        <v>1.3121659425367904</v>
      </c>
      <c r="N26" s="783">
        <v>1.3917898387376453</v>
      </c>
    </row>
    <row r="27" spans="1:14" ht="12" customHeight="1">
      <c r="A27" s="358" t="s">
        <v>577</v>
      </c>
      <c r="B27" s="783">
        <v>1.8717299578059072</v>
      </c>
      <c r="C27" s="783">
        <v>1.8536109303838644</v>
      </c>
      <c r="D27" s="783">
        <v>1.9323912441119422</v>
      </c>
      <c r="E27" s="783">
        <v>1.8939759036144579</v>
      </c>
      <c r="F27" s="783">
        <v>1.8013793103448277</v>
      </c>
      <c r="G27" s="783">
        <v>1.3640167364016735</v>
      </c>
      <c r="H27" s="782" t="s">
        <v>159</v>
      </c>
      <c r="I27" s="782" t="s">
        <v>159</v>
      </c>
      <c r="J27" s="782" t="s">
        <v>159</v>
      </c>
      <c r="K27" s="782" t="s">
        <v>159</v>
      </c>
      <c r="L27" s="782" t="s">
        <v>159</v>
      </c>
      <c r="M27" s="783">
        <v>1.7478991596638658</v>
      </c>
      <c r="N27" s="783">
        <v>1.8736141906873613</v>
      </c>
    </row>
    <row r="28" spans="1:14" ht="12" customHeight="1">
      <c r="A28" s="469" t="s">
        <v>578</v>
      </c>
      <c r="B28" s="783">
        <v>1.8874968679528941</v>
      </c>
      <c r="C28" s="783">
        <v>1.8640699523052462</v>
      </c>
      <c r="D28" s="783">
        <v>1.9637139807897548</v>
      </c>
      <c r="E28" s="783">
        <v>1.9407496977025396</v>
      </c>
      <c r="F28" s="783">
        <v>1.8013793103448277</v>
      </c>
      <c r="G28" s="783">
        <v>1.3640167364016735</v>
      </c>
      <c r="H28" s="782" t="s">
        <v>159</v>
      </c>
      <c r="I28" s="782" t="s">
        <v>159</v>
      </c>
      <c r="J28" s="782" t="s">
        <v>159</v>
      </c>
      <c r="K28" s="782" t="s">
        <v>159</v>
      </c>
      <c r="L28" s="782" t="s">
        <v>159</v>
      </c>
      <c r="M28" s="783">
        <v>1.7478991596638658</v>
      </c>
      <c r="N28" s="783">
        <v>1.8736141906873613</v>
      </c>
    </row>
    <row r="29" spans="1:14" ht="12" customHeight="1">
      <c r="A29" s="469" t="s">
        <v>579</v>
      </c>
      <c r="B29" s="783">
        <v>1.7877169559412551</v>
      </c>
      <c r="C29" s="783">
        <v>1.8064516129032258</v>
      </c>
      <c r="D29" s="783">
        <v>1.8220551378446113</v>
      </c>
      <c r="E29" s="783">
        <v>1.7102137767220902</v>
      </c>
      <c r="F29" s="782" t="s">
        <v>159</v>
      </c>
      <c r="G29" s="782" t="s">
        <v>159</v>
      </c>
      <c r="H29" s="782" t="s">
        <v>159</v>
      </c>
      <c r="I29" s="782" t="s">
        <v>159</v>
      </c>
      <c r="J29" s="782" t="s">
        <v>159</v>
      </c>
      <c r="K29" s="782" t="s">
        <v>159</v>
      </c>
      <c r="L29" s="782" t="s">
        <v>159</v>
      </c>
      <c r="M29" s="782" t="s">
        <v>159</v>
      </c>
      <c r="N29" s="782" t="s">
        <v>159</v>
      </c>
    </row>
    <row r="30" spans="1:14" ht="12" customHeight="1">
      <c r="A30" s="468" t="s">
        <v>590</v>
      </c>
      <c r="B30" s="783">
        <v>1.491294660048911</v>
      </c>
      <c r="C30" s="783">
        <v>1.6257331831135264</v>
      </c>
      <c r="D30" s="783">
        <v>1.3905393377483442</v>
      </c>
      <c r="E30" s="783">
        <v>1.360868026394721</v>
      </c>
      <c r="F30" s="782" t="s">
        <v>159</v>
      </c>
      <c r="G30" s="782" t="s">
        <v>159</v>
      </c>
      <c r="H30" s="782" t="s">
        <v>159</v>
      </c>
      <c r="I30" s="782" t="s">
        <v>159</v>
      </c>
      <c r="J30" s="782" t="s">
        <v>159</v>
      </c>
      <c r="K30" s="782" t="s">
        <v>159</v>
      </c>
      <c r="L30" s="782" t="s">
        <v>159</v>
      </c>
      <c r="M30" s="783">
        <v>1.0630990859232177</v>
      </c>
      <c r="N30" s="783">
        <v>1.5803812038756968</v>
      </c>
    </row>
    <row r="31" spans="1:14" ht="12" customHeight="1">
      <c r="A31" s="468" t="s">
        <v>591</v>
      </c>
      <c r="B31" s="783">
        <v>1.8002858464768934</v>
      </c>
      <c r="C31" s="782" t="s">
        <v>159</v>
      </c>
      <c r="D31" s="783">
        <v>1.7988215241951284</v>
      </c>
      <c r="E31" s="783">
        <v>1.7935509479291796</v>
      </c>
      <c r="F31" s="782" t="s">
        <v>159</v>
      </c>
      <c r="G31" s="782" t="s">
        <v>159</v>
      </c>
      <c r="H31" s="782" t="s">
        <v>159</v>
      </c>
      <c r="I31" s="782" t="s">
        <v>159</v>
      </c>
      <c r="J31" s="782" t="s">
        <v>159</v>
      </c>
      <c r="K31" s="782" t="s">
        <v>159</v>
      </c>
      <c r="L31" s="782" t="s">
        <v>159</v>
      </c>
      <c r="M31" s="783">
        <v>1.8151570481469401</v>
      </c>
      <c r="N31" s="783">
        <v>1.8129664660361138</v>
      </c>
    </row>
    <row r="32" spans="1:14" ht="12" customHeight="1">
      <c r="A32" s="358" t="s">
        <v>686</v>
      </c>
      <c r="B32" s="783">
        <v>0</v>
      </c>
      <c r="C32" s="782" t="s">
        <v>159</v>
      </c>
      <c r="D32" s="782" t="s">
        <v>159</v>
      </c>
      <c r="E32" s="782" t="s">
        <v>159</v>
      </c>
      <c r="F32" s="782" t="s">
        <v>159</v>
      </c>
      <c r="G32" s="782" t="s">
        <v>159</v>
      </c>
      <c r="H32" s="782" t="s">
        <v>159</v>
      </c>
      <c r="I32" s="782" t="s">
        <v>159</v>
      </c>
      <c r="J32" s="782" t="s">
        <v>159</v>
      </c>
      <c r="K32" s="782" t="s">
        <v>159</v>
      </c>
      <c r="L32" s="782" t="s">
        <v>159</v>
      </c>
      <c r="M32" s="782" t="s">
        <v>159</v>
      </c>
      <c r="N32" s="782" t="s">
        <v>159</v>
      </c>
    </row>
    <row r="33" spans="1:14" ht="12" customHeight="1">
      <c r="A33" s="358" t="s">
        <v>534</v>
      </c>
      <c r="B33" s="783">
        <v>0</v>
      </c>
      <c r="C33" s="782" t="s">
        <v>159</v>
      </c>
      <c r="D33" s="782" t="s">
        <v>159</v>
      </c>
      <c r="E33" s="782" t="s">
        <v>159</v>
      </c>
      <c r="F33" s="782" t="s">
        <v>159</v>
      </c>
      <c r="G33" s="782" t="s">
        <v>159</v>
      </c>
      <c r="H33" s="782" t="s">
        <v>159</v>
      </c>
      <c r="I33" s="782" t="s">
        <v>159</v>
      </c>
      <c r="J33" s="782" t="s">
        <v>159</v>
      </c>
      <c r="K33" s="782" t="s">
        <v>159</v>
      </c>
      <c r="L33" s="782" t="s">
        <v>159</v>
      </c>
      <c r="M33" s="782" t="s">
        <v>159</v>
      </c>
      <c r="N33" s="782" t="s">
        <v>159</v>
      </c>
    </row>
    <row r="34" spans="1:14" ht="12" customHeight="1">
      <c r="A34" s="358" t="s">
        <v>535</v>
      </c>
      <c r="B34" s="783">
        <v>0</v>
      </c>
      <c r="C34" s="782" t="s">
        <v>159</v>
      </c>
      <c r="D34" s="782" t="s">
        <v>159</v>
      </c>
      <c r="E34" s="782" t="s">
        <v>159</v>
      </c>
      <c r="F34" s="782" t="s">
        <v>159</v>
      </c>
      <c r="G34" s="782" t="s">
        <v>159</v>
      </c>
      <c r="H34" s="782" t="s">
        <v>159</v>
      </c>
      <c r="I34" s="782" t="s">
        <v>159</v>
      </c>
      <c r="J34" s="782" t="s">
        <v>159</v>
      </c>
      <c r="K34" s="782" t="s">
        <v>159</v>
      </c>
      <c r="L34" s="782" t="s">
        <v>159</v>
      </c>
      <c r="M34" s="782" t="s">
        <v>159</v>
      </c>
      <c r="N34" s="782" t="s">
        <v>159</v>
      </c>
    </row>
    <row r="35" spans="1:14" ht="12" customHeight="1">
      <c r="A35" s="475" t="s">
        <v>536</v>
      </c>
      <c r="B35" s="784">
        <v>0</v>
      </c>
      <c r="C35" s="785" t="s">
        <v>159</v>
      </c>
      <c r="D35" s="785" t="s">
        <v>159</v>
      </c>
      <c r="E35" s="785" t="s">
        <v>159</v>
      </c>
      <c r="F35" s="785" t="s">
        <v>159</v>
      </c>
      <c r="G35" s="785" t="s">
        <v>159</v>
      </c>
      <c r="H35" s="785" t="s">
        <v>159</v>
      </c>
      <c r="I35" s="785" t="s">
        <v>159</v>
      </c>
      <c r="J35" s="785" t="s">
        <v>159</v>
      </c>
      <c r="K35" s="785" t="s">
        <v>159</v>
      </c>
      <c r="L35" s="785" t="s">
        <v>159</v>
      </c>
      <c r="M35" s="785" t="s">
        <v>159</v>
      </c>
      <c r="N35" s="785" t="s">
        <v>159</v>
      </c>
    </row>
    <row r="36" spans="1:14" ht="9" customHeight="1">
      <c r="A36" s="76" t="s">
        <v>745</v>
      </c>
      <c r="B36" s="515"/>
      <c r="C36" s="515"/>
      <c r="D36" s="515"/>
      <c r="E36" s="515"/>
      <c r="F36" s="515"/>
      <c r="G36" s="515"/>
      <c r="H36" s="515"/>
      <c r="I36" s="515"/>
      <c r="J36" s="516"/>
      <c r="K36" s="516"/>
      <c r="L36" s="516"/>
      <c r="M36" s="516"/>
    </row>
    <row r="37" spans="1:14" ht="9" customHeight="1">
      <c r="A37" s="76" t="s">
        <v>151</v>
      </c>
      <c r="B37" s="515"/>
      <c r="C37" s="515"/>
      <c r="D37" s="515"/>
      <c r="E37" s="515"/>
      <c r="F37" s="515"/>
      <c r="G37" s="515"/>
      <c r="H37" s="515"/>
      <c r="I37" s="515"/>
      <c r="J37" s="516"/>
      <c r="K37" s="516"/>
      <c r="L37" s="516"/>
      <c r="M37" s="516"/>
    </row>
    <row r="38" spans="1:14" ht="9" customHeight="1">
      <c r="A38" s="77" t="s">
        <v>318</v>
      </c>
      <c r="B38" s="515"/>
      <c r="C38" s="515"/>
      <c r="D38" s="515"/>
      <c r="E38" s="515"/>
      <c r="F38" s="515"/>
      <c r="G38" s="515"/>
      <c r="H38" s="515"/>
      <c r="I38" s="515"/>
      <c r="J38" s="516"/>
      <c r="K38" s="516"/>
      <c r="L38" s="516"/>
      <c r="M38" s="516"/>
    </row>
    <row r="39" spans="1:14" ht="12" customHeight="1">
      <c r="A39" s="14"/>
    </row>
    <row r="40" spans="1:14" ht="12" customHeight="1">
      <c r="A40" s="217"/>
    </row>
    <row r="41" spans="1:14" ht="12" customHeight="1">
      <c r="A41" s="276"/>
    </row>
    <row r="42" spans="1:14" ht="12" customHeight="1">
      <c r="A42" s="277"/>
    </row>
    <row r="43" spans="1:14" ht="12" customHeight="1">
      <c r="A43" s="278"/>
    </row>
    <row r="44" spans="1:14" ht="12" customHeight="1">
      <c r="A44" s="277"/>
    </row>
    <row r="45" spans="1:14" ht="12" customHeight="1">
      <c r="A45" s="217"/>
    </row>
    <row r="46" spans="1:14" ht="12" customHeight="1">
      <c r="A46" s="217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U56"/>
  <sheetViews>
    <sheetView showGridLines="0" zoomScale="150" workbookViewId="0">
      <selection activeCell="A2" sqref="A2:J49"/>
    </sheetView>
  </sheetViews>
  <sheetFormatPr baseColWidth="10" defaultColWidth="12.83203125" defaultRowHeight="12" customHeight="1"/>
  <cols>
    <col min="1" max="1" width="8.33203125" style="281" customWidth="1"/>
    <col min="2" max="2" width="8" style="281" customWidth="1"/>
    <col min="3" max="10" width="7.1640625" style="281" customWidth="1"/>
    <col min="11" max="15" width="5.6640625" style="281" customWidth="1"/>
    <col min="16" max="16384" width="12.83203125" style="281"/>
  </cols>
  <sheetData>
    <row r="2" spans="1:21" ht="12" customHeight="1">
      <c r="A2" s="786" t="s">
        <v>401</v>
      </c>
    </row>
    <row r="3" spans="1:21" ht="12" customHeight="1">
      <c r="A3" s="795" t="s">
        <v>402</v>
      </c>
      <c r="B3" s="465"/>
      <c r="C3" s="465"/>
      <c r="D3" s="465"/>
      <c r="E3" s="465"/>
      <c r="F3" s="465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466"/>
      <c r="S3" s="466"/>
      <c r="T3" s="466"/>
      <c r="U3" s="466"/>
    </row>
    <row r="4" spans="1:21" ht="4" customHeight="1"/>
    <row r="5" spans="1:21" ht="17" customHeight="1">
      <c r="A5" s="789" t="s">
        <v>625</v>
      </c>
      <c r="B5" s="790" t="s">
        <v>541</v>
      </c>
      <c r="C5" s="790">
        <v>2010</v>
      </c>
      <c r="D5" s="790">
        <v>2011</v>
      </c>
      <c r="E5" s="790">
        <v>2012</v>
      </c>
      <c r="F5" s="790">
        <v>2013</v>
      </c>
      <c r="G5" s="790">
        <v>2014</v>
      </c>
      <c r="H5" s="790">
        <v>2015</v>
      </c>
      <c r="I5" s="790">
        <v>2016</v>
      </c>
      <c r="J5" s="791" t="s">
        <v>205</v>
      </c>
      <c r="K5" s="1315"/>
      <c r="L5" s="1315"/>
      <c r="M5" s="282"/>
    </row>
    <row r="6" spans="1:21" ht="7" customHeight="1">
      <c r="K6" s="282"/>
      <c r="L6" s="282"/>
      <c r="M6" s="282"/>
    </row>
    <row r="7" spans="1:21" ht="12" customHeight="1">
      <c r="A7" s="1268" t="s">
        <v>609</v>
      </c>
      <c r="B7" s="281" t="s">
        <v>621</v>
      </c>
      <c r="C7" s="388">
        <v>751630</v>
      </c>
      <c r="D7" s="388">
        <v>757886</v>
      </c>
      <c r="E7" s="388">
        <v>766737</v>
      </c>
      <c r="F7" s="388">
        <v>784705.58060454158</v>
      </c>
      <c r="G7" s="388">
        <v>719830</v>
      </c>
      <c r="H7" s="388">
        <v>657672</v>
      </c>
      <c r="I7" s="388">
        <v>665021</v>
      </c>
      <c r="J7" s="388">
        <v>667314</v>
      </c>
      <c r="K7" s="389"/>
      <c r="L7" s="389"/>
      <c r="M7" s="282"/>
    </row>
    <row r="8" spans="1:21" ht="12" customHeight="1">
      <c r="A8" s="1268"/>
      <c r="B8" s="281" t="s">
        <v>626</v>
      </c>
      <c r="C8" s="388">
        <v>9753.7548999999999</v>
      </c>
      <c r="D8" s="388">
        <v>9780.034999999998</v>
      </c>
      <c r="E8" s="388">
        <v>10214.916999999998</v>
      </c>
      <c r="F8" s="388">
        <v>10498.500483305341</v>
      </c>
      <c r="G8" s="388">
        <v>9607.1508000000013</v>
      </c>
      <c r="H8" s="388">
        <v>8987.2510000000002</v>
      </c>
      <c r="I8" s="388">
        <v>9174.5723000000016</v>
      </c>
      <c r="J8" s="388">
        <v>9415.9032500000012</v>
      </c>
      <c r="K8" s="389"/>
      <c r="L8" s="389"/>
      <c r="M8" s="282"/>
    </row>
    <row r="9" spans="1:21" ht="12" customHeight="1">
      <c r="A9" s="1268"/>
      <c r="B9" s="281" t="s">
        <v>627</v>
      </c>
      <c r="C9" s="399">
        <f t="shared" ref="C9:J9" si="0">(C8/C7)*1000</f>
        <v>12.976803613480037</v>
      </c>
      <c r="D9" s="399">
        <f t="shared" si="0"/>
        <v>12.904361605835176</v>
      </c>
      <c r="E9" s="399">
        <f t="shared" si="0"/>
        <v>13.322582580467614</v>
      </c>
      <c r="F9" s="399">
        <f t="shared" si="0"/>
        <v>13.378903811563614</v>
      </c>
      <c r="G9" s="399">
        <f t="shared" si="0"/>
        <v>13.34641623716711</v>
      </c>
      <c r="H9" s="399">
        <f t="shared" si="0"/>
        <v>13.66524802637181</v>
      </c>
      <c r="I9" s="399">
        <f t="shared" si="0"/>
        <v>13.795913662876814</v>
      </c>
      <c r="J9" s="399">
        <f t="shared" si="0"/>
        <v>14.110153915548004</v>
      </c>
      <c r="K9" s="788"/>
      <c r="L9" s="788"/>
      <c r="M9" s="282"/>
    </row>
    <row r="10" spans="1:21" ht="7" customHeight="1">
      <c r="A10" s="1269"/>
      <c r="B10" s="1267"/>
      <c r="C10" s="1267"/>
      <c r="D10" s="1267"/>
      <c r="E10" s="1267"/>
      <c r="F10" s="1267"/>
      <c r="G10" s="1267"/>
      <c r="H10" s="1267"/>
      <c r="I10" s="1267"/>
      <c r="J10" s="1267"/>
      <c r="K10" s="282"/>
      <c r="L10" s="282"/>
      <c r="M10" s="282"/>
    </row>
    <row r="11" spans="1:21" ht="12" customHeight="1">
      <c r="A11" s="1268" t="s">
        <v>397</v>
      </c>
      <c r="B11" s="281" t="s">
        <v>621</v>
      </c>
      <c r="C11" s="388">
        <v>1332595</v>
      </c>
      <c r="D11" s="388">
        <v>1441045</v>
      </c>
      <c r="E11" s="388">
        <v>1599829</v>
      </c>
      <c r="F11" s="388">
        <v>1831540.5</v>
      </c>
      <c r="G11" s="388">
        <v>1889773</v>
      </c>
      <c r="H11" s="388">
        <v>1829016</v>
      </c>
      <c r="I11" s="388">
        <v>1928215</v>
      </c>
      <c r="J11" s="388">
        <v>2007199</v>
      </c>
      <c r="K11" s="389"/>
      <c r="L11" s="389"/>
      <c r="M11" s="282"/>
    </row>
    <row r="12" spans="1:21" ht="12" customHeight="1">
      <c r="A12" s="1268"/>
      <c r="B12" s="281" t="s">
        <v>626</v>
      </c>
      <c r="C12" s="388">
        <v>77813.042300000001</v>
      </c>
      <c r="D12" s="388">
        <v>86474.191999999995</v>
      </c>
      <c r="E12" s="388">
        <v>95826.378999999986</v>
      </c>
      <c r="F12" s="388">
        <v>110013.85458238097</v>
      </c>
      <c r="G12" s="388">
        <v>116142.09433333331</v>
      </c>
      <c r="H12" s="388">
        <v>116257.125</v>
      </c>
      <c r="I12" s="388">
        <v>124393.55399999997</v>
      </c>
      <c r="J12" s="388">
        <v>131518.77470000001</v>
      </c>
      <c r="K12" s="389"/>
      <c r="L12" s="389"/>
      <c r="M12" s="282"/>
    </row>
    <row r="13" spans="1:21" ht="12" customHeight="1">
      <c r="A13" s="1268"/>
      <c r="B13" s="281" t="s">
        <v>627</v>
      </c>
      <c r="C13" s="399">
        <f t="shared" ref="C13:J13" si="1">(C12/C11)*1000</f>
        <v>58.392116359434041</v>
      </c>
      <c r="D13" s="399">
        <f t="shared" si="1"/>
        <v>60.007974768310497</v>
      </c>
      <c r="E13" s="399">
        <f t="shared" si="1"/>
        <v>59.897888461829346</v>
      </c>
      <c r="F13" s="399">
        <f t="shared" si="1"/>
        <v>60.066296422263648</v>
      </c>
      <c r="G13" s="399">
        <f t="shared" si="1"/>
        <v>61.458225053132473</v>
      </c>
      <c r="H13" s="399">
        <f t="shared" si="1"/>
        <v>63.562661562282671</v>
      </c>
      <c r="I13" s="399">
        <f t="shared" si="1"/>
        <v>64.51228415918348</v>
      </c>
      <c r="J13" s="399">
        <f t="shared" si="1"/>
        <v>65.523535384383919</v>
      </c>
      <c r="K13" s="788"/>
      <c r="L13" s="788"/>
      <c r="M13" s="282"/>
    </row>
    <row r="14" spans="1:21" ht="7" customHeight="1">
      <c r="A14" s="1269"/>
      <c r="B14" s="1267"/>
      <c r="C14" s="1267"/>
      <c r="D14" s="1267"/>
      <c r="E14" s="1267"/>
      <c r="F14" s="1267"/>
      <c r="G14" s="1267"/>
      <c r="H14" s="1267"/>
      <c r="I14" s="1267"/>
      <c r="J14" s="1267"/>
      <c r="K14" s="282"/>
      <c r="L14" s="282"/>
      <c r="M14" s="282"/>
    </row>
    <row r="15" spans="1:21" ht="12" customHeight="1">
      <c r="A15" s="1268" t="s">
        <v>398</v>
      </c>
      <c r="B15" s="281" t="s">
        <v>621</v>
      </c>
      <c r="C15" s="388">
        <v>924249</v>
      </c>
      <c r="D15" s="388">
        <v>970506</v>
      </c>
      <c r="E15" s="388">
        <v>1047040</v>
      </c>
      <c r="F15" s="388">
        <v>1084096</v>
      </c>
      <c r="G15" s="388">
        <v>1097918</v>
      </c>
      <c r="H15" s="388">
        <v>1105750</v>
      </c>
      <c r="I15" s="388">
        <v>1072158</v>
      </c>
      <c r="J15" s="388">
        <v>1050952</v>
      </c>
      <c r="K15" s="389"/>
      <c r="L15" s="389"/>
      <c r="M15" s="282"/>
    </row>
    <row r="16" spans="1:21" ht="12" customHeight="1">
      <c r="A16" s="1268"/>
      <c r="B16" s="281" t="s">
        <v>626</v>
      </c>
      <c r="C16" s="388">
        <v>160291.48539999998</v>
      </c>
      <c r="D16" s="388">
        <v>169320.79399999999</v>
      </c>
      <c r="E16" s="388">
        <v>186292.11848000003</v>
      </c>
      <c r="F16" s="388">
        <v>191532.84032000002</v>
      </c>
      <c r="G16" s="388">
        <v>196465.88100000002</v>
      </c>
      <c r="H16" s="388">
        <v>197818.45699999999</v>
      </c>
      <c r="I16" s="388">
        <v>196620.73375000001</v>
      </c>
      <c r="J16" s="388">
        <v>196101.43098999999</v>
      </c>
      <c r="K16" s="389"/>
      <c r="L16" s="389"/>
      <c r="M16" s="282"/>
    </row>
    <row r="17" spans="1:21" ht="12" customHeight="1">
      <c r="A17" s="1270"/>
      <c r="B17" s="282" t="s">
        <v>627</v>
      </c>
      <c r="C17" s="788">
        <f t="shared" ref="C17:J17" si="2">(C16/C15)*1000</f>
        <v>173.42889784030058</v>
      </c>
      <c r="D17" s="788">
        <f t="shared" si="2"/>
        <v>174.46650922302388</v>
      </c>
      <c r="E17" s="788">
        <f t="shared" si="2"/>
        <v>177.92263760696824</v>
      </c>
      <c r="F17" s="788">
        <f t="shared" si="2"/>
        <v>176.67516559419093</v>
      </c>
      <c r="G17" s="788">
        <f t="shared" si="2"/>
        <v>178.94403862583547</v>
      </c>
      <c r="H17" s="788">
        <f t="shared" si="2"/>
        <v>178.8998028487452</v>
      </c>
      <c r="I17" s="788">
        <f t="shared" si="2"/>
        <v>183.38783439567678</v>
      </c>
      <c r="J17" s="788">
        <f t="shared" si="2"/>
        <v>186.5940889688587</v>
      </c>
      <c r="K17" s="788"/>
      <c r="L17" s="788"/>
      <c r="M17" s="282"/>
    </row>
    <row r="18" spans="1:21" ht="5" customHeight="1">
      <c r="A18" s="382"/>
      <c r="B18" s="382"/>
      <c r="C18" s="792"/>
      <c r="D18" s="792"/>
      <c r="E18" s="792"/>
      <c r="F18" s="792"/>
      <c r="G18" s="792"/>
      <c r="H18" s="792"/>
      <c r="I18" s="792"/>
      <c r="J18" s="792"/>
      <c r="K18" s="788"/>
      <c r="L18" s="788"/>
      <c r="M18" s="282"/>
    </row>
    <row r="19" spans="1:21" ht="9" customHeight="1">
      <c r="A19" s="76" t="s">
        <v>745</v>
      </c>
      <c r="B19" s="793"/>
      <c r="C19" s="793"/>
      <c r="D19" s="793"/>
      <c r="E19" s="793"/>
      <c r="F19" s="793"/>
      <c r="G19" s="793"/>
      <c r="H19" s="793"/>
      <c r="I19" s="793"/>
      <c r="J19" s="793"/>
      <c r="K19" s="1316"/>
      <c r="L19" s="1316"/>
      <c r="M19" s="1316"/>
    </row>
    <row r="20" spans="1:21" ht="9" customHeight="1">
      <c r="A20" s="794" t="s">
        <v>299</v>
      </c>
      <c r="B20" s="793"/>
      <c r="C20" s="793"/>
      <c r="D20" s="793"/>
      <c r="E20" s="793"/>
      <c r="F20" s="793"/>
      <c r="G20" s="793"/>
      <c r="H20" s="793"/>
      <c r="I20" s="793"/>
      <c r="J20" s="793"/>
      <c r="K20" s="1316"/>
      <c r="L20" s="1316"/>
      <c r="M20" s="1316"/>
    </row>
    <row r="21" spans="1:21" ht="9" customHeight="1">
      <c r="A21" s="793" t="s">
        <v>112</v>
      </c>
      <c r="B21" s="793"/>
      <c r="C21" s="793"/>
      <c r="D21" s="793"/>
      <c r="E21" s="793"/>
      <c r="F21" s="793"/>
      <c r="G21" s="793"/>
      <c r="H21" s="793"/>
      <c r="I21" s="793"/>
      <c r="J21" s="793"/>
      <c r="K21" s="1316"/>
      <c r="L21" s="1316"/>
      <c r="M21" s="1316"/>
    </row>
    <row r="26" spans="1:21" ht="25" customHeight="1"/>
    <row r="29" spans="1:21" ht="12" customHeight="1">
      <c r="A29" s="787" t="s">
        <v>710</v>
      </c>
    </row>
    <row r="30" spans="1:21" ht="12" customHeight="1">
      <c r="A30" s="798" t="s">
        <v>711</v>
      </c>
      <c r="B30" s="466"/>
      <c r="C30" s="466"/>
      <c r="D30" s="466"/>
      <c r="E30" s="466"/>
      <c r="F30" s="466"/>
      <c r="G30" s="466"/>
      <c r="H30" s="466"/>
      <c r="I30" s="466"/>
      <c r="J30" s="466"/>
      <c r="K30" s="466"/>
      <c r="L30" s="466"/>
      <c r="M30" s="466"/>
      <c r="N30" s="466"/>
      <c r="O30" s="466"/>
      <c r="P30" s="466"/>
      <c r="Q30" s="466"/>
      <c r="R30" s="466"/>
      <c r="S30" s="466"/>
      <c r="T30" s="466"/>
      <c r="U30" s="466"/>
    </row>
    <row r="31" spans="1:21" ht="3" customHeight="1">
      <c r="A31" s="281" t="s">
        <v>650</v>
      </c>
    </row>
    <row r="32" spans="1:21" ht="17" customHeight="1">
      <c r="A32" s="789" t="s">
        <v>625</v>
      </c>
      <c r="B32" s="790" t="s">
        <v>541</v>
      </c>
      <c r="C32" s="790">
        <v>2010</v>
      </c>
      <c r="D32" s="790">
        <v>2011</v>
      </c>
      <c r="E32" s="790">
        <v>2012</v>
      </c>
      <c r="F32" s="790">
        <v>2013</v>
      </c>
      <c r="G32" s="790">
        <v>2014</v>
      </c>
      <c r="H32" s="790">
        <v>2015</v>
      </c>
      <c r="I32" s="790">
        <v>2016</v>
      </c>
      <c r="J32" s="946" t="s">
        <v>715</v>
      </c>
      <c r="K32" s="1315"/>
      <c r="L32" s="1315"/>
    </row>
    <row r="33" spans="1:12" ht="6" customHeight="1">
      <c r="K33" s="282"/>
      <c r="L33" s="282"/>
    </row>
    <row r="34" spans="1:12" ht="12" customHeight="1">
      <c r="A34" s="1271" t="s">
        <v>609</v>
      </c>
      <c r="B34" s="281" t="s">
        <v>621</v>
      </c>
      <c r="C34" s="388">
        <v>105265</v>
      </c>
      <c r="D34" s="388">
        <v>84080</v>
      </c>
      <c r="E34" s="388">
        <v>93443</v>
      </c>
      <c r="F34" s="388">
        <v>104683</v>
      </c>
      <c r="G34" s="388">
        <v>99971</v>
      </c>
      <c r="H34" s="388">
        <v>91859</v>
      </c>
      <c r="I34" s="388">
        <v>90115</v>
      </c>
      <c r="J34" s="388">
        <v>81139</v>
      </c>
      <c r="K34" s="389"/>
      <c r="L34" s="389"/>
    </row>
    <row r="35" spans="1:12" ht="12" customHeight="1">
      <c r="A35" s="1271"/>
      <c r="B35" s="281" t="s">
        <v>626</v>
      </c>
      <c r="C35" s="388">
        <v>1263.356</v>
      </c>
      <c r="D35" s="388">
        <v>1005.3040000000001</v>
      </c>
      <c r="E35" s="388">
        <v>1185.9735000000001</v>
      </c>
      <c r="F35" s="388">
        <v>1326.021</v>
      </c>
      <c r="G35" s="388">
        <v>1312.2910000000002</v>
      </c>
      <c r="H35" s="388">
        <v>1204.51</v>
      </c>
      <c r="I35" s="388">
        <v>1169.8050000000001</v>
      </c>
      <c r="J35" s="388">
        <v>1059.0940000000001</v>
      </c>
      <c r="K35" s="389"/>
      <c r="L35" s="389"/>
    </row>
    <row r="36" spans="1:12" ht="12" customHeight="1">
      <c r="A36" s="1271"/>
      <c r="B36" s="282" t="s">
        <v>627</v>
      </c>
      <c r="C36" s="399">
        <f t="shared" ref="C36:J36" si="3">(C35/C34)*1000</f>
        <v>12.001671970740512</v>
      </c>
      <c r="D36" s="399">
        <f t="shared" si="3"/>
        <v>11.95651760228354</v>
      </c>
      <c r="E36" s="399">
        <f t="shared" si="3"/>
        <v>12.691945892148155</v>
      </c>
      <c r="F36" s="399">
        <f t="shared" si="3"/>
        <v>12.667013746262525</v>
      </c>
      <c r="G36" s="399">
        <f t="shared" si="3"/>
        <v>13.12671674785688</v>
      </c>
      <c r="H36" s="399">
        <f t="shared" si="3"/>
        <v>13.112596479386887</v>
      </c>
      <c r="I36" s="399">
        <f t="shared" si="3"/>
        <v>12.981246185429729</v>
      </c>
      <c r="J36" s="399">
        <f t="shared" si="3"/>
        <v>13.052835258014026</v>
      </c>
      <c r="K36" s="788"/>
      <c r="L36" s="788"/>
    </row>
    <row r="37" spans="1:12" ht="6" customHeight="1">
      <c r="A37" s="1272"/>
      <c r="B37" s="1267"/>
      <c r="C37" s="1267"/>
      <c r="D37" s="1267"/>
      <c r="E37" s="1267"/>
      <c r="F37" s="1267"/>
      <c r="G37" s="1267"/>
      <c r="H37" s="1267"/>
      <c r="I37" s="1267"/>
      <c r="J37" s="1267"/>
      <c r="K37" s="282"/>
      <c r="L37" s="282"/>
    </row>
    <row r="38" spans="1:12" ht="12" customHeight="1">
      <c r="A38" s="1271" t="s">
        <v>397</v>
      </c>
      <c r="B38" s="281" t="s">
        <v>621</v>
      </c>
      <c r="C38" s="389">
        <v>655763</v>
      </c>
      <c r="D38" s="389">
        <v>670581</v>
      </c>
      <c r="E38" s="389">
        <v>767182</v>
      </c>
      <c r="F38" s="389">
        <v>875255</v>
      </c>
      <c r="G38" s="389">
        <v>892131</v>
      </c>
      <c r="H38" s="389">
        <v>868815</v>
      </c>
      <c r="I38" s="389">
        <v>908816</v>
      </c>
      <c r="J38" s="389">
        <v>950421</v>
      </c>
      <c r="K38" s="389"/>
      <c r="L38" s="389"/>
    </row>
    <row r="39" spans="1:12" ht="12" customHeight="1">
      <c r="A39" s="1271"/>
      <c r="B39" s="281" t="s">
        <v>626</v>
      </c>
      <c r="C39" s="388">
        <v>41338.164000000004</v>
      </c>
      <c r="D39" s="388">
        <v>43941.584999999999</v>
      </c>
      <c r="E39" s="388">
        <v>50074.605100000008</v>
      </c>
      <c r="F39" s="388">
        <v>57303.589</v>
      </c>
      <c r="G39" s="388">
        <v>59737.371000000006</v>
      </c>
      <c r="H39" s="388">
        <v>60204.266000000003</v>
      </c>
      <c r="I39" s="388">
        <v>63661.828799999988</v>
      </c>
      <c r="J39" s="388">
        <v>67416.523799999995</v>
      </c>
      <c r="K39" s="389"/>
      <c r="L39" s="389"/>
    </row>
    <row r="40" spans="1:12" ht="12" customHeight="1">
      <c r="A40" s="1271"/>
      <c r="B40" s="282" t="s">
        <v>627</v>
      </c>
      <c r="C40" s="399">
        <f t="shared" ref="C40:J40" si="4">(C39/C38)*1000</f>
        <v>63.038268398796518</v>
      </c>
      <c r="D40" s="399">
        <f t="shared" si="4"/>
        <v>65.527632008661143</v>
      </c>
      <c r="E40" s="399">
        <f t="shared" si="4"/>
        <v>65.270828955840997</v>
      </c>
      <c r="F40" s="399">
        <f t="shared" si="4"/>
        <v>65.470735956949682</v>
      </c>
      <c r="G40" s="399">
        <f t="shared" si="4"/>
        <v>66.960313003359374</v>
      </c>
      <c r="H40" s="399">
        <f t="shared" si="4"/>
        <v>69.294689893705794</v>
      </c>
      <c r="I40" s="399">
        <f t="shared" si="4"/>
        <v>70.049194556433847</v>
      </c>
      <c r="J40" s="399">
        <f t="shared" si="4"/>
        <v>70.933327230774566</v>
      </c>
      <c r="K40" s="788"/>
      <c r="L40" s="788"/>
    </row>
    <row r="41" spans="1:12" ht="6" customHeight="1">
      <c r="A41" s="1272"/>
      <c r="B41" s="1267"/>
      <c r="C41" s="1267"/>
      <c r="D41" s="1267"/>
      <c r="E41" s="1267"/>
      <c r="F41" s="1267"/>
      <c r="G41" s="1267"/>
      <c r="H41" s="1267"/>
      <c r="I41" s="1267"/>
      <c r="J41" s="1267"/>
      <c r="K41" s="282"/>
      <c r="L41" s="282"/>
    </row>
    <row r="42" spans="1:12" ht="12" customHeight="1">
      <c r="A42" s="1271" t="s">
        <v>398</v>
      </c>
      <c r="B42" s="281" t="s">
        <v>621</v>
      </c>
      <c r="C42" s="388">
        <v>263100</v>
      </c>
      <c r="D42" s="388">
        <v>268509</v>
      </c>
      <c r="E42" s="388">
        <v>291757</v>
      </c>
      <c r="F42" s="388">
        <v>313386</v>
      </c>
      <c r="G42" s="388">
        <v>345335</v>
      </c>
      <c r="H42" s="388">
        <v>334236</v>
      </c>
      <c r="I42" s="388">
        <v>325835</v>
      </c>
      <c r="J42" s="388">
        <v>331736</v>
      </c>
      <c r="K42" s="389"/>
      <c r="L42" s="389"/>
    </row>
    <row r="43" spans="1:12" ht="12" customHeight="1">
      <c r="A43" s="797"/>
      <c r="B43" s="281" t="s">
        <v>626</v>
      </c>
      <c r="C43" s="388">
        <v>61985.053999999996</v>
      </c>
      <c r="D43" s="388">
        <v>62097.772999999994</v>
      </c>
      <c r="E43" s="388">
        <v>67859.187800000014</v>
      </c>
      <c r="F43" s="388">
        <v>73351.764999999999</v>
      </c>
      <c r="G43" s="388">
        <v>80800.671000000002</v>
      </c>
      <c r="H43" s="388">
        <v>78477.806999999986</v>
      </c>
      <c r="I43" s="388">
        <v>79618.276199999993</v>
      </c>
      <c r="J43" s="388">
        <v>80917.775300000008</v>
      </c>
      <c r="K43" s="389"/>
      <c r="L43" s="389"/>
    </row>
    <row r="44" spans="1:12" ht="12" customHeight="1">
      <c r="A44" s="282"/>
      <c r="B44" s="282" t="s">
        <v>627</v>
      </c>
      <c r="C44" s="788">
        <f t="shared" ref="C44:J44" si="5">(C43/C42)*1000</f>
        <v>235.59503610794374</v>
      </c>
      <c r="D44" s="788">
        <f t="shared" si="5"/>
        <v>231.26886994476905</v>
      </c>
      <c r="E44" s="788">
        <f t="shared" si="5"/>
        <v>232.58803661951561</v>
      </c>
      <c r="F44" s="788">
        <f t="shared" si="5"/>
        <v>234.06203531746792</v>
      </c>
      <c r="G44" s="788">
        <f t="shared" si="5"/>
        <v>233.97764779127513</v>
      </c>
      <c r="H44" s="788">
        <f t="shared" si="5"/>
        <v>234.7975891286396</v>
      </c>
      <c r="I44" s="788">
        <f t="shared" si="5"/>
        <v>244.35151595132504</v>
      </c>
      <c r="J44" s="788">
        <f t="shared" si="5"/>
        <v>243.92220108761188</v>
      </c>
      <c r="K44" s="788"/>
      <c r="L44" s="788"/>
    </row>
    <row r="45" spans="1:12" ht="6" customHeight="1">
      <c r="A45" s="382"/>
      <c r="B45" s="382"/>
      <c r="C45" s="792"/>
      <c r="D45" s="792"/>
      <c r="E45" s="792"/>
      <c r="F45" s="792"/>
      <c r="G45" s="792"/>
      <c r="H45" s="792"/>
      <c r="I45" s="792"/>
      <c r="J45" s="792"/>
      <c r="K45" s="788"/>
      <c r="L45" s="788"/>
    </row>
    <row r="46" spans="1:12" ht="9" customHeight="1">
      <c r="A46" s="76" t="s">
        <v>745</v>
      </c>
      <c r="B46" s="515"/>
      <c r="C46" s="515"/>
      <c r="K46" s="282"/>
      <c r="L46" s="282"/>
    </row>
    <row r="47" spans="1:12" ht="9" customHeight="1">
      <c r="A47" s="76" t="s">
        <v>151</v>
      </c>
      <c r="B47" s="515"/>
      <c r="C47" s="515"/>
      <c r="D47" s="515"/>
      <c r="E47" s="515"/>
      <c r="F47" s="515"/>
      <c r="G47" s="515"/>
      <c r="H47" s="402"/>
      <c r="I47" s="402"/>
    </row>
    <row r="48" spans="1:12" ht="9" customHeight="1">
      <c r="A48" s="77" t="s">
        <v>113</v>
      </c>
      <c r="B48" s="515"/>
      <c r="C48" s="515"/>
      <c r="D48" s="515"/>
      <c r="E48" s="515"/>
      <c r="F48" s="515"/>
      <c r="G48" s="515"/>
      <c r="H48" s="402"/>
      <c r="I48" s="402"/>
    </row>
    <row r="49" spans="1:9" ht="9" customHeight="1">
      <c r="A49" s="796"/>
      <c r="B49" s="516"/>
      <c r="C49" s="516"/>
      <c r="D49" s="516"/>
      <c r="E49" s="516"/>
      <c r="F49" s="516"/>
      <c r="G49" s="516"/>
      <c r="H49" s="354"/>
      <c r="I49" s="354"/>
    </row>
    <row r="50" spans="1:9" ht="12" customHeight="1">
      <c r="A50" s="217"/>
      <c r="B50" s="354"/>
      <c r="C50" s="354"/>
      <c r="D50" s="354"/>
      <c r="E50" s="354"/>
      <c r="F50" s="354"/>
      <c r="G50" s="354"/>
      <c r="H50" s="354"/>
      <c r="I50" s="354"/>
    </row>
    <row r="51" spans="1:9" ht="12" customHeight="1">
      <c r="A51" s="276"/>
      <c r="B51" s="354"/>
      <c r="C51" s="354"/>
      <c r="D51" s="354"/>
      <c r="E51" s="354"/>
      <c r="F51" s="354"/>
      <c r="G51" s="354"/>
      <c r="H51" s="354"/>
      <c r="I51" s="354"/>
    </row>
    <row r="52" spans="1:9" ht="12" customHeight="1">
      <c r="A52" s="277"/>
      <c r="B52" s="354"/>
      <c r="C52" s="354"/>
      <c r="D52" s="354"/>
      <c r="E52" s="354"/>
      <c r="F52" s="354"/>
      <c r="G52" s="354"/>
      <c r="H52" s="354"/>
      <c r="I52" s="354"/>
    </row>
    <row r="53" spans="1:9" ht="12" customHeight="1">
      <c r="A53" s="278"/>
      <c r="B53" s="354"/>
      <c r="C53" s="354"/>
      <c r="D53" s="354"/>
      <c r="E53" s="354"/>
      <c r="F53" s="354"/>
      <c r="G53" s="354"/>
      <c r="H53" s="354"/>
      <c r="I53" s="354"/>
    </row>
    <row r="54" spans="1:9" ht="12" customHeight="1">
      <c r="A54" s="277"/>
      <c r="B54" s="354"/>
      <c r="C54" s="354"/>
      <c r="D54" s="354"/>
      <c r="E54" s="354"/>
      <c r="F54" s="354"/>
      <c r="G54" s="354"/>
      <c r="H54" s="354"/>
      <c r="I54" s="354"/>
    </row>
    <row r="55" spans="1:9" ht="12" customHeight="1">
      <c r="A55" s="217"/>
      <c r="B55" s="354"/>
      <c r="C55" s="354"/>
      <c r="D55" s="354"/>
      <c r="E55" s="354"/>
      <c r="F55" s="354"/>
      <c r="G55" s="354"/>
      <c r="H55" s="354"/>
      <c r="I55" s="354"/>
    </row>
    <row r="56" spans="1:9" ht="12" customHeight="1">
      <c r="A56" s="217"/>
      <c r="B56" s="354"/>
      <c r="C56" s="354"/>
      <c r="D56" s="354"/>
      <c r="E56" s="354"/>
      <c r="F56" s="354"/>
      <c r="G56" s="354"/>
      <c r="H56" s="354"/>
      <c r="I56" s="354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syncVertical="1" syncRef="A1" transitionEvaluation="1" published="0" enableFormatConditionsCalculation="0"/>
  <dimension ref="A1:H48"/>
  <sheetViews>
    <sheetView showGridLines="0" zoomScale="150" workbookViewId="0">
      <selection activeCell="L38" sqref="L38"/>
    </sheetView>
  </sheetViews>
  <sheetFormatPr baseColWidth="10" defaultColWidth="12.83203125" defaultRowHeight="12" customHeight="1"/>
  <cols>
    <col min="1" max="1" width="11.33203125" style="281" customWidth="1"/>
    <col min="2" max="7" width="7.1640625" style="281" customWidth="1"/>
    <col min="8" max="14" width="5.6640625" style="281" customWidth="1"/>
    <col min="15" max="16384" width="12.83203125" style="281"/>
  </cols>
  <sheetData>
    <row r="1" spans="1:8" ht="12" customHeight="1">
      <c r="B1" s="286"/>
    </row>
    <row r="2" spans="1:8" ht="12" customHeight="1">
      <c r="A2" s="799" t="s">
        <v>463</v>
      </c>
      <c r="B2" s="800"/>
      <c r="C2" s="798"/>
      <c r="D2" s="798"/>
      <c r="E2" s="798"/>
      <c r="F2" s="798"/>
      <c r="G2" s="798"/>
    </row>
    <row r="3" spans="1:8" ht="12" customHeight="1">
      <c r="A3" s="801" t="s">
        <v>347</v>
      </c>
      <c r="B3" s="799"/>
      <c r="C3" s="799"/>
      <c r="D3" s="799"/>
      <c r="E3" s="799"/>
      <c r="F3" s="802"/>
      <c r="G3" s="802"/>
      <c r="H3" s="280"/>
    </row>
    <row r="4" spans="1:8" ht="3" customHeight="1">
      <c r="A4" s="283"/>
      <c r="B4" s="283"/>
      <c r="C4" s="283"/>
      <c r="D4" s="283"/>
      <c r="E4" s="283"/>
      <c r="F4" s="283"/>
      <c r="G4" s="283"/>
      <c r="H4" s="283"/>
    </row>
    <row r="5" spans="1:8" ht="14" customHeight="1">
      <c r="A5" s="1338" t="s">
        <v>198</v>
      </c>
      <c r="B5" s="1336">
        <v>2016</v>
      </c>
      <c r="C5" s="1336"/>
      <c r="D5" s="1337"/>
      <c r="E5" s="1336" t="s">
        <v>205</v>
      </c>
      <c r="F5" s="1336"/>
      <c r="G5" s="1336"/>
      <c r="H5" s="401"/>
    </row>
    <row r="6" spans="1:8" ht="14" customHeight="1">
      <c r="A6" s="1339"/>
      <c r="B6" s="806" t="s">
        <v>621</v>
      </c>
      <c r="C6" s="807" t="s">
        <v>586</v>
      </c>
      <c r="D6" s="807" t="s">
        <v>587</v>
      </c>
      <c r="E6" s="806" t="s">
        <v>621</v>
      </c>
      <c r="F6" s="807" t="s">
        <v>586</v>
      </c>
      <c r="G6" s="808" t="s">
        <v>587</v>
      </c>
      <c r="H6" s="283"/>
    </row>
    <row r="7" spans="1:8" ht="17" customHeight="1">
      <c r="A7" s="805" t="s">
        <v>350</v>
      </c>
      <c r="B7" s="810">
        <f>(B9+B10+B11+B12+B13+B17+B18+B19+B20+B21+B22+B23+B24+B25+B26+B27+B28+B29+B32+B33+B34+B35+B36+B37)</f>
        <v>665021</v>
      </c>
      <c r="C7" s="826">
        <f>(C9+C10+C11+C12+C13+C17+C18+C19+C20+C21+C22+C23+C24+C25+C26+C27+C28+C29+C32+C33+C34+C35+C36+C37)</f>
        <v>9174.5723000000016</v>
      </c>
      <c r="D7" s="817">
        <f>(C7/B7)*1000</f>
        <v>13.795913662876814</v>
      </c>
      <c r="E7" s="810">
        <f>(E9+E10+E11+E12+E13+E17+E18+E19+E20+E21+E22+E23+E24+E25+E26+E27+E28+E29+E32+E33+E34+E35+E36+E37)</f>
        <v>667314</v>
      </c>
      <c r="F7" s="826">
        <f>(F9+F10+F11+F12+F13+F17+F18+F19+F20+F21+F22+F23+F24+F25+F26+F27+F28+F29+F32+F33+F34+F35+F36+F37)</f>
        <v>9415.9032500000012</v>
      </c>
      <c r="G7" s="821">
        <f t="shared" ref="G7:G29" si="0">(F7/E7)*1000</f>
        <v>14.110153915548004</v>
      </c>
      <c r="H7" s="463"/>
    </row>
    <row r="8" spans="1:8" ht="3" customHeight="1">
      <c r="B8" s="811"/>
      <c r="C8" s="833"/>
      <c r="D8" s="818"/>
      <c r="E8" s="815"/>
      <c r="F8" s="827"/>
      <c r="G8" s="822"/>
      <c r="H8" s="461"/>
    </row>
    <row r="9" spans="1:8" ht="13" customHeight="1">
      <c r="A9" s="393" t="s">
        <v>488</v>
      </c>
      <c r="B9" s="811">
        <v>938</v>
      </c>
      <c r="C9" s="834">
        <v>14.821999999999999</v>
      </c>
      <c r="D9" s="818">
        <f t="shared" ref="D9:D29" si="1">(C9/B9)*1000</f>
        <v>15.801705756929636</v>
      </c>
      <c r="E9" s="811">
        <v>927</v>
      </c>
      <c r="F9" s="828">
        <v>13.888999999999999</v>
      </c>
      <c r="G9" s="822">
        <f t="shared" si="0"/>
        <v>14.982740021574973</v>
      </c>
      <c r="H9" s="461"/>
    </row>
    <row r="10" spans="1:8" ht="13" customHeight="1">
      <c r="A10" s="393" t="s">
        <v>603</v>
      </c>
      <c r="B10" s="812">
        <v>18879</v>
      </c>
      <c r="C10" s="834">
        <v>283.67299999999994</v>
      </c>
      <c r="D10" s="818">
        <f t="shared" si="1"/>
        <v>15.025848826738702</v>
      </c>
      <c r="E10" s="816">
        <v>22019</v>
      </c>
      <c r="F10" s="828">
        <v>387.09100000000001</v>
      </c>
      <c r="G10" s="822">
        <f t="shared" si="0"/>
        <v>17.579862845724147</v>
      </c>
      <c r="H10" s="461"/>
    </row>
    <row r="11" spans="1:8" ht="13" customHeight="1">
      <c r="A11" s="393" t="s">
        <v>604</v>
      </c>
      <c r="B11" s="812">
        <v>29581</v>
      </c>
      <c r="C11" s="834">
        <v>421.47699999999998</v>
      </c>
      <c r="D11" s="818">
        <f t="shared" si="1"/>
        <v>14.248233663500219</v>
      </c>
      <c r="E11" s="816">
        <v>24264</v>
      </c>
      <c r="F11" s="828">
        <v>351.32799999999997</v>
      </c>
      <c r="G11" s="822">
        <f t="shared" si="0"/>
        <v>14.479393339927464</v>
      </c>
      <c r="H11" s="461"/>
    </row>
    <row r="12" spans="1:8" ht="13" customHeight="1">
      <c r="A12" s="281" t="s">
        <v>605</v>
      </c>
      <c r="B12" s="812">
        <v>126438</v>
      </c>
      <c r="C12" s="834">
        <v>1564.43</v>
      </c>
      <c r="D12" s="818">
        <f t="shared" si="1"/>
        <v>12.37309985921954</v>
      </c>
      <c r="E12" s="816">
        <v>133815</v>
      </c>
      <c r="F12" s="828">
        <v>1678.8320000000001</v>
      </c>
      <c r="G12" s="822">
        <f t="shared" si="0"/>
        <v>12.545917871688525</v>
      </c>
      <c r="H12" s="461"/>
    </row>
    <row r="13" spans="1:8" ht="13" customHeight="1">
      <c r="A13" s="281" t="s">
        <v>606</v>
      </c>
      <c r="B13" s="811">
        <v>54017</v>
      </c>
      <c r="C13" s="833">
        <v>1050.7360000000001</v>
      </c>
      <c r="D13" s="818">
        <f t="shared" si="1"/>
        <v>19.451950311938834</v>
      </c>
      <c r="E13" s="815">
        <v>54253</v>
      </c>
      <c r="F13" s="827">
        <v>1061.3440000000003</v>
      </c>
      <c r="G13" s="822">
        <f t="shared" si="0"/>
        <v>19.562862883158541</v>
      </c>
      <c r="H13" s="461"/>
    </row>
    <row r="14" spans="1:8" ht="13" customHeight="1">
      <c r="A14" s="289" t="s">
        <v>560</v>
      </c>
      <c r="B14" s="812">
        <v>43081</v>
      </c>
      <c r="C14" s="834">
        <v>884.46699999999998</v>
      </c>
      <c r="D14" s="818">
        <f t="shared" si="1"/>
        <v>20.530326594090202</v>
      </c>
      <c r="E14" s="816">
        <v>43665</v>
      </c>
      <c r="F14" s="828">
        <v>899.67200000000003</v>
      </c>
      <c r="G14" s="822">
        <f t="shared" si="0"/>
        <v>20.603961983281803</v>
      </c>
      <c r="H14" s="461"/>
    </row>
    <row r="15" spans="1:8" ht="13" customHeight="1">
      <c r="A15" s="289" t="s">
        <v>422</v>
      </c>
      <c r="B15" s="812">
        <v>10397</v>
      </c>
      <c r="C15" s="834">
        <v>157.95799999999997</v>
      </c>
      <c r="D15" s="818">
        <f t="shared" si="1"/>
        <v>15.192651726459552</v>
      </c>
      <c r="E15" s="816">
        <v>9828</v>
      </c>
      <c r="F15" s="828">
        <v>148.44200000000001</v>
      </c>
      <c r="G15" s="822">
        <f t="shared" si="0"/>
        <v>15.103988603988604</v>
      </c>
      <c r="H15" s="461"/>
    </row>
    <row r="16" spans="1:8" ht="13" customHeight="1">
      <c r="A16" s="289" t="s">
        <v>423</v>
      </c>
      <c r="B16" s="812">
        <v>539</v>
      </c>
      <c r="C16" s="834">
        <v>9.3109999999999999</v>
      </c>
      <c r="D16" s="818">
        <f t="shared" si="1"/>
        <v>17.274582560296846</v>
      </c>
      <c r="E16" s="816">
        <v>760</v>
      </c>
      <c r="F16" s="828">
        <v>13.23</v>
      </c>
      <c r="G16" s="822">
        <f t="shared" si="0"/>
        <v>17.407894736842106</v>
      </c>
      <c r="H16" s="461"/>
    </row>
    <row r="17" spans="1:8" ht="13" customHeight="1">
      <c r="A17" s="393" t="s">
        <v>595</v>
      </c>
      <c r="B17" s="812">
        <v>3027</v>
      </c>
      <c r="C17" s="834">
        <v>42.884999999999998</v>
      </c>
      <c r="D17" s="818">
        <f t="shared" si="1"/>
        <v>14.167492566897918</v>
      </c>
      <c r="E17" s="816">
        <v>2656</v>
      </c>
      <c r="F17" s="828">
        <v>37.042999999999999</v>
      </c>
      <c r="G17" s="822">
        <f t="shared" si="0"/>
        <v>13.946912650602409</v>
      </c>
      <c r="H17" s="461"/>
    </row>
    <row r="18" spans="1:8" ht="13" customHeight="1">
      <c r="A18" s="281" t="s">
        <v>596</v>
      </c>
      <c r="B18" s="812">
        <v>42240</v>
      </c>
      <c r="C18" s="834">
        <v>470.077</v>
      </c>
      <c r="D18" s="818">
        <f t="shared" si="1"/>
        <v>11.128716856060606</v>
      </c>
      <c r="E18" s="816">
        <v>42509</v>
      </c>
      <c r="F18" s="828">
        <v>472.20699999999999</v>
      </c>
      <c r="G18" s="822">
        <f t="shared" si="0"/>
        <v>11.108400573996095</v>
      </c>
      <c r="H18" s="461"/>
    </row>
    <row r="19" spans="1:8" ht="13" customHeight="1">
      <c r="A19" s="281" t="s">
        <v>597</v>
      </c>
      <c r="B19" s="812">
        <v>97304</v>
      </c>
      <c r="C19" s="834">
        <v>1323.06</v>
      </c>
      <c r="D19" s="818">
        <f t="shared" si="1"/>
        <v>13.597179972046369</v>
      </c>
      <c r="E19" s="816">
        <v>91405</v>
      </c>
      <c r="F19" s="828">
        <v>1251.9602500000001</v>
      </c>
      <c r="G19" s="822">
        <f t="shared" si="0"/>
        <v>13.696846452601063</v>
      </c>
      <c r="H19" s="461"/>
    </row>
    <row r="20" spans="1:8" ht="13" customHeight="1">
      <c r="A20" s="393" t="s">
        <v>598</v>
      </c>
      <c r="B20" s="812">
        <v>2549</v>
      </c>
      <c r="C20" s="834">
        <v>35.038999999999994</v>
      </c>
      <c r="D20" s="818">
        <f t="shared" si="1"/>
        <v>13.746174970576694</v>
      </c>
      <c r="E20" s="816">
        <v>2126</v>
      </c>
      <c r="F20" s="828">
        <v>28.465</v>
      </c>
      <c r="G20" s="822">
        <f t="shared" si="0"/>
        <v>13.388993414863593</v>
      </c>
      <c r="H20" s="461"/>
    </row>
    <row r="21" spans="1:8" ht="13" customHeight="1">
      <c r="A21" s="393" t="s">
        <v>599</v>
      </c>
      <c r="B21" s="812">
        <v>32199</v>
      </c>
      <c r="C21" s="834">
        <v>381.34199999999998</v>
      </c>
      <c r="D21" s="818">
        <f t="shared" si="1"/>
        <v>11.843287058604306</v>
      </c>
      <c r="E21" s="816">
        <v>26267</v>
      </c>
      <c r="F21" s="828">
        <v>320.98199999999997</v>
      </c>
      <c r="G21" s="822">
        <f t="shared" si="0"/>
        <v>12.219971827768681</v>
      </c>
      <c r="H21" s="461"/>
    </row>
    <row r="22" spans="1:8" ht="13" customHeight="1">
      <c r="A22" s="393" t="s">
        <v>600</v>
      </c>
      <c r="B22" s="812">
        <v>63849</v>
      </c>
      <c r="C22" s="834">
        <v>783.7109999999999</v>
      </c>
      <c r="D22" s="818">
        <f t="shared" si="1"/>
        <v>12.274444392237935</v>
      </c>
      <c r="E22" s="816">
        <v>62536</v>
      </c>
      <c r="F22" s="828">
        <v>772.83774999999991</v>
      </c>
      <c r="G22" s="822">
        <f t="shared" si="0"/>
        <v>12.358285627478571</v>
      </c>
      <c r="H22" s="461"/>
    </row>
    <row r="23" spans="1:8" ht="13" customHeight="1">
      <c r="A23" s="393" t="s">
        <v>601</v>
      </c>
      <c r="B23" s="812">
        <v>30656</v>
      </c>
      <c r="C23" s="834">
        <v>469.29500000000002</v>
      </c>
      <c r="D23" s="818">
        <f t="shared" si="1"/>
        <v>15.308422494780793</v>
      </c>
      <c r="E23" s="816">
        <v>28541</v>
      </c>
      <c r="F23" s="828">
        <v>416.03899999999999</v>
      </c>
      <c r="G23" s="822">
        <f t="shared" si="0"/>
        <v>14.576889387197365</v>
      </c>
      <c r="H23" s="461"/>
    </row>
    <row r="24" spans="1:8" ht="13" customHeight="1">
      <c r="A24" s="393" t="s">
        <v>243</v>
      </c>
      <c r="B24" s="812">
        <v>13847</v>
      </c>
      <c r="C24" s="834">
        <v>177.90900000000002</v>
      </c>
      <c r="D24" s="818">
        <f t="shared" si="1"/>
        <v>12.848198165667656</v>
      </c>
      <c r="E24" s="816">
        <v>12220</v>
      </c>
      <c r="F24" s="828">
        <v>164.55699999999999</v>
      </c>
      <c r="G24" s="822">
        <f t="shared" si="0"/>
        <v>13.466202945990178</v>
      </c>
      <c r="H24" s="461"/>
    </row>
    <row r="25" spans="1:8" ht="13" customHeight="1">
      <c r="A25" s="281" t="s">
        <v>244</v>
      </c>
      <c r="B25" s="812">
        <v>72320</v>
      </c>
      <c r="C25" s="834">
        <v>1117.7919999999999</v>
      </c>
      <c r="D25" s="818">
        <f t="shared" si="1"/>
        <v>15.456194690265486</v>
      </c>
      <c r="E25" s="816">
        <v>85665</v>
      </c>
      <c r="F25" s="828">
        <v>1387.422</v>
      </c>
      <c r="G25" s="822">
        <f t="shared" si="0"/>
        <v>16.195902644020311</v>
      </c>
      <c r="H25" s="461"/>
    </row>
    <row r="26" spans="1:8" ht="13" customHeight="1">
      <c r="A26" s="393" t="s">
        <v>245</v>
      </c>
      <c r="B26" s="812">
        <v>1282</v>
      </c>
      <c r="C26" s="834">
        <v>28.157999999999994</v>
      </c>
      <c r="D26" s="818">
        <f t="shared" si="1"/>
        <v>21.964118564742584</v>
      </c>
      <c r="E26" s="816">
        <v>1026</v>
      </c>
      <c r="F26" s="828">
        <v>22.24</v>
      </c>
      <c r="G26" s="822">
        <f t="shared" si="0"/>
        <v>21.676413255360625</v>
      </c>
      <c r="H26" s="461"/>
    </row>
    <row r="27" spans="1:8" ht="13" customHeight="1">
      <c r="A27" s="393" t="s">
        <v>246</v>
      </c>
      <c r="B27" s="812">
        <v>924</v>
      </c>
      <c r="C27" s="834">
        <v>21.22</v>
      </c>
      <c r="D27" s="818">
        <f t="shared" si="1"/>
        <v>22.965367965367964</v>
      </c>
      <c r="E27" s="816">
        <v>988</v>
      </c>
      <c r="F27" s="828">
        <v>23.405000000000001</v>
      </c>
      <c r="G27" s="822">
        <f t="shared" si="0"/>
        <v>23.689271255060731</v>
      </c>
      <c r="H27" s="461"/>
    </row>
    <row r="28" spans="1:8" ht="13" customHeight="1">
      <c r="A28" s="393" t="s">
        <v>258</v>
      </c>
      <c r="B28" s="812">
        <v>18577</v>
      </c>
      <c r="C28" s="834">
        <v>228.928</v>
      </c>
      <c r="D28" s="818">
        <f t="shared" si="1"/>
        <v>12.323195349087582</v>
      </c>
      <c r="E28" s="816">
        <v>19072</v>
      </c>
      <c r="F28" s="828">
        <v>240.41499999999999</v>
      </c>
      <c r="G28" s="822">
        <f t="shared" si="0"/>
        <v>12.605652265100671</v>
      </c>
      <c r="H28" s="461"/>
    </row>
    <row r="29" spans="1:8" ht="13" customHeight="1">
      <c r="A29" s="281" t="s">
        <v>577</v>
      </c>
      <c r="B29" s="811">
        <v>12883</v>
      </c>
      <c r="C29" s="833">
        <v>157.71549999999999</v>
      </c>
      <c r="D29" s="818">
        <f t="shared" si="1"/>
        <v>12.242140805712955</v>
      </c>
      <c r="E29" s="815">
        <v>12809</v>
      </c>
      <c r="F29" s="827">
        <v>160.23304999999999</v>
      </c>
      <c r="G29" s="822">
        <f t="shared" si="0"/>
        <v>12.509411351393551</v>
      </c>
      <c r="H29" s="461"/>
    </row>
    <row r="30" spans="1:8" ht="13" customHeight="1">
      <c r="A30" s="289" t="s">
        <v>424</v>
      </c>
      <c r="B30" s="812">
        <v>6063</v>
      </c>
      <c r="C30" s="834">
        <v>72.605500000000021</v>
      </c>
      <c r="D30" s="818">
        <f>(C30/B30)*1000</f>
        <v>11.975177304964543</v>
      </c>
      <c r="E30" s="816">
        <v>5997</v>
      </c>
      <c r="F30" s="828">
        <v>73.175600000000003</v>
      </c>
      <c r="G30" s="822">
        <f>(F30/E30)*1000</f>
        <v>12.202034350508589</v>
      </c>
      <c r="H30" s="461"/>
    </row>
    <row r="31" spans="1:8" ht="13" customHeight="1">
      <c r="A31" s="289" t="s">
        <v>425</v>
      </c>
      <c r="B31" s="812">
        <v>6820</v>
      </c>
      <c r="C31" s="834">
        <v>85.11</v>
      </c>
      <c r="D31" s="818">
        <f>(C31/B31)*1000</f>
        <v>12.479472140762462</v>
      </c>
      <c r="E31" s="816">
        <v>6812</v>
      </c>
      <c r="F31" s="828">
        <v>87.057450000000003</v>
      </c>
      <c r="G31" s="822">
        <f>(F31/E31)*1000</f>
        <v>12.780013211978861</v>
      </c>
      <c r="H31" s="461"/>
    </row>
    <row r="32" spans="1:8" ht="13" customHeight="1">
      <c r="A32" s="393" t="s">
        <v>590</v>
      </c>
      <c r="B32" s="812">
        <v>6228</v>
      </c>
      <c r="C32" s="834">
        <v>80.290000000000006</v>
      </c>
      <c r="D32" s="818">
        <v>0</v>
      </c>
      <c r="E32" s="816">
        <v>6500</v>
      </c>
      <c r="F32" s="828">
        <v>82.179000000000002</v>
      </c>
      <c r="G32" s="822">
        <v>0</v>
      </c>
      <c r="H32" s="461"/>
    </row>
    <row r="33" spans="1:8" ht="13" customHeight="1">
      <c r="A33" s="393" t="s">
        <v>591</v>
      </c>
      <c r="B33" s="812">
        <v>32668</v>
      </c>
      <c r="C33" s="834">
        <v>449.89300000000003</v>
      </c>
      <c r="D33" s="818">
        <f>(C33/B33)*1000</f>
        <v>13.771672584792459</v>
      </c>
      <c r="E33" s="816">
        <v>33150</v>
      </c>
      <c r="F33" s="828">
        <v>470.69099999999997</v>
      </c>
      <c r="G33" s="822">
        <f>(F33/E33)*1000</f>
        <v>14.198823529411763</v>
      </c>
      <c r="H33" s="461"/>
    </row>
    <row r="34" spans="1:8" ht="13" customHeight="1">
      <c r="A34" s="281" t="s">
        <v>686</v>
      </c>
      <c r="B34" s="812">
        <v>2910</v>
      </c>
      <c r="C34" s="834">
        <v>46.09</v>
      </c>
      <c r="D34" s="819">
        <v>0</v>
      </c>
      <c r="E34" s="816">
        <v>2613</v>
      </c>
      <c r="F34" s="828">
        <v>40.945999999999998</v>
      </c>
      <c r="G34" s="823">
        <v>0</v>
      </c>
      <c r="H34" s="464"/>
    </row>
    <row r="35" spans="1:8" ht="13" customHeight="1">
      <c r="A35" s="282" t="s">
        <v>534</v>
      </c>
      <c r="B35" s="812">
        <v>1603</v>
      </c>
      <c r="C35" s="834">
        <v>24.635000000000002</v>
      </c>
      <c r="D35" s="818">
        <f>(C35/B35)*1000</f>
        <v>15.368059887710544</v>
      </c>
      <c r="E35" s="816">
        <v>1826</v>
      </c>
      <c r="F35" s="828">
        <v>30.024999999999999</v>
      </c>
      <c r="G35" s="824">
        <f>(F35/E35)*1000</f>
        <v>16.443044906900326</v>
      </c>
      <c r="H35" s="462"/>
    </row>
    <row r="36" spans="1:8" ht="13" customHeight="1">
      <c r="A36" s="281" t="s">
        <v>535</v>
      </c>
      <c r="B36" s="812">
        <v>102</v>
      </c>
      <c r="C36" s="834">
        <v>1.3947999999999998</v>
      </c>
      <c r="D36" s="818">
        <f>(C36/B36)*1000</f>
        <v>13.674509803921566</v>
      </c>
      <c r="E36" s="816">
        <v>127</v>
      </c>
      <c r="F36" s="828">
        <v>1.7722</v>
      </c>
      <c r="G36" s="824">
        <f>(F36/E36)*1000</f>
        <v>13.954330708661416</v>
      </c>
      <c r="H36" s="462"/>
    </row>
    <row r="37" spans="1:8" ht="13" customHeight="1">
      <c r="A37" s="383" t="s">
        <v>536</v>
      </c>
      <c r="B37" s="813" t="s">
        <v>351</v>
      </c>
      <c r="C37" s="832" t="s">
        <v>351</v>
      </c>
      <c r="D37" s="820" t="s">
        <v>218</v>
      </c>
      <c r="E37" s="813" t="s">
        <v>351</v>
      </c>
      <c r="F37" s="829" t="s">
        <v>352</v>
      </c>
      <c r="G37" s="825" t="s">
        <v>218</v>
      </c>
      <c r="H37" s="462"/>
    </row>
    <row r="38" spans="1:8" ht="9" customHeight="1">
      <c r="A38" s="76" t="s">
        <v>745</v>
      </c>
      <c r="B38" s="515"/>
      <c r="C38" s="515"/>
      <c r="D38" s="515"/>
      <c r="E38" s="515"/>
      <c r="F38" s="515"/>
      <c r="G38" s="402"/>
      <c r="H38" s="402"/>
    </row>
    <row r="39" spans="1:8" ht="9" customHeight="1">
      <c r="A39" s="76" t="s">
        <v>151</v>
      </c>
      <c r="B39" s="515"/>
      <c r="C39" s="515"/>
      <c r="D39" s="515"/>
      <c r="E39" s="515"/>
      <c r="F39" s="515"/>
      <c r="G39" s="402"/>
      <c r="H39" s="402"/>
    </row>
    <row r="40" spans="1:8" ht="9" customHeight="1">
      <c r="A40" s="77" t="s">
        <v>318</v>
      </c>
      <c r="B40" s="515"/>
      <c r="C40" s="515"/>
      <c r="D40" s="515"/>
      <c r="E40" s="515"/>
      <c r="F40" s="515"/>
      <c r="G40" s="402"/>
      <c r="H40" s="402"/>
    </row>
    <row r="41" spans="1:8" ht="9" customHeight="1">
      <c r="A41" s="120"/>
      <c r="B41" s="516"/>
      <c r="C41" s="516"/>
      <c r="D41" s="516"/>
      <c r="E41" s="516"/>
      <c r="F41" s="354"/>
      <c r="G41" s="354"/>
      <c r="H41" s="354"/>
    </row>
    <row r="42" spans="1:8" ht="12" customHeight="1">
      <c r="A42" s="217"/>
      <c r="B42" s="354"/>
      <c r="C42" s="354"/>
      <c r="D42" s="354"/>
      <c r="E42" s="354"/>
      <c r="F42" s="354"/>
      <c r="G42" s="354"/>
      <c r="H42" s="354"/>
    </row>
    <row r="43" spans="1:8" ht="12" customHeight="1">
      <c r="A43" s="276"/>
      <c r="B43" s="354"/>
      <c r="C43" s="354"/>
      <c r="D43" s="354"/>
      <c r="E43" s="354"/>
      <c r="F43" s="354"/>
      <c r="G43" s="354"/>
      <c r="H43" s="354"/>
    </row>
    <row r="44" spans="1:8" ht="12" customHeight="1">
      <c r="A44" s="277"/>
      <c r="B44" s="354"/>
      <c r="C44" s="354"/>
      <c r="D44" s="354"/>
      <c r="E44" s="354"/>
      <c r="F44" s="354"/>
      <c r="G44" s="354"/>
      <c r="H44" s="354"/>
    </row>
    <row r="45" spans="1:8" ht="12" customHeight="1">
      <c r="A45" s="278"/>
      <c r="B45" s="354"/>
      <c r="C45" s="354"/>
      <c r="D45" s="354"/>
      <c r="E45" s="354"/>
      <c r="F45" s="354"/>
      <c r="G45" s="354"/>
      <c r="H45" s="354"/>
    </row>
    <row r="46" spans="1:8" ht="12" customHeight="1">
      <c r="A46" s="277"/>
      <c r="B46" s="354"/>
      <c r="C46" s="354"/>
      <c r="D46" s="354"/>
      <c r="E46" s="354"/>
      <c r="F46" s="354"/>
      <c r="G46" s="354"/>
      <c r="H46" s="354"/>
    </row>
    <row r="47" spans="1:8" ht="12" customHeight="1">
      <c r="A47" s="217"/>
      <c r="B47" s="354"/>
      <c r="C47" s="354"/>
      <c r="D47" s="354"/>
      <c r="E47" s="354"/>
      <c r="F47" s="354"/>
      <c r="G47" s="354"/>
      <c r="H47" s="354"/>
    </row>
    <row r="48" spans="1:8" ht="12" customHeight="1">
      <c r="A48" s="217"/>
      <c r="B48" s="354"/>
      <c r="C48" s="354"/>
      <c r="D48" s="354"/>
      <c r="E48" s="354"/>
      <c r="F48" s="354"/>
      <c r="G48" s="354"/>
      <c r="H48" s="354"/>
    </row>
  </sheetData>
  <mergeCells count="3">
    <mergeCell ref="B5:D5"/>
    <mergeCell ref="E5:G5"/>
    <mergeCell ref="A5:A6"/>
  </mergeCells>
  <phoneticPr fontId="54" type="noConversion"/>
  <printOptions horizontalCentered="1" verticalCentered="1" gridLinesSet="0"/>
  <pageMargins left="0" right="0" top="0" bottom="0" header="0" footer="0"/>
  <ignoredErrors>
    <ignoredError sqref="D7" formula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syncVertical="1" syncRef="A1" transitionEvaluation="1" published="0" enableFormatConditionsCalculation="0"/>
  <dimension ref="A1:H48"/>
  <sheetViews>
    <sheetView showGridLines="0" zoomScale="150" workbookViewId="0">
      <selection activeCell="K38" sqref="K38"/>
    </sheetView>
  </sheetViews>
  <sheetFormatPr baseColWidth="10" defaultColWidth="12.83203125" defaultRowHeight="12" customHeight="1"/>
  <cols>
    <col min="1" max="1" width="11.33203125" style="281" customWidth="1"/>
    <col min="2" max="7" width="7.1640625" style="281" customWidth="1"/>
    <col min="8" max="14" width="5.6640625" style="281" customWidth="1"/>
    <col min="15" max="16384" width="12.83203125" style="281"/>
  </cols>
  <sheetData>
    <row r="1" spans="1:7" ht="12" customHeight="1">
      <c r="E1" s="282"/>
      <c r="F1" s="282"/>
      <c r="G1" s="282"/>
    </row>
    <row r="2" spans="1:7" ht="12" customHeight="1">
      <c r="A2" s="799" t="s">
        <v>584</v>
      </c>
      <c r="B2" s="798"/>
      <c r="C2" s="798"/>
      <c r="D2" s="798"/>
      <c r="E2" s="804"/>
      <c r="F2" s="804"/>
      <c r="G2" s="804"/>
    </row>
    <row r="3" spans="1:7" ht="12" customHeight="1">
      <c r="A3" s="801" t="s">
        <v>585</v>
      </c>
      <c r="B3" s="799"/>
      <c r="C3" s="799"/>
      <c r="D3" s="799"/>
      <c r="E3" s="799"/>
      <c r="F3" s="802"/>
      <c r="G3" s="802"/>
    </row>
    <row r="4" spans="1:7" ht="3" customHeight="1">
      <c r="A4" s="1340"/>
      <c r="B4" s="1340"/>
      <c r="C4" s="1340"/>
      <c r="D4" s="1340"/>
      <c r="E4" s="1340"/>
      <c r="F4" s="1340"/>
      <c r="G4" s="1340"/>
    </row>
    <row r="5" spans="1:7" ht="14" customHeight="1">
      <c r="A5" s="1338" t="s">
        <v>198</v>
      </c>
      <c r="B5" s="1336">
        <v>2016</v>
      </c>
      <c r="C5" s="1336"/>
      <c r="D5" s="1337"/>
      <c r="E5" s="1336" t="s">
        <v>205</v>
      </c>
      <c r="F5" s="1336"/>
      <c r="G5" s="1336"/>
    </row>
    <row r="6" spans="1:7" ht="14" customHeight="1">
      <c r="A6" s="1341"/>
      <c r="B6" s="835" t="s">
        <v>621</v>
      </c>
      <c r="C6" s="807" t="s">
        <v>586</v>
      </c>
      <c r="D6" s="807" t="s">
        <v>500</v>
      </c>
      <c r="E6" s="835" t="s">
        <v>621</v>
      </c>
      <c r="F6" s="807" t="s">
        <v>586</v>
      </c>
      <c r="G6" s="808" t="s">
        <v>500</v>
      </c>
    </row>
    <row r="7" spans="1:7" ht="17" customHeight="1">
      <c r="A7" s="805" t="s">
        <v>588</v>
      </c>
      <c r="B7" s="810">
        <f>(B9+B10+B11+B12+B13+B17+B18+B19+B20+B21+B22+B23+B24+B25+B26+B27+B28+B29+B32+B33+B34+B35+B36+B37)</f>
        <v>1928215</v>
      </c>
      <c r="C7" s="830">
        <f>(C9+C10+C11+C12+C13+C17+C18+C19+C20+C21+C22+C23+C24+C25+C26+C27+C28+C29+C32+C33+C34+C35+C36+C37)</f>
        <v>124393.55399999997</v>
      </c>
      <c r="D7" s="836">
        <f>(C7/B7)*1000</f>
        <v>64.51228415918348</v>
      </c>
      <c r="E7" s="810">
        <f>(E9+E10+E11+E12+E13+E17+E18+E19+E20+E21+E22+E23+E24+E25+E26+E27+E28+E29+E32+E33+E34+E35+E36+E37)</f>
        <v>2007199</v>
      </c>
      <c r="F7" s="830">
        <f>(F9+F10+F11+F12+F13+F17+F18+F19+F20+F21+F22+F23+F24+F25+F26+F27+F28+F29+F32+F33+F34+F35+F36+F37)</f>
        <v>131518.77470000001</v>
      </c>
      <c r="G7" s="840">
        <f>(F7/E7)*1000</f>
        <v>65.523535384383919</v>
      </c>
    </row>
    <row r="8" spans="1:7" ht="3" customHeight="1">
      <c r="B8" s="812"/>
      <c r="C8" s="831"/>
      <c r="D8" s="837"/>
      <c r="E8" s="812"/>
      <c r="F8" s="831"/>
      <c r="G8" s="841"/>
    </row>
    <row r="9" spans="1:7" ht="13" customHeight="1">
      <c r="A9" s="393" t="s">
        <v>488</v>
      </c>
      <c r="B9" s="812">
        <v>5724</v>
      </c>
      <c r="C9" s="834">
        <v>235.57</v>
      </c>
      <c r="D9" s="837">
        <f t="shared" ref="D9:D31" si="0">(C9/B9)*1000</f>
        <v>41.154786862334028</v>
      </c>
      <c r="E9" s="816">
        <v>6317</v>
      </c>
      <c r="F9" s="828">
        <v>272.57599999999996</v>
      </c>
      <c r="G9" s="841">
        <f t="shared" ref="G9:G33" si="1">(F9/E9)*1000</f>
        <v>43.149596327370581</v>
      </c>
    </row>
    <row r="10" spans="1:7" ht="13" customHeight="1">
      <c r="A10" s="393" t="s">
        <v>603</v>
      </c>
      <c r="B10" s="812">
        <v>37258</v>
      </c>
      <c r="C10" s="834">
        <v>1693.3619999999999</v>
      </c>
      <c r="D10" s="837">
        <f t="shared" si="0"/>
        <v>45.449621557786244</v>
      </c>
      <c r="E10" s="816">
        <v>39615</v>
      </c>
      <c r="F10" s="828">
        <v>1846.1480000000001</v>
      </c>
      <c r="G10" s="841">
        <f t="shared" si="1"/>
        <v>46.602246623753629</v>
      </c>
    </row>
    <row r="11" spans="1:7" ht="13" customHeight="1">
      <c r="A11" s="393" t="s">
        <v>604</v>
      </c>
      <c r="B11" s="812">
        <v>49518</v>
      </c>
      <c r="C11" s="834">
        <v>3090.7150000000001</v>
      </c>
      <c r="D11" s="837">
        <f t="shared" si="0"/>
        <v>62.415990144997785</v>
      </c>
      <c r="E11" s="816">
        <v>44107</v>
      </c>
      <c r="F11" s="828">
        <v>2806.49</v>
      </c>
      <c r="G11" s="841">
        <f t="shared" si="1"/>
        <v>63.62912916317137</v>
      </c>
    </row>
    <row r="12" spans="1:7" ht="13" customHeight="1">
      <c r="A12" s="281" t="s">
        <v>605</v>
      </c>
      <c r="B12" s="812">
        <v>98304</v>
      </c>
      <c r="C12" s="834">
        <v>5307.05</v>
      </c>
      <c r="D12" s="837">
        <f t="shared" si="0"/>
        <v>53.986104329427086</v>
      </c>
      <c r="E12" s="816">
        <v>94764</v>
      </c>
      <c r="F12" s="828">
        <v>5182.6839999999993</v>
      </c>
      <c r="G12" s="841">
        <f t="shared" si="1"/>
        <v>54.690430965345485</v>
      </c>
    </row>
    <row r="13" spans="1:7" ht="13" customHeight="1">
      <c r="A13" s="281" t="s">
        <v>606</v>
      </c>
      <c r="B13" s="812">
        <v>80792</v>
      </c>
      <c r="C13" s="834">
        <v>4179.4669999999996</v>
      </c>
      <c r="D13" s="837">
        <f t="shared" si="0"/>
        <v>51.731198633528066</v>
      </c>
      <c r="E13" s="816">
        <v>77434</v>
      </c>
      <c r="F13" s="828">
        <v>4036.8579999999997</v>
      </c>
      <c r="G13" s="841">
        <f t="shared" si="1"/>
        <v>52.132887362140657</v>
      </c>
    </row>
    <row r="14" spans="1:7" ht="13" customHeight="1">
      <c r="A14" s="289" t="s">
        <v>560</v>
      </c>
      <c r="B14" s="812">
        <v>42219</v>
      </c>
      <c r="C14" s="834">
        <v>2182.4160000000002</v>
      </c>
      <c r="D14" s="837">
        <f t="shared" si="0"/>
        <v>51.69274497264265</v>
      </c>
      <c r="E14" s="816">
        <v>39204</v>
      </c>
      <c r="F14" s="828">
        <v>1992.9460000000001</v>
      </c>
      <c r="G14" s="841">
        <f t="shared" si="1"/>
        <v>50.835271911029487</v>
      </c>
    </row>
    <row r="15" spans="1:7" ht="13" customHeight="1">
      <c r="A15" s="289" t="s">
        <v>422</v>
      </c>
      <c r="B15" s="812">
        <v>27460</v>
      </c>
      <c r="C15" s="834">
        <v>1287.625</v>
      </c>
      <c r="D15" s="837">
        <f t="shared" si="0"/>
        <v>46.890932265112895</v>
      </c>
      <c r="E15" s="816">
        <v>27023</v>
      </c>
      <c r="F15" s="828">
        <v>1315.5480000000002</v>
      </c>
      <c r="G15" s="841">
        <f t="shared" si="1"/>
        <v>48.682529696924853</v>
      </c>
    </row>
    <row r="16" spans="1:7" ht="13" customHeight="1">
      <c r="A16" s="289" t="s">
        <v>423</v>
      </c>
      <c r="B16" s="812">
        <v>11113</v>
      </c>
      <c r="C16" s="834">
        <v>709.42600000000004</v>
      </c>
      <c r="D16" s="837">
        <f t="shared" si="0"/>
        <v>63.837487627103393</v>
      </c>
      <c r="E16" s="816">
        <v>11207</v>
      </c>
      <c r="F16" s="828">
        <v>728.36400000000003</v>
      </c>
      <c r="G16" s="841">
        <f t="shared" si="1"/>
        <v>64.991880074953158</v>
      </c>
    </row>
    <row r="17" spans="1:7" ht="13" customHeight="1">
      <c r="A17" s="393" t="s">
        <v>595</v>
      </c>
      <c r="B17" s="812">
        <v>20909</v>
      </c>
      <c r="C17" s="834">
        <v>1205.0550000000001</v>
      </c>
      <c r="D17" s="837">
        <f t="shared" si="0"/>
        <v>57.633315797025205</v>
      </c>
      <c r="E17" s="816">
        <v>19976</v>
      </c>
      <c r="F17" s="828">
        <v>1128.03</v>
      </c>
      <c r="G17" s="841">
        <f t="shared" si="1"/>
        <v>56.469263115738883</v>
      </c>
    </row>
    <row r="18" spans="1:7" ht="13" customHeight="1">
      <c r="A18" s="281" t="s">
        <v>596</v>
      </c>
      <c r="B18" s="812">
        <v>15046</v>
      </c>
      <c r="C18" s="834">
        <v>564.39499999999998</v>
      </c>
      <c r="D18" s="837">
        <f t="shared" si="0"/>
        <v>37.511298684035623</v>
      </c>
      <c r="E18" s="816">
        <v>15260</v>
      </c>
      <c r="F18" s="828">
        <v>571.33799999999997</v>
      </c>
      <c r="G18" s="841">
        <f t="shared" si="1"/>
        <v>37.440235910878108</v>
      </c>
    </row>
    <row r="19" spans="1:7" ht="13" customHeight="1">
      <c r="A19" s="281" t="s">
        <v>597</v>
      </c>
      <c r="B19" s="812">
        <v>1006929</v>
      </c>
      <c r="C19" s="834">
        <v>71122.291999999987</v>
      </c>
      <c r="D19" s="837">
        <f t="shared" si="0"/>
        <v>70.632876796675816</v>
      </c>
      <c r="E19" s="816">
        <v>1062539</v>
      </c>
      <c r="F19" s="828">
        <v>76312.705449999994</v>
      </c>
      <c r="G19" s="841">
        <f t="shared" si="1"/>
        <v>71.821086520118314</v>
      </c>
    </row>
    <row r="20" spans="1:7" ht="13" customHeight="1">
      <c r="A20" s="393" t="s">
        <v>598</v>
      </c>
      <c r="B20" s="812">
        <v>32018</v>
      </c>
      <c r="C20" s="834">
        <v>2206.125</v>
      </c>
      <c r="D20" s="837">
        <f t="shared" si="0"/>
        <v>68.902648510213012</v>
      </c>
      <c r="E20" s="816">
        <v>30851</v>
      </c>
      <c r="F20" s="828">
        <v>2198.3030000000003</v>
      </c>
      <c r="G20" s="841">
        <f t="shared" si="1"/>
        <v>71.255486045833209</v>
      </c>
    </row>
    <row r="21" spans="1:7" ht="13" customHeight="1">
      <c r="A21" s="393" t="s">
        <v>599</v>
      </c>
      <c r="B21" s="812">
        <v>33677</v>
      </c>
      <c r="C21" s="834">
        <v>1471.4210000000003</v>
      </c>
      <c r="D21" s="837">
        <f t="shared" si="0"/>
        <v>43.692163791311586</v>
      </c>
      <c r="E21" s="816">
        <v>33437</v>
      </c>
      <c r="F21" s="828">
        <v>1486.2040000000002</v>
      </c>
      <c r="G21" s="841">
        <f t="shared" si="1"/>
        <v>44.447887071208541</v>
      </c>
    </row>
    <row r="22" spans="1:7" ht="13" customHeight="1">
      <c r="A22" s="393" t="s">
        <v>600</v>
      </c>
      <c r="B22" s="812">
        <v>8134</v>
      </c>
      <c r="C22" s="834">
        <v>395.12399999999991</v>
      </c>
      <c r="D22" s="837">
        <f t="shared" si="0"/>
        <v>48.576837964101287</v>
      </c>
      <c r="E22" s="816">
        <v>6741</v>
      </c>
      <c r="F22" s="828">
        <v>348.07</v>
      </c>
      <c r="G22" s="841">
        <f t="shared" si="1"/>
        <v>51.634772288977892</v>
      </c>
    </row>
    <row r="23" spans="1:7" ht="13" customHeight="1">
      <c r="A23" s="393" t="s">
        <v>601</v>
      </c>
      <c r="B23" s="812">
        <v>16825</v>
      </c>
      <c r="C23" s="834">
        <v>874.06700000000001</v>
      </c>
      <c r="D23" s="837">
        <f t="shared" si="0"/>
        <v>51.950490341753344</v>
      </c>
      <c r="E23" s="816">
        <v>18160</v>
      </c>
      <c r="F23" s="828">
        <v>950.14499999999998</v>
      </c>
      <c r="G23" s="841">
        <f t="shared" si="1"/>
        <v>52.320759911894271</v>
      </c>
    </row>
    <row r="24" spans="1:7" ht="13" customHeight="1">
      <c r="A24" s="393" t="s">
        <v>243</v>
      </c>
      <c r="B24" s="812">
        <v>4312</v>
      </c>
      <c r="C24" s="834">
        <v>151.97999999999999</v>
      </c>
      <c r="D24" s="837">
        <f t="shared" si="0"/>
        <v>35.245825602968452</v>
      </c>
      <c r="E24" s="816">
        <v>4476</v>
      </c>
      <c r="F24" s="828">
        <v>170.02799999999996</v>
      </c>
      <c r="G24" s="841">
        <f t="shared" si="1"/>
        <v>37.986595174262725</v>
      </c>
    </row>
    <row r="25" spans="1:7" ht="13" customHeight="1">
      <c r="A25" s="281" t="s">
        <v>244</v>
      </c>
      <c r="B25" s="812">
        <v>317807</v>
      </c>
      <c r="C25" s="834">
        <v>21723.774999999998</v>
      </c>
      <c r="D25" s="837">
        <f t="shared" si="0"/>
        <v>68.355243905892564</v>
      </c>
      <c r="E25" s="816">
        <v>346089</v>
      </c>
      <c r="F25" s="828">
        <v>23771.38925</v>
      </c>
      <c r="G25" s="841">
        <f t="shared" si="1"/>
        <v>68.685769411914279</v>
      </c>
    </row>
    <row r="26" spans="1:7" ht="13" customHeight="1">
      <c r="A26" s="393" t="s">
        <v>245</v>
      </c>
      <c r="B26" s="812">
        <v>15260</v>
      </c>
      <c r="C26" s="834">
        <v>748.37700000000007</v>
      </c>
      <c r="D26" s="837">
        <f t="shared" si="0"/>
        <v>49.041743119266059</v>
      </c>
      <c r="E26" s="816">
        <v>18390</v>
      </c>
      <c r="F26" s="828">
        <v>881.95900000000006</v>
      </c>
      <c r="G26" s="841">
        <f t="shared" si="1"/>
        <v>47.958618814573143</v>
      </c>
    </row>
    <row r="27" spans="1:7" ht="13" customHeight="1">
      <c r="A27" s="393" t="s">
        <v>246</v>
      </c>
      <c r="B27" s="812">
        <v>45325</v>
      </c>
      <c r="C27" s="834">
        <v>2137.7959999999998</v>
      </c>
      <c r="D27" s="837">
        <f t="shared" si="0"/>
        <v>47.165934914506337</v>
      </c>
      <c r="E27" s="816">
        <v>46538</v>
      </c>
      <c r="F27" s="828">
        <v>2106.2919999999999</v>
      </c>
      <c r="G27" s="841">
        <f t="shared" si="1"/>
        <v>45.259615797842621</v>
      </c>
    </row>
    <row r="28" spans="1:7" ht="13" customHeight="1">
      <c r="A28" s="393" t="s">
        <v>258</v>
      </c>
      <c r="B28" s="812">
        <v>18035</v>
      </c>
      <c r="C28" s="834">
        <v>845.42199999999991</v>
      </c>
      <c r="D28" s="837">
        <f t="shared" si="0"/>
        <v>46.876739672858328</v>
      </c>
      <c r="E28" s="816">
        <v>24934</v>
      </c>
      <c r="F28" s="828">
        <v>1218.6640000000002</v>
      </c>
      <c r="G28" s="841">
        <f t="shared" si="1"/>
        <v>48.875591561722956</v>
      </c>
    </row>
    <row r="29" spans="1:7" ht="13" customHeight="1">
      <c r="A29" s="281" t="s">
        <v>577</v>
      </c>
      <c r="B29" s="812">
        <v>16440</v>
      </c>
      <c r="C29" s="834">
        <v>681.23</v>
      </c>
      <c r="D29" s="837">
        <f t="shared" si="0"/>
        <v>41.437347931873482</v>
      </c>
      <c r="E29" s="816">
        <v>16647</v>
      </c>
      <c r="F29" s="828">
        <v>702.08899999999994</v>
      </c>
      <c r="G29" s="841">
        <f t="shared" si="1"/>
        <v>42.175106625818465</v>
      </c>
    </row>
    <row r="30" spans="1:7" ht="13" customHeight="1">
      <c r="A30" s="289" t="s">
        <v>424</v>
      </c>
      <c r="B30" s="812">
        <v>6540</v>
      </c>
      <c r="C30" s="834">
        <v>267.09500000000003</v>
      </c>
      <c r="D30" s="837">
        <f t="shared" si="0"/>
        <v>40.840214067278296</v>
      </c>
      <c r="E30" s="816">
        <v>6538</v>
      </c>
      <c r="F30" s="828">
        <v>271.85400000000004</v>
      </c>
      <c r="G30" s="841">
        <f t="shared" si="1"/>
        <v>41.58060568981341</v>
      </c>
    </row>
    <row r="31" spans="1:7" ht="13" customHeight="1">
      <c r="A31" s="289" t="s">
        <v>425</v>
      </c>
      <c r="B31" s="812">
        <v>9900</v>
      </c>
      <c r="C31" s="834">
        <v>414.13499999999999</v>
      </c>
      <c r="D31" s="837">
        <f t="shared" si="0"/>
        <v>41.831818181818178</v>
      </c>
      <c r="E31" s="816">
        <v>10109</v>
      </c>
      <c r="F31" s="828">
        <v>430.23500000000001</v>
      </c>
      <c r="G31" s="841">
        <f t="shared" si="1"/>
        <v>42.55960035611831</v>
      </c>
    </row>
    <row r="32" spans="1:7" ht="13" customHeight="1">
      <c r="A32" s="393" t="s">
        <v>590</v>
      </c>
      <c r="B32" s="814" t="s">
        <v>218</v>
      </c>
      <c r="C32" s="831" t="s">
        <v>218</v>
      </c>
      <c r="D32" s="838" t="s">
        <v>218</v>
      </c>
      <c r="E32" s="814" t="s">
        <v>218</v>
      </c>
      <c r="F32" s="831" t="s">
        <v>218</v>
      </c>
      <c r="G32" s="842" t="s">
        <v>218</v>
      </c>
    </row>
    <row r="33" spans="1:8" ht="13" customHeight="1">
      <c r="A33" s="393" t="s">
        <v>591</v>
      </c>
      <c r="B33" s="812">
        <v>18685</v>
      </c>
      <c r="C33" s="834">
        <v>642.73500000000001</v>
      </c>
      <c r="D33" s="837">
        <f>(C33/B33)*1000</f>
        <v>34.398447952903403</v>
      </c>
      <c r="E33" s="816">
        <v>14963</v>
      </c>
      <c r="F33" s="828">
        <v>570.98800000000006</v>
      </c>
      <c r="G33" s="841">
        <f t="shared" si="1"/>
        <v>38.159994653478584</v>
      </c>
    </row>
    <row r="34" spans="1:8" ht="13" customHeight="1">
      <c r="A34" s="281" t="s">
        <v>686</v>
      </c>
      <c r="B34" s="812">
        <v>51835</v>
      </c>
      <c r="C34" s="834">
        <v>3312.8860000000004</v>
      </c>
      <c r="D34" s="837">
        <f>(C34/B34)*1000</f>
        <v>63.912144304041682</v>
      </c>
      <c r="E34" s="816">
        <v>48672</v>
      </c>
      <c r="F34" s="828">
        <v>3038.8549999999996</v>
      </c>
      <c r="G34" s="841">
        <f>(F34/E34)*1000</f>
        <v>62.435383793556866</v>
      </c>
    </row>
    <row r="35" spans="1:8" ht="13" customHeight="1">
      <c r="A35" s="282" t="s">
        <v>534</v>
      </c>
      <c r="B35" s="812">
        <v>25200</v>
      </c>
      <c r="C35" s="834">
        <v>1233.2989999999998</v>
      </c>
      <c r="D35" s="837">
        <f>(C35/B35)*1000</f>
        <v>48.940436507936496</v>
      </c>
      <c r="E35" s="816">
        <v>26721</v>
      </c>
      <c r="F35" s="828">
        <v>1321.7270000000001</v>
      </c>
      <c r="G35" s="843">
        <f>(F35/E35)*1000</f>
        <v>49.463979641480485</v>
      </c>
    </row>
    <row r="36" spans="1:8" ht="13" customHeight="1">
      <c r="A36" s="281" t="s">
        <v>535</v>
      </c>
      <c r="B36" s="812">
        <v>10182</v>
      </c>
      <c r="C36" s="834">
        <v>571.41100000000006</v>
      </c>
      <c r="D36" s="837">
        <f>(C36/B36)*1000</f>
        <v>56.119721076409355</v>
      </c>
      <c r="E36" s="816">
        <v>10568</v>
      </c>
      <c r="F36" s="828">
        <v>597.23199999999986</v>
      </c>
      <c r="G36" s="841">
        <f>(F36/E36)*1000</f>
        <v>56.513247539742608</v>
      </c>
    </row>
    <row r="37" spans="1:8" ht="13" customHeight="1">
      <c r="A37" s="383" t="s">
        <v>536</v>
      </c>
      <c r="B37" s="813" t="s">
        <v>218</v>
      </c>
      <c r="C37" s="832" t="s">
        <v>218</v>
      </c>
      <c r="D37" s="839" t="s">
        <v>218</v>
      </c>
      <c r="E37" s="813" t="s">
        <v>218</v>
      </c>
      <c r="F37" s="832" t="s">
        <v>218</v>
      </c>
      <c r="G37" s="844" t="s">
        <v>218</v>
      </c>
    </row>
    <row r="38" spans="1:8" ht="9" customHeight="1">
      <c r="A38" s="76" t="s">
        <v>745</v>
      </c>
      <c r="B38" s="515"/>
      <c r="C38" s="515"/>
      <c r="D38" s="515"/>
      <c r="E38" s="515"/>
      <c r="F38" s="515"/>
      <c r="G38" s="402"/>
      <c r="H38" s="402"/>
    </row>
    <row r="39" spans="1:8" ht="9" customHeight="1">
      <c r="A39" s="76" t="s">
        <v>151</v>
      </c>
      <c r="B39" s="515"/>
      <c r="C39" s="515"/>
      <c r="D39" s="515"/>
      <c r="E39" s="515"/>
      <c r="F39" s="515"/>
      <c r="G39" s="402"/>
      <c r="H39" s="402"/>
    </row>
    <row r="40" spans="1:8" ht="9" customHeight="1">
      <c r="A40" s="77" t="s">
        <v>318</v>
      </c>
      <c r="B40" s="515"/>
      <c r="C40" s="515"/>
      <c r="D40" s="515"/>
      <c r="E40" s="515"/>
      <c r="F40" s="515"/>
      <c r="G40" s="402"/>
      <c r="H40" s="402"/>
    </row>
    <row r="41" spans="1:8" ht="12" customHeight="1">
      <c r="A41" s="14"/>
      <c r="B41" s="354"/>
      <c r="C41" s="354"/>
      <c r="D41" s="354"/>
      <c r="E41" s="354"/>
      <c r="F41" s="354"/>
      <c r="G41" s="354"/>
      <c r="H41" s="354"/>
    </row>
    <row r="42" spans="1:8" ht="12" customHeight="1">
      <c r="A42" s="217"/>
      <c r="B42" s="354"/>
      <c r="C42" s="354"/>
      <c r="D42" s="354"/>
      <c r="E42" s="354"/>
      <c r="F42" s="354"/>
      <c r="G42" s="354"/>
      <c r="H42" s="354"/>
    </row>
    <row r="43" spans="1:8" ht="12" customHeight="1">
      <c r="A43" s="276"/>
      <c r="B43" s="354"/>
      <c r="C43" s="354"/>
      <c r="D43" s="354"/>
      <c r="E43" s="354"/>
      <c r="F43" s="354"/>
      <c r="G43" s="354"/>
      <c r="H43" s="354"/>
    </row>
    <row r="44" spans="1:8" ht="12" customHeight="1">
      <c r="A44" s="277"/>
      <c r="B44" s="354"/>
      <c r="C44" s="354"/>
      <c r="D44" s="354"/>
      <c r="E44" s="354"/>
      <c r="F44" s="354"/>
      <c r="G44" s="354"/>
      <c r="H44" s="354"/>
    </row>
    <row r="45" spans="1:8" ht="12" customHeight="1">
      <c r="A45" s="278"/>
      <c r="B45" s="354"/>
      <c r="C45" s="354"/>
      <c r="D45" s="354"/>
      <c r="E45" s="354"/>
      <c r="F45" s="354"/>
      <c r="G45" s="354"/>
      <c r="H45" s="354"/>
    </row>
    <row r="46" spans="1:8" ht="12" customHeight="1">
      <c r="A46" s="277"/>
      <c r="B46" s="354"/>
      <c r="C46" s="354"/>
      <c r="D46" s="354"/>
      <c r="E46" s="354"/>
      <c r="F46" s="354"/>
      <c r="G46" s="354"/>
      <c r="H46" s="354"/>
    </row>
    <row r="47" spans="1:8" ht="12" customHeight="1">
      <c r="A47" s="217"/>
      <c r="B47" s="354"/>
      <c r="C47" s="354"/>
      <c r="D47" s="354"/>
      <c r="E47" s="354"/>
      <c r="F47" s="354"/>
      <c r="G47" s="354"/>
      <c r="H47" s="354"/>
    </row>
    <row r="48" spans="1:8" ht="12" customHeight="1">
      <c r="A48" s="217"/>
      <c r="B48" s="354"/>
      <c r="C48" s="354"/>
      <c r="D48" s="354"/>
      <c r="E48" s="354"/>
      <c r="F48" s="354"/>
      <c r="G48" s="354"/>
      <c r="H48" s="354"/>
    </row>
  </sheetData>
  <mergeCells count="4">
    <mergeCell ref="A4:G4"/>
    <mergeCell ref="B5:D5"/>
    <mergeCell ref="E5:G5"/>
    <mergeCell ref="A5:A6"/>
  </mergeCells>
  <phoneticPr fontId="54" type="noConversion"/>
  <printOptions horizontalCentered="1" verticalCentered="1" gridLinesSet="0"/>
  <pageMargins left="0" right="0" top="0" bottom="0" header="0" footer="0"/>
  <ignoredErrors>
    <ignoredError sqref="D7" formula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syncVertical="1" syncRef="A1" transitionEvaluation="1" published="0" enableFormatConditionsCalculation="0"/>
  <dimension ref="A1:H48"/>
  <sheetViews>
    <sheetView showGridLines="0" zoomScale="150" workbookViewId="0">
      <selection activeCell="A7" sqref="A7"/>
    </sheetView>
  </sheetViews>
  <sheetFormatPr baseColWidth="10" defaultColWidth="12.83203125" defaultRowHeight="12" customHeight="1"/>
  <cols>
    <col min="1" max="1" width="11.33203125" style="281" customWidth="1"/>
    <col min="2" max="4" width="7.1640625" style="281" customWidth="1"/>
    <col min="5" max="6" width="7.6640625" style="281" customWidth="1"/>
    <col min="7" max="7" width="8.33203125" style="281" customWidth="1"/>
    <col min="8" max="14" width="5.6640625" style="281" customWidth="1"/>
    <col min="15" max="16384" width="12.83203125" style="281"/>
  </cols>
  <sheetData>
    <row r="1" spans="1:7" ht="12" customHeight="1">
      <c r="B1" s="286"/>
    </row>
    <row r="2" spans="1:7" ht="12" customHeight="1">
      <c r="A2" s="799" t="s">
        <v>462</v>
      </c>
      <c r="B2" s="800"/>
      <c r="C2" s="798"/>
      <c r="D2" s="798"/>
      <c r="E2" s="798"/>
      <c r="F2" s="798"/>
      <c r="G2" s="798"/>
    </row>
    <row r="3" spans="1:7" ht="12" customHeight="1">
      <c r="A3" s="801" t="s">
        <v>589</v>
      </c>
      <c r="B3" s="799"/>
      <c r="C3" s="799"/>
      <c r="D3" s="799"/>
      <c r="E3" s="799"/>
      <c r="F3" s="802"/>
      <c r="G3" s="802"/>
    </row>
    <row r="4" spans="1:7" ht="3" customHeight="1">
      <c r="A4" s="282"/>
      <c r="B4" s="282"/>
      <c r="C4" s="282"/>
      <c r="D4" s="282"/>
    </row>
    <row r="5" spans="1:7" ht="14" customHeight="1">
      <c r="A5" s="1338" t="s">
        <v>198</v>
      </c>
      <c r="B5" s="1336">
        <v>2016</v>
      </c>
      <c r="C5" s="1336"/>
      <c r="D5" s="1337"/>
      <c r="E5" s="1336" t="s">
        <v>205</v>
      </c>
      <c r="F5" s="1336"/>
      <c r="G5" s="1336"/>
    </row>
    <row r="6" spans="1:7" ht="14" customHeight="1">
      <c r="A6" s="1341"/>
      <c r="B6" s="835" t="s">
        <v>621</v>
      </c>
      <c r="C6" s="807" t="s">
        <v>586</v>
      </c>
      <c r="D6" s="807" t="s">
        <v>500</v>
      </c>
      <c r="E6" s="835" t="s">
        <v>621</v>
      </c>
      <c r="F6" s="807" t="s">
        <v>586</v>
      </c>
      <c r="G6" s="808" t="s">
        <v>500</v>
      </c>
    </row>
    <row r="7" spans="1:7" ht="17" customHeight="1">
      <c r="A7" s="805" t="s">
        <v>350</v>
      </c>
      <c r="B7" s="810">
        <f>(B9+B10+B11+B12+B13+B17+B18+B19+B20+B21+B22+B23+B24+B25+B26+B27+B28+B29+B32+B33+B34+B35+B36+B37)</f>
        <v>1072158</v>
      </c>
      <c r="C7" s="830">
        <f>(C9+C10+C11+C12+C13+C17+C18+C19+C20+C21+C22+C23+C24+C25+C26+C27+C28+C29+C32+C33+C34+C35+C36+C37)</f>
        <v>196620.73375000001</v>
      </c>
      <c r="D7" s="845">
        <f>(C7/B7)*1000</f>
        <v>183.38783439567678</v>
      </c>
      <c r="E7" s="810">
        <f>(E9+E10+E11+E12+E13+E17+E18+E19+E20+E21+E22+E23+E24+E25+E26+E27+E28+E29+E32+E33+E34+E35+E36+E37)</f>
        <v>1050952</v>
      </c>
      <c r="F7" s="830">
        <f>(F9+F10+F11+F12+F13+F17+F18+F19+F20+F21+F22+F23+F24+F25+F26+F27+F28+F29+F32+F33+F34+F35+F36+F37)</f>
        <v>196101.43099000002</v>
      </c>
      <c r="G7" s="848">
        <f>(F7/E7)*1000</f>
        <v>186.59408896885873</v>
      </c>
    </row>
    <row r="8" spans="1:7" ht="3" customHeight="1">
      <c r="B8" s="812"/>
      <c r="C8" s="831"/>
      <c r="D8" s="846"/>
      <c r="E8" s="812"/>
      <c r="F8" s="831"/>
      <c r="G8" s="849"/>
    </row>
    <row r="9" spans="1:7" ht="13" customHeight="1">
      <c r="A9" s="393" t="s">
        <v>488</v>
      </c>
      <c r="B9" s="812">
        <v>3097</v>
      </c>
      <c r="C9" s="834">
        <v>522.94599999999991</v>
      </c>
      <c r="D9" s="846">
        <f t="shared" ref="D9:D33" si="0">(C9/B9)*1000</f>
        <v>168.85566677429767</v>
      </c>
      <c r="E9" s="816">
        <v>3742</v>
      </c>
      <c r="F9" s="828">
        <v>718.26990000000001</v>
      </c>
      <c r="G9" s="849">
        <f t="shared" ref="G9:G33" si="1">(F9/E9)*1000</f>
        <v>191.94812934259755</v>
      </c>
    </row>
    <row r="10" spans="1:7" ht="13" customHeight="1">
      <c r="A10" s="393" t="s">
        <v>603</v>
      </c>
      <c r="B10" s="812">
        <v>49509</v>
      </c>
      <c r="C10" s="834">
        <v>9400.7950000000019</v>
      </c>
      <c r="D10" s="846">
        <f t="shared" si="0"/>
        <v>189.88052677291</v>
      </c>
      <c r="E10" s="816">
        <v>43245</v>
      </c>
      <c r="F10" s="828">
        <v>9415.398000000001</v>
      </c>
      <c r="G10" s="849">
        <f t="shared" si="1"/>
        <v>217.72223378425255</v>
      </c>
    </row>
    <row r="11" spans="1:7" ht="13" customHeight="1">
      <c r="A11" s="393" t="s">
        <v>604</v>
      </c>
      <c r="B11" s="812">
        <v>53451</v>
      </c>
      <c r="C11" s="834">
        <v>7918.1849999999995</v>
      </c>
      <c r="D11" s="846">
        <f t="shared" si="0"/>
        <v>148.13913677948025</v>
      </c>
      <c r="E11" s="816">
        <v>48617</v>
      </c>
      <c r="F11" s="828">
        <v>7145.2609999999995</v>
      </c>
      <c r="G11" s="849">
        <f t="shared" si="1"/>
        <v>146.9704218688936</v>
      </c>
    </row>
    <row r="12" spans="1:7" ht="13" customHeight="1">
      <c r="A12" s="281" t="s">
        <v>605</v>
      </c>
      <c r="B12" s="812">
        <v>48380</v>
      </c>
      <c r="C12" s="834">
        <v>7602.5679999999993</v>
      </c>
      <c r="D12" s="846">
        <f t="shared" si="0"/>
        <v>157.14278627532036</v>
      </c>
      <c r="E12" s="816">
        <v>48810</v>
      </c>
      <c r="F12" s="828">
        <v>7830.4070000000002</v>
      </c>
      <c r="G12" s="849">
        <f t="shared" si="1"/>
        <v>160.42628559721371</v>
      </c>
    </row>
    <row r="13" spans="1:7" ht="13" customHeight="1">
      <c r="A13" s="281" t="s">
        <v>606</v>
      </c>
      <c r="B13" s="812">
        <v>44320</v>
      </c>
      <c r="C13" s="834">
        <v>7184.9930000000004</v>
      </c>
      <c r="D13" s="846">
        <f t="shared" si="0"/>
        <v>162.11626805054152</v>
      </c>
      <c r="E13" s="816">
        <v>42656</v>
      </c>
      <c r="F13" s="828">
        <v>7031.1859999999997</v>
      </c>
      <c r="G13" s="849">
        <f t="shared" si="1"/>
        <v>164.83463053263313</v>
      </c>
    </row>
    <row r="14" spans="1:7" ht="13" customHeight="1">
      <c r="A14" s="289" t="s">
        <v>560</v>
      </c>
      <c r="B14" s="812">
        <v>16123</v>
      </c>
      <c r="C14" s="834">
        <v>3388.7630000000004</v>
      </c>
      <c r="D14" s="846">
        <f t="shared" si="0"/>
        <v>210.18191403584945</v>
      </c>
      <c r="E14" s="816">
        <v>15853</v>
      </c>
      <c r="F14" s="828">
        <v>3459.7210000000005</v>
      </c>
      <c r="G14" s="849">
        <f t="shared" si="1"/>
        <v>218.23762063962658</v>
      </c>
    </row>
    <row r="15" spans="1:7" ht="13" customHeight="1">
      <c r="A15" s="289" t="s">
        <v>422</v>
      </c>
      <c r="B15" s="812">
        <v>15531</v>
      </c>
      <c r="C15" s="834">
        <v>1726.1139999999998</v>
      </c>
      <c r="D15" s="846">
        <f t="shared" si="0"/>
        <v>111.1399137209452</v>
      </c>
      <c r="E15" s="816">
        <v>14614</v>
      </c>
      <c r="F15" s="828">
        <v>1613.1959999999999</v>
      </c>
      <c r="G15" s="849">
        <f t="shared" si="1"/>
        <v>110.38702613931846</v>
      </c>
    </row>
    <row r="16" spans="1:7" ht="13" customHeight="1">
      <c r="A16" s="289" t="s">
        <v>423</v>
      </c>
      <c r="B16" s="812">
        <v>12666</v>
      </c>
      <c r="C16" s="834">
        <v>2070.1160000000004</v>
      </c>
      <c r="D16" s="846">
        <f t="shared" si="0"/>
        <v>163.43881256908264</v>
      </c>
      <c r="E16" s="816">
        <v>12189</v>
      </c>
      <c r="F16" s="828">
        <v>1958.2690000000002</v>
      </c>
      <c r="G16" s="849">
        <f t="shared" si="1"/>
        <v>160.65870867175326</v>
      </c>
    </row>
    <row r="17" spans="1:7" ht="13" customHeight="1">
      <c r="A17" s="393" t="s">
        <v>595</v>
      </c>
      <c r="B17" s="812">
        <v>22334</v>
      </c>
      <c r="C17" s="834">
        <v>2820.0329999999994</v>
      </c>
      <c r="D17" s="846">
        <f t="shared" si="0"/>
        <v>126.26636518312884</v>
      </c>
      <c r="E17" s="816">
        <v>22233</v>
      </c>
      <c r="F17" s="828">
        <v>2850.0449999999996</v>
      </c>
      <c r="G17" s="849">
        <f t="shared" si="1"/>
        <v>128.18985292133314</v>
      </c>
    </row>
    <row r="18" spans="1:7" ht="13" customHeight="1">
      <c r="A18" s="281" t="s">
        <v>596</v>
      </c>
      <c r="B18" s="812">
        <v>26329</v>
      </c>
      <c r="C18" s="834">
        <v>3450.8090000000002</v>
      </c>
      <c r="D18" s="846">
        <f t="shared" si="0"/>
        <v>131.06494739640701</v>
      </c>
      <c r="E18" s="816">
        <v>25523</v>
      </c>
      <c r="F18" s="828">
        <v>3373.7540000000004</v>
      </c>
      <c r="G18" s="849">
        <f t="shared" si="1"/>
        <v>132.18485287779652</v>
      </c>
    </row>
    <row r="19" spans="1:7" ht="13" customHeight="1">
      <c r="A19" s="281" t="s">
        <v>597</v>
      </c>
      <c r="B19" s="812">
        <v>364786</v>
      </c>
      <c r="C19" s="834">
        <v>85442.416999999987</v>
      </c>
      <c r="D19" s="846">
        <f t="shared" si="0"/>
        <v>234.22614080584228</v>
      </c>
      <c r="E19" s="816">
        <v>368034</v>
      </c>
      <c r="F19" s="828">
        <v>87518.58</v>
      </c>
      <c r="G19" s="849">
        <f t="shared" si="1"/>
        <v>237.80025758489705</v>
      </c>
    </row>
    <row r="20" spans="1:7" ht="13" customHeight="1">
      <c r="A20" s="393" t="s">
        <v>598</v>
      </c>
      <c r="B20" s="812">
        <v>33577</v>
      </c>
      <c r="C20" s="834">
        <v>5263.5039999999999</v>
      </c>
      <c r="D20" s="846">
        <f t="shared" si="0"/>
        <v>156.75921017363075</v>
      </c>
      <c r="E20" s="816">
        <v>30866</v>
      </c>
      <c r="F20" s="828">
        <v>5089.46</v>
      </c>
      <c r="G20" s="849">
        <f t="shared" si="1"/>
        <v>164.8888744897298</v>
      </c>
    </row>
    <row r="21" spans="1:7" ht="13" customHeight="1">
      <c r="A21" s="393" t="s">
        <v>599</v>
      </c>
      <c r="B21" s="812">
        <v>20372</v>
      </c>
      <c r="C21" s="834">
        <v>2850.4760000000006</v>
      </c>
      <c r="D21" s="846">
        <f t="shared" si="0"/>
        <v>139.92126448065974</v>
      </c>
      <c r="E21" s="816">
        <v>19656</v>
      </c>
      <c r="F21" s="828">
        <v>2779.0310000000004</v>
      </c>
      <c r="G21" s="849">
        <f t="shared" si="1"/>
        <v>141.38334350834353</v>
      </c>
    </row>
    <row r="22" spans="1:7" ht="13" customHeight="1">
      <c r="A22" s="393" t="s">
        <v>600</v>
      </c>
      <c r="B22" s="812">
        <v>11769</v>
      </c>
      <c r="C22" s="834">
        <v>2151.0359999999996</v>
      </c>
      <c r="D22" s="846">
        <f t="shared" si="0"/>
        <v>182.77134845781288</v>
      </c>
      <c r="E22" s="816">
        <v>10192</v>
      </c>
      <c r="F22" s="828">
        <v>1988.691</v>
      </c>
      <c r="G22" s="849">
        <f t="shared" si="1"/>
        <v>195.12274332810048</v>
      </c>
    </row>
    <row r="23" spans="1:7" ht="13" customHeight="1">
      <c r="A23" s="393" t="s">
        <v>601</v>
      </c>
      <c r="B23" s="812">
        <v>22745</v>
      </c>
      <c r="C23" s="834">
        <v>3602.8830000000007</v>
      </c>
      <c r="D23" s="846">
        <f t="shared" si="0"/>
        <v>158.4032974280062</v>
      </c>
      <c r="E23" s="816">
        <v>21979</v>
      </c>
      <c r="F23" s="828">
        <v>3422.2912500000002</v>
      </c>
      <c r="G23" s="849">
        <f t="shared" si="1"/>
        <v>155.70732289913101</v>
      </c>
    </row>
    <row r="24" spans="1:7" ht="13" customHeight="1">
      <c r="A24" s="393" t="s">
        <v>243</v>
      </c>
      <c r="B24" s="812">
        <v>1951</v>
      </c>
      <c r="C24" s="834">
        <v>240.02600000000001</v>
      </c>
      <c r="D24" s="846">
        <f t="shared" si="0"/>
        <v>123.02716555612507</v>
      </c>
      <c r="E24" s="816">
        <v>1392</v>
      </c>
      <c r="F24" s="828">
        <v>182.03399999999996</v>
      </c>
      <c r="G24" s="849">
        <f t="shared" si="1"/>
        <v>130.77155172413791</v>
      </c>
    </row>
    <row r="25" spans="1:7" ht="13" customHeight="1">
      <c r="A25" s="281" t="s">
        <v>244</v>
      </c>
      <c r="B25" s="812">
        <v>114487</v>
      </c>
      <c r="C25" s="834">
        <v>20329.617999999999</v>
      </c>
      <c r="D25" s="846">
        <f t="shared" si="0"/>
        <v>177.57140985439392</v>
      </c>
      <c r="E25" s="816">
        <v>113077</v>
      </c>
      <c r="F25" s="828">
        <v>20054.427499999998</v>
      </c>
      <c r="G25" s="849">
        <f t="shared" si="1"/>
        <v>177.35195928438142</v>
      </c>
    </row>
    <row r="26" spans="1:7" ht="13" customHeight="1">
      <c r="A26" s="393" t="s">
        <v>245</v>
      </c>
      <c r="B26" s="812">
        <v>8291</v>
      </c>
      <c r="C26" s="834">
        <v>1868.04</v>
      </c>
      <c r="D26" s="846">
        <f t="shared" si="0"/>
        <v>225.30937160776745</v>
      </c>
      <c r="E26" s="816">
        <v>7829</v>
      </c>
      <c r="F26" s="828">
        <v>1782.876</v>
      </c>
      <c r="G26" s="849">
        <f t="shared" si="1"/>
        <v>227.72716822071783</v>
      </c>
    </row>
    <row r="27" spans="1:7" ht="13" customHeight="1">
      <c r="A27" s="393" t="s">
        <v>246</v>
      </c>
      <c r="B27" s="812">
        <v>10825</v>
      </c>
      <c r="C27" s="834">
        <v>2227.364</v>
      </c>
      <c r="D27" s="846">
        <f t="shared" si="0"/>
        <v>205.76110854503466</v>
      </c>
      <c r="E27" s="816">
        <v>11129</v>
      </c>
      <c r="F27" s="828">
        <v>2279.1170000000002</v>
      </c>
      <c r="G27" s="849">
        <f t="shared" si="1"/>
        <v>204.79081678497622</v>
      </c>
    </row>
    <row r="28" spans="1:7" ht="13" customHeight="1">
      <c r="A28" s="393" t="s">
        <v>258</v>
      </c>
      <c r="B28" s="812">
        <v>36759</v>
      </c>
      <c r="C28" s="834">
        <v>4119.134</v>
      </c>
      <c r="D28" s="846">
        <f t="shared" si="0"/>
        <v>112.05783617617455</v>
      </c>
      <c r="E28" s="816">
        <v>36069</v>
      </c>
      <c r="F28" s="828">
        <v>4020.77</v>
      </c>
      <c r="G28" s="849">
        <f t="shared" si="1"/>
        <v>111.47439629598826</v>
      </c>
    </row>
    <row r="29" spans="1:7" ht="13" customHeight="1">
      <c r="A29" s="281" t="s">
        <v>577</v>
      </c>
      <c r="B29" s="812">
        <v>22738</v>
      </c>
      <c r="C29" s="834">
        <v>2568.14275</v>
      </c>
      <c r="D29" s="846">
        <f t="shared" si="0"/>
        <v>112.94497097370042</v>
      </c>
      <c r="E29" s="816">
        <v>23835</v>
      </c>
      <c r="F29" s="828">
        <v>2714.1863399999993</v>
      </c>
      <c r="G29" s="849">
        <f t="shared" si="1"/>
        <v>113.87398112020135</v>
      </c>
    </row>
    <row r="30" spans="1:7" ht="13" customHeight="1">
      <c r="A30" s="289" t="s">
        <v>424</v>
      </c>
      <c r="B30" s="812">
        <v>11446</v>
      </c>
      <c r="C30" s="834">
        <v>1283.5442499999999</v>
      </c>
      <c r="D30" s="846">
        <f t="shared" si="0"/>
        <v>112.13910973265769</v>
      </c>
      <c r="E30" s="816">
        <v>11747</v>
      </c>
      <c r="F30" s="828">
        <v>1329.4446</v>
      </c>
      <c r="G30" s="849">
        <f t="shared" si="1"/>
        <v>113.17311654039329</v>
      </c>
    </row>
    <row r="31" spans="1:7" ht="13" customHeight="1">
      <c r="A31" s="289" t="s">
        <v>425</v>
      </c>
      <c r="B31" s="812">
        <v>11292</v>
      </c>
      <c r="C31" s="834">
        <v>1284.5985000000001</v>
      </c>
      <c r="D31" s="846">
        <f t="shared" si="0"/>
        <v>113.76182252922423</v>
      </c>
      <c r="E31" s="816">
        <v>12088</v>
      </c>
      <c r="F31" s="828">
        <v>1384.7417399999999</v>
      </c>
      <c r="G31" s="849">
        <f t="shared" si="1"/>
        <v>114.55507445400397</v>
      </c>
    </row>
    <row r="32" spans="1:7" ht="13" customHeight="1">
      <c r="A32" s="393" t="s">
        <v>590</v>
      </c>
      <c r="B32" s="814">
        <v>79176</v>
      </c>
      <c r="C32" s="831">
        <v>12769.17</v>
      </c>
      <c r="D32" s="846">
        <f t="shared" si="0"/>
        <v>161.27576538344954</v>
      </c>
      <c r="E32" s="814">
        <v>73995</v>
      </c>
      <c r="F32" s="831">
        <v>11750.355</v>
      </c>
      <c r="G32" s="849">
        <f t="shared" si="1"/>
        <v>158.7993107642408</v>
      </c>
    </row>
    <row r="33" spans="1:8" ht="13" customHeight="1">
      <c r="A33" s="393" t="s">
        <v>591</v>
      </c>
      <c r="B33" s="812">
        <v>34630</v>
      </c>
      <c r="C33" s="834">
        <v>4782.2700000000004</v>
      </c>
      <c r="D33" s="846">
        <f t="shared" si="0"/>
        <v>138.09615939936472</v>
      </c>
      <c r="E33" s="816">
        <v>32596</v>
      </c>
      <c r="F33" s="828">
        <v>4474.3160000000007</v>
      </c>
      <c r="G33" s="849">
        <f t="shared" si="1"/>
        <v>137.26579948459934</v>
      </c>
    </row>
    <row r="34" spans="1:8" ht="13" customHeight="1">
      <c r="A34" s="281" t="s">
        <v>686</v>
      </c>
      <c r="B34" s="812">
        <v>23219</v>
      </c>
      <c r="C34" s="834">
        <v>3655.895</v>
      </c>
      <c r="D34" s="846">
        <f>(C34/B34)*1000</f>
        <v>157.45273267582581</v>
      </c>
      <c r="E34" s="816">
        <v>23712</v>
      </c>
      <c r="F34" s="828">
        <v>3580.0859999999998</v>
      </c>
      <c r="G34" s="849">
        <f>(F34/E34)*1000</f>
        <v>150.98203441295547</v>
      </c>
    </row>
    <row r="35" spans="1:8" ht="13" customHeight="1">
      <c r="A35" s="282" t="s">
        <v>534</v>
      </c>
      <c r="B35" s="812">
        <v>14399</v>
      </c>
      <c r="C35" s="834">
        <v>1794.347</v>
      </c>
      <c r="D35" s="846">
        <f>(C35/B35)*1000</f>
        <v>124.61608445030905</v>
      </c>
      <c r="E35" s="816">
        <v>16265</v>
      </c>
      <c r="F35" s="828">
        <v>2049.8820000000001</v>
      </c>
      <c r="G35" s="850">
        <f>(F35/E35)*1000</f>
        <v>126.03024900092221</v>
      </c>
    </row>
    <row r="36" spans="1:8" ht="13" customHeight="1">
      <c r="A36" s="281" t="s">
        <v>535</v>
      </c>
      <c r="B36" s="812">
        <v>10898</v>
      </c>
      <c r="C36" s="834">
        <v>1706.1319999999998</v>
      </c>
      <c r="D36" s="846">
        <f>(C36/B36)*1000</f>
        <v>156.55459717379333</v>
      </c>
      <c r="E36" s="816">
        <v>11770</v>
      </c>
      <c r="F36" s="828">
        <v>1795.9970000000001</v>
      </c>
      <c r="G36" s="849">
        <f>(F36/E36)*1000</f>
        <v>152.59107901444352</v>
      </c>
    </row>
    <row r="37" spans="1:8" ht="13" customHeight="1">
      <c r="A37" s="383" t="s">
        <v>536</v>
      </c>
      <c r="B37" s="813">
        <v>14116</v>
      </c>
      <c r="C37" s="832">
        <v>2349.9499999999998</v>
      </c>
      <c r="D37" s="847">
        <f>(C37/B37)*1000</f>
        <v>166.47421365826011</v>
      </c>
      <c r="E37" s="813">
        <v>13730</v>
      </c>
      <c r="F37" s="832">
        <v>2255.0100000000002</v>
      </c>
      <c r="G37" s="851">
        <f>(F37/E37)*1000</f>
        <v>164.23962126729791</v>
      </c>
    </row>
    <row r="38" spans="1:8" ht="9" customHeight="1">
      <c r="A38" s="76" t="s">
        <v>745</v>
      </c>
      <c r="B38" s="515"/>
      <c r="C38" s="515"/>
      <c r="D38" s="515"/>
      <c r="E38" s="515"/>
      <c r="F38" s="515"/>
      <c r="G38" s="402"/>
      <c r="H38" s="402"/>
    </row>
    <row r="39" spans="1:8" ht="9" customHeight="1">
      <c r="A39" s="76" t="s">
        <v>151</v>
      </c>
      <c r="B39" s="515"/>
      <c r="C39" s="515"/>
      <c r="D39" s="515"/>
      <c r="E39" s="515"/>
      <c r="F39" s="515"/>
      <c r="G39" s="402"/>
      <c r="H39" s="402"/>
    </row>
    <row r="40" spans="1:8" ht="9" customHeight="1">
      <c r="A40" s="77" t="s">
        <v>318</v>
      </c>
      <c r="B40" s="515"/>
      <c r="C40" s="515"/>
      <c r="D40" s="515"/>
      <c r="E40" s="515"/>
      <c r="F40" s="515"/>
      <c r="G40" s="402"/>
      <c r="H40" s="402"/>
    </row>
    <row r="41" spans="1:8" ht="12" customHeight="1">
      <c r="A41" s="14"/>
      <c r="B41" s="354"/>
      <c r="C41" s="354"/>
      <c r="D41" s="354"/>
      <c r="E41" s="354"/>
      <c r="F41" s="354"/>
      <c r="G41" s="354"/>
      <c r="H41" s="354"/>
    </row>
    <row r="42" spans="1:8" ht="12" customHeight="1">
      <c r="A42" s="217"/>
      <c r="B42" s="354"/>
      <c r="C42" s="354"/>
      <c r="D42" s="354"/>
      <c r="E42" s="354"/>
      <c r="F42" s="354"/>
      <c r="G42" s="354"/>
      <c r="H42" s="354"/>
    </row>
    <row r="43" spans="1:8" ht="12" customHeight="1">
      <c r="A43" s="276"/>
      <c r="B43" s="354"/>
      <c r="C43" s="354"/>
      <c r="D43" s="354"/>
      <c r="E43" s="354"/>
      <c r="F43" s="354"/>
      <c r="G43" s="354"/>
      <c r="H43" s="354"/>
    </row>
    <row r="44" spans="1:8" ht="12" customHeight="1">
      <c r="A44" s="277"/>
      <c r="B44" s="354"/>
      <c r="C44" s="354"/>
      <c r="D44" s="354"/>
      <c r="E44" s="354"/>
      <c r="F44" s="354"/>
      <c r="G44" s="354"/>
      <c r="H44" s="354"/>
    </row>
    <row r="45" spans="1:8" ht="12" customHeight="1">
      <c r="A45" s="278"/>
      <c r="B45" s="354"/>
      <c r="C45" s="354"/>
      <c r="D45" s="354"/>
      <c r="E45" s="354"/>
      <c r="F45" s="354"/>
      <c r="G45" s="354"/>
      <c r="H45" s="354"/>
    </row>
    <row r="46" spans="1:8" ht="12" customHeight="1">
      <c r="A46" s="277"/>
      <c r="B46" s="354"/>
      <c r="C46" s="354"/>
      <c r="D46" s="354"/>
      <c r="E46" s="354"/>
      <c r="F46" s="354"/>
      <c r="G46" s="354"/>
      <c r="H46" s="354"/>
    </row>
    <row r="47" spans="1:8" ht="12" customHeight="1">
      <c r="A47" s="217"/>
      <c r="B47" s="354"/>
      <c r="C47" s="354"/>
      <c r="D47" s="354"/>
      <c r="E47" s="354"/>
      <c r="F47" s="354"/>
      <c r="G47" s="354"/>
      <c r="H47" s="354"/>
    </row>
    <row r="48" spans="1:8" ht="12" customHeight="1">
      <c r="A48" s="217"/>
      <c r="B48" s="354"/>
      <c r="C48" s="354"/>
      <c r="D48" s="354"/>
      <c r="E48" s="354"/>
      <c r="F48" s="354"/>
      <c r="G48" s="354"/>
      <c r="H48" s="354"/>
    </row>
  </sheetData>
  <mergeCells count="3">
    <mergeCell ref="B5:D5"/>
    <mergeCell ref="E5:G5"/>
    <mergeCell ref="A5:A6"/>
  </mergeCells>
  <phoneticPr fontId="54" type="noConversion"/>
  <printOptions horizontalCentered="1" verticalCentered="1" gridLinesSet="0"/>
  <pageMargins left="0" right="0" top="0" bottom="0" header="0" footer="0"/>
  <ignoredErrors>
    <ignoredError sqref="D7:D37" formula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transitionEvaluation="1" published="0" enableFormatConditionsCalculation="0"/>
  <dimension ref="A1:JB271"/>
  <sheetViews>
    <sheetView showGridLines="0" showZeros="0" zoomScale="150" workbookViewId="0"/>
  </sheetViews>
  <sheetFormatPr baseColWidth="10" defaultColWidth="12.83203125" defaultRowHeight="12" customHeight="1"/>
  <cols>
    <col min="1" max="1" width="10.1640625" style="14" customWidth="1"/>
    <col min="2" max="2" width="5.5" style="14" customWidth="1"/>
    <col min="3" max="14" width="5.1640625" style="14" customWidth="1"/>
    <col min="15" max="15" width="5.6640625" style="14" customWidth="1"/>
    <col min="16" max="16" width="10.1640625" style="14" customWidth="1"/>
    <col min="17" max="17" width="5.6640625" style="14" customWidth="1"/>
    <col min="18" max="29" width="4.6640625" style="14" customWidth="1"/>
    <col min="30" max="30" width="5.6640625" style="14" customWidth="1"/>
    <col min="31" max="31" width="10.1640625" style="14" customWidth="1"/>
    <col min="32" max="32" width="5.5" style="14" customWidth="1"/>
    <col min="33" max="44" width="4.6640625" style="14" customWidth="1"/>
    <col min="45" max="45" width="5.6640625" style="14" customWidth="1"/>
    <col min="46" max="46" width="10.1640625" style="14" customWidth="1"/>
    <col min="47" max="47" width="6" style="14" customWidth="1"/>
    <col min="48" max="59" width="5.1640625" style="14" customWidth="1"/>
    <col min="60" max="60" width="5.6640625" style="14" customWidth="1"/>
    <col min="61" max="61" width="10.1640625" style="14" customWidth="1"/>
    <col min="62" max="62" width="6.1640625" style="14" customWidth="1"/>
    <col min="63" max="74" width="5.1640625" style="14" customWidth="1"/>
    <col min="75" max="75" width="5.6640625" style="14" customWidth="1"/>
    <col min="76" max="76" width="10" style="14" customWidth="1"/>
    <col min="77" max="77" width="5.6640625" style="14" customWidth="1"/>
    <col min="78" max="89" width="5.1640625" style="14" customWidth="1"/>
    <col min="90" max="90" width="5.6640625" style="14" customWidth="1"/>
    <col min="91" max="91" width="10.1640625" style="14" customWidth="1"/>
    <col min="92" max="92" width="5.83203125" style="14" customWidth="1"/>
    <col min="93" max="104" width="5.1640625" style="14" customWidth="1"/>
    <col min="105" max="105" width="5.6640625" style="14" customWidth="1"/>
    <col min="106" max="106" width="10" style="14" customWidth="1"/>
    <col min="107" max="107" width="6" style="14" customWidth="1"/>
    <col min="108" max="119" width="5.1640625" style="14" customWidth="1"/>
    <col min="120" max="120" width="5.6640625" style="14" customWidth="1"/>
    <col min="121" max="121" width="10.1640625" style="14" customWidth="1"/>
    <col min="122" max="134" width="5.1640625" style="14" customWidth="1"/>
    <col min="135" max="168" width="5.6640625" style="14" customWidth="1"/>
    <col min="169" max="16384" width="12.83203125" style="14"/>
  </cols>
  <sheetData>
    <row r="1" spans="1:262" s="13" customFormat="1" ht="12" customHeight="1">
      <c r="AE1" s="405"/>
      <c r="AF1" s="405"/>
      <c r="AG1" s="405"/>
      <c r="AH1" s="405"/>
      <c r="AI1" s="405"/>
      <c r="AJ1" s="405"/>
      <c r="AK1" s="405"/>
      <c r="AL1" s="405"/>
      <c r="AM1" s="405"/>
      <c r="AN1" s="405"/>
      <c r="AO1" s="405"/>
      <c r="AP1" s="405"/>
      <c r="AQ1" s="405"/>
      <c r="AR1" s="405"/>
      <c r="AS1" s="405"/>
      <c r="BX1" s="405"/>
      <c r="BY1" s="405"/>
      <c r="BZ1" s="405"/>
      <c r="CA1" s="405"/>
      <c r="CB1" s="405"/>
      <c r="CC1" s="405"/>
      <c r="CD1" s="405"/>
      <c r="CE1" s="405"/>
      <c r="CF1" s="405"/>
      <c r="CG1" s="405"/>
      <c r="CH1" s="405"/>
      <c r="CI1" s="405"/>
      <c r="CJ1" s="405"/>
      <c r="CK1" s="405"/>
      <c r="CL1" s="405"/>
      <c r="DQ1" s="405"/>
      <c r="DR1" s="406"/>
      <c r="DS1" s="406"/>
      <c r="DT1" s="406"/>
      <c r="DU1" s="406"/>
      <c r="DV1" s="406"/>
      <c r="DW1" s="406"/>
      <c r="DX1" s="406"/>
      <c r="DY1" s="406"/>
      <c r="DZ1" s="406"/>
      <c r="EA1" s="406"/>
      <c r="EB1" s="406"/>
      <c r="EC1" s="406"/>
      <c r="ED1" s="406"/>
    </row>
    <row r="2" spans="1:262" ht="12" customHeight="1">
      <c r="A2" s="870" t="s">
        <v>689</v>
      </c>
      <c r="B2" s="870"/>
      <c r="C2" s="870"/>
      <c r="D2" s="870"/>
      <c r="E2" s="870"/>
      <c r="F2" s="870"/>
      <c r="G2" s="871"/>
      <c r="H2" s="871"/>
      <c r="I2" s="871"/>
      <c r="J2" s="871"/>
      <c r="K2" s="871"/>
      <c r="L2" s="871"/>
      <c r="M2" s="871"/>
      <c r="N2" s="871"/>
      <c r="O2" s="871"/>
      <c r="P2" s="871" t="s">
        <v>690</v>
      </c>
      <c r="Q2" s="871"/>
      <c r="R2" s="871"/>
      <c r="S2" s="871"/>
      <c r="T2" s="871"/>
      <c r="U2" s="871"/>
      <c r="V2" s="871"/>
      <c r="W2" s="871"/>
      <c r="X2" s="871"/>
      <c r="Y2" s="871"/>
      <c r="Z2" s="871"/>
      <c r="AA2" s="871"/>
      <c r="AB2" s="871"/>
      <c r="AC2" s="871"/>
      <c r="AD2" s="871"/>
      <c r="AE2" s="871" t="s">
        <v>344</v>
      </c>
      <c r="AF2" s="871"/>
      <c r="AG2" s="871"/>
      <c r="AH2" s="871"/>
      <c r="AI2" s="871"/>
      <c r="AJ2" s="871"/>
      <c r="AK2" s="871"/>
      <c r="AL2" s="871"/>
      <c r="AM2" s="871"/>
      <c r="AN2" s="871"/>
      <c r="AO2" s="871"/>
      <c r="AP2" s="871"/>
      <c r="AQ2" s="871"/>
      <c r="AR2" s="871"/>
      <c r="AS2" s="871"/>
      <c r="AT2" s="871" t="s">
        <v>346</v>
      </c>
      <c r="AU2" s="871"/>
      <c r="AV2" s="871"/>
      <c r="AW2" s="871"/>
      <c r="AX2" s="871"/>
      <c r="AY2" s="871"/>
      <c r="AZ2" s="871"/>
      <c r="BA2" s="871"/>
      <c r="BB2" s="871"/>
      <c r="BC2" s="871"/>
      <c r="BD2" s="871"/>
      <c r="BE2" s="871"/>
      <c r="BF2" s="871"/>
      <c r="BG2" s="871"/>
      <c r="BH2" s="871"/>
      <c r="BI2" s="871" t="s">
        <v>571</v>
      </c>
      <c r="BJ2" s="871"/>
      <c r="BK2" s="871"/>
      <c r="BL2" s="871"/>
      <c r="BM2" s="871"/>
      <c r="BN2" s="871"/>
      <c r="BO2" s="871"/>
      <c r="BP2" s="871"/>
      <c r="BQ2" s="871"/>
      <c r="BR2" s="871"/>
      <c r="BS2" s="871"/>
      <c r="BT2" s="871"/>
      <c r="BU2" s="871"/>
      <c r="BV2" s="871"/>
      <c r="BW2" s="871"/>
      <c r="BX2" s="871" t="s">
        <v>572</v>
      </c>
      <c r="BY2" s="871"/>
      <c r="BZ2" s="871"/>
      <c r="CA2" s="871"/>
      <c r="CB2" s="871"/>
      <c r="CC2" s="871"/>
      <c r="CD2" s="871"/>
      <c r="CE2" s="871"/>
      <c r="CF2" s="871"/>
      <c r="CG2" s="871"/>
      <c r="CH2" s="871"/>
      <c r="CI2" s="871"/>
      <c r="CJ2" s="871"/>
      <c r="CK2" s="871"/>
      <c r="CL2" s="871"/>
      <c r="CM2" s="871" t="s">
        <v>717</v>
      </c>
      <c r="CN2" s="871"/>
      <c r="CO2" s="871"/>
      <c r="CP2" s="871"/>
      <c r="CQ2" s="871"/>
      <c r="CR2" s="871"/>
      <c r="CS2" s="871"/>
      <c r="CT2" s="871"/>
      <c r="CU2" s="871"/>
      <c r="CV2" s="871"/>
      <c r="CW2" s="871"/>
      <c r="CX2" s="871"/>
      <c r="CY2" s="871"/>
      <c r="CZ2" s="871"/>
      <c r="DA2" s="871"/>
      <c r="DB2" s="871" t="s">
        <v>718</v>
      </c>
      <c r="DC2" s="871"/>
      <c r="DD2" s="871"/>
      <c r="DE2" s="871"/>
      <c r="DF2" s="871"/>
      <c r="DG2" s="871"/>
      <c r="DH2" s="871"/>
      <c r="DI2" s="871"/>
      <c r="DJ2" s="871"/>
      <c r="DK2" s="871"/>
      <c r="DL2" s="871"/>
      <c r="DM2" s="871"/>
      <c r="DN2" s="871"/>
      <c r="DO2" s="871"/>
      <c r="DP2" s="871"/>
      <c r="DQ2" s="871" t="s">
        <v>755</v>
      </c>
      <c r="DR2" s="871"/>
      <c r="DS2" s="871"/>
      <c r="DT2" s="871"/>
      <c r="DU2" s="871"/>
      <c r="DV2" s="871"/>
      <c r="DW2" s="871"/>
      <c r="DX2" s="871"/>
      <c r="DY2" s="871"/>
      <c r="DZ2" s="871"/>
      <c r="EA2" s="871"/>
      <c r="EB2" s="871"/>
      <c r="EC2" s="871"/>
      <c r="ED2" s="871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</row>
    <row r="3" spans="1:262" s="275" customFormat="1" ht="11">
      <c r="A3" s="872" t="s">
        <v>188</v>
      </c>
      <c r="B3" s="872"/>
      <c r="C3" s="872"/>
      <c r="D3" s="872"/>
      <c r="E3" s="872"/>
      <c r="F3" s="872"/>
      <c r="G3" s="872"/>
      <c r="H3" s="872"/>
      <c r="I3" s="872"/>
      <c r="J3" s="872"/>
      <c r="K3" s="872"/>
      <c r="L3" s="872"/>
      <c r="M3" s="872"/>
      <c r="N3" s="872"/>
      <c r="O3" s="872"/>
      <c r="P3" s="872" t="s">
        <v>452</v>
      </c>
      <c r="Q3" s="872"/>
      <c r="R3" s="872"/>
      <c r="S3" s="872"/>
      <c r="T3" s="872"/>
      <c r="U3" s="872"/>
      <c r="V3" s="872"/>
      <c r="W3" s="872"/>
      <c r="X3" s="872"/>
      <c r="Y3" s="872"/>
      <c r="Z3" s="872"/>
      <c r="AA3" s="872"/>
      <c r="AB3" s="872"/>
      <c r="AC3" s="872"/>
      <c r="AD3" s="872"/>
      <c r="AE3" s="872" t="s">
        <v>719</v>
      </c>
      <c r="AF3" s="872"/>
      <c r="AG3" s="872"/>
      <c r="AH3" s="872"/>
      <c r="AI3" s="872"/>
      <c r="AJ3" s="872"/>
      <c r="AK3" s="872"/>
      <c r="AL3" s="872"/>
      <c r="AM3" s="872"/>
      <c r="AN3" s="872"/>
      <c r="AO3" s="872"/>
      <c r="AP3" s="872"/>
      <c r="AQ3" s="872"/>
      <c r="AR3" s="872"/>
      <c r="AS3" s="872"/>
      <c r="AT3" s="872" t="s">
        <v>345</v>
      </c>
      <c r="AU3" s="872"/>
      <c r="AV3" s="872"/>
      <c r="AW3" s="872"/>
      <c r="AX3" s="872"/>
      <c r="AY3" s="872"/>
      <c r="AZ3" s="872"/>
      <c r="BA3" s="872"/>
      <c r="BB3" s="872"/>
      <c r="BC3" s="872"/>
      <c r="BD3" s="872"/>
      <c r="BE3" s="872"/>
      <c r="BF3" s="872"/>
      <c r="BG3" s="872"/>
      <c r="BH3" s="872"/>
      <c r="BI3" s="872" t="s">
        <v>452</v>
      </c>
      <c r="BJ3" s="872"/>
      <c r="BK3" s="872"/>
      <c r="BL3" s="872"/>
      <c r="BM3" s="872"/>
      <c r="BN3" s="872"/>
      <c r="BO3" s="872"/>
      <c r="BP3" s="872"/>
      <c r="BQ3" s="872"/>
      <c r="BR3" s="872"/>
      <c r="BS3" s="872"/>
      <c r="BT3" s="872"/>
      <c r="BU3" s="872"/>
      <c r="BV3" s="872"/>
      <c r="BW3" s="872"/>
      <c r="BX3" s="872" t="s">
        <v>719</v>
      </c>
      <c r="BY3" s="872"/>
      <c r="BZ3" s="872"/>
      <c r="CA3" s="872"/>
      <c r="CB3" s="872"/>
      <c r="CC3" s="872"/>
      <c r="CD3" s="872"/>
      <c r="CE3" s="872"/>
      <c r="CF3" s="872"/>
      <c r="CG3" s="872"/>
      <c r="CH3" s="872"/>
      <c r="CI3" s="872"/>
      <c r="CJ3" s="872"/>
      <c r="CK3" s="872"/>
      <c r="CL3" s="872"/>
      <c r="CM3" s="872" t="s">
        <v>345</v>
      </c>
      <c r="CN3" s="872"/>
      <c r="CO3" s="872"/>
      <c r="CP3" s="872"/>
      <c r="CQ3" s="872"/>
      <c r="CR3" s="872"/>
      <c r="CS3" s="872"/>
      <c r="CT3" s="872"/>
      <c r="CU3" s="872"/>
      <c r="CV3" s="872"/>
      <c r="CW3" s="872"/>
      <c r="CX3" s="872"/>
      <c r="CY3" s="872"/>
      <c r="CZ3" s="872"/>
      <c r="DA3" s="872"/>
      <c r="DB3" s="872" t="s">
        <v>452</v>
      </c>
      <c r="DC3" s="872"/>
      <c r="DD3" s="872"/>
      <c r="DE3" s="872"/>
      <c r="DF3" s="872"/>
      <c r="DG3" s="872"/>
      <c r="DH3" s="872"/>
      <c r="DI3" s="872"/>
      <c r="DJ3" s="872"/>
      <c r="DK3" s="872"/>
      <c r="DL3" s="872"/>
      <c r="DM3" s="872"/>
      <c r="DN3" s="872"/>
      <c r="DO3" s="872"/>
      <c r="DP3" s="872"/>
      <c r="DQ3" s="872" t="s">
        <v>719</v>
      </c>
      <c r="DR3" s="872"/>
      <c r="DS3" s="872"/>
      <c r="DT3" s="872"/>
      <c r="DU3" s="872"/>
      <c r="DV3" s="872"/>
      <c r="DW3" s="872"/>
      <c r="DX3" s="872"/>
      <c r="DY3" s="872"/>
      <c r="DZ3" s="872"/>
      <c r="EA3" s="872"/>
      <c r="EB3" s="872"/>
      <c r="EC3" s="872"/>
      <c r="ED3" s="872"/>
      <c r="EE3" s="873"/>
      <c r="EF3" s="873"/>
      <c r="EG3" s="873"/>
      <c r="EH3" s="873"/>
      <c r="EI3" s="873"/>
      <c r="EJ3" s="873"/>
      <c r="EK3" s="873"/>
      <c r="EL3" s="873"/>
      <c r="EM3" s="873"/>
      <c r="EN3" s="873"/>
      <c r="EO3" s="873"/>
      <c r="EP3" s="873"/>
      <c r="EQ3" s="873"/>
      <c r="ER3" s="873"/>
      <c r="ES3" s="873"/>
      <c r="ET3" s="873"/>
      <c r="EU3" s="873"/>
      <c r="EV3" s="873"/>
      <c r="EW3" s="873"/>
      <c r="EX3" s="873"/>
      <c r="EY3" s="873"/>
      <c r="EZ3" s="873"/>
      <c r="FA3" s="873"/>
      <c r="FB3" s="873"/>
      <c r="FC3" s="873"/>
      <c r="FD3" s="873"/>
      <c r="FE3" s="873"/>
      <c r="FF3" s="873"/>
      <c r="FG3" s="873"/>
      <c r="FH3" s="873"/>
      <c r="FI3" s="873"/>
      <c r="FJ3" s="873"/>
      <c r="FK3" s="873"/>
      <c r="FL3" s="873"/>
      <c r="FM3" s="873"/>
      <c r="FN3" s="873"/>
      <c r="FO3" s="873"/>
      <c r="FP3" s="873"/>
      <c r="FQ3" s="873"/>
      <c r="FR3" s="873"/>
      <c r="FS3" s="873"/>
      <c r="FT3" s="873"/>
      <c r="FU3" s="873"/>
      <c r="FV3" s="873"/>
      <c r="FW3" s="873"/>
      <c r="FX3" s="873"/>
      <c r="FY3" s="873"/>
      <c r="FZ3" s="873"/>
      <c r="GA3" s="873"/>
      <c r="GB3" s="873"/>
      <c r="GC3" s="873"/>
      <c r="GD3" s="873"/>
      <c r="GE3" s="873"/>
      <c r="GF3" s="873"/>
      <c r="GG3" s="873"/>
      <c r="GH3" s="873"/>
      <c r="GI3" s="873"/>
      <c r="GJ3" s="873"/>
      <c r="GK3" s="873"/>
      <c r="GL3" s="873"/>
      <c r="GM3" s="873"/>
      <c r="GN3" s="873"/>
      <c r="GO3" s="873"/>
      <c r="GP3" s="873"/>
      <c r="GQ3" s="873"/>
      <c r="GR3" s="873"/>
      <c r="GS3" s="873"/>
      <c r="GT3" s="873"/>
      <c r="GU3" s="873"/>
      <c r="GV3" s="873"/>
      <c r="GW3" s="873"/>
      <c r="GX3" s="873"/>
      <c r="GY3" s="873"/>
      <c r="GZ3" s="873"/>
      <c r="HA3" s="873"/>
      <c r="HB3" s="873"/>
      <c r="HC3" s="873"/>
      <c r="HD3" s="873"/>
      <c r="HE3" s="873"/>
      <c r="HF3" s="873"/>
      <c r="HG3" s="873"/>
      <c r="HH3" s="873"/>
      <c r="HI3" s="873"/>
      <c r="HJ3" s="873"/>
      <c r="HK3" s="873"/>
      <c r="HL3" s="873"/>
      <c r="HM3" s="873"/>
      <c r="HN3" s="873"/>
      <c r="HO3" s="873"/>
      <c r="HP3" s="873"/>
      <c r="HQ3" s="873"/>
      <c r="HR3" s="873"/>
      <c r="HS3" s="873"/>
      <c r="HT3" s="873"/>
      <c r="HU3" s="873"/>
      <c r="HV3" s="873"/>
      <c r="HW3" s="873"/>
      <c r="HX3" s="873"/>
      <c r="HY3" s="873"/>
      <c r="HZ3" s="873"/>
      <c r="IA3" s="873"/>
      <c r="IB3" s="873"/>
      <c r="IC3" s="873"/>
      <c r="ID3" s="873"/>
      <c r="IE3" s="873"/>
      <c r="IF3" s="873"/>
      <c r="IG3" s="873"/>
      <c r="IH3" s="873"/>
      <c r="II3" s="873"/>
      <c r="IJ3" s="873"/>
      <c r="IK3" s="873"/>
      <c r="IL3" s="873"/>
      <c r="IM3" s="873"/>
      <c r="IN3" s="873"/>
      <c r="IO3" s="873"/>
      <c r="IP3" s="873"/>
      <c r="IQ3" s="873"/>
      <c r="IR3" s="873"/>
      <c r="IS3" s="873"/>
      <c r="IT3" s="873"/>
      <c r="IU3" s="873"/>
      <c r="IV3" s="873"/>
      <c r="IW3" s="873"/>
      <c r="IX3" s="873"/>
      <c r="IY3" s="873"/>
      <c r="IZ3" s="873"/>
      <c r="JA3" s="873"/>
      <c r="JB3" s="873"/>
    </row>
    <row r="4" spans="1:262" s="275" customFormat="1" ht="5" customHeight="1">
      <c r="A4" s="852"/>
      <c r="B4" s="853"/>
      <c r="C4" s="853"/>
      <c r="D4" s="853"/>
      <c r="E4" s="853"/>
      <c r="F4" s="853"/>
      <c r="G4" s="853"/>
      <c r="H4" s="853"/>
      <c r="I4" s="853"/>
      <c r="J4" s="853"/>
      <c r="K4" s="853"/>
      <c r="L4" s="853"/>
      <c r="M4" s="853"/>
      <c r="N4" s="853"/>
      <c r="O4" s="853"/>
      <c r="P4" s="852"/>
      <c r="Q4" s="853"/>
      <c r="R4" s="853"/>
      <c r="S4" s="853"/>
      <c r="T4" s="853"/>
      <c r="U4" s="853"/>
      <c r="V4" s="853"/>
      <c r="W4" s="853"/>
      <c r="X4" s="853"/>
      <c r="Y4" s="853"/>
      <c r="Z4" s="853"/>
      <c r="AA4" s="853"/>
      <c r="AB4" s="853"/>
      <c r="AC4" s="853"/>
      <c r="AD4" s="853"/>
      <c r="AE4" s="440"/>
      <c r="AF4" s="440"/>
      <c r="AG4" s="440"/>
      <c r="AH4" s="440"/>
      <c r="AI4" s="440"/>
      <c r="AJ4" s="440"/>
      <c r="AK4" s="440"/>
      <c r="AL4" s="440"/>
      <c r="AM4" s="440"/>
      <c r="AN4" s="440"/>
      <c r="AO4" s="440"/>
      <c r="AP4" s="440"/>
      <c r="AQ4" s="440"/>
      <c r="AR4" s="440"/>
      <c r="AS4" s="440"/>
      <c r="AT4" s="852"/>
      <c r="AU4" s="853"/>
      <c r="AV4" s="853"/>
      <c r="AW4" s="853"/>
      <c r="AX4" s="853"/>
      <c r="AY4" s="853"/>
      <c r="AZ4" s="853"/>
      <c r="BA4" s="853"/>
      <c r="BB4" s="853"/>
      <c r="BC4" s="853"/>
      <c r="BD4" s="853"/>
      <c r="BE4" s="853"/>
      <c r="BF4" s="853"/>
      <c r="BG4" s="853"/>
      <c r="BH4" s="853"/>
      <c r="BI4" s="852"/>
      <c r="BJ4" s="853"/>
      <c r="BK4" s="853"/>
      <c r="BL4" s="853"/>
      <c r="BM4" s="853"/>
      <c r="BN4" s="853"/>
      <c r="BO4" s="853"/>
      <c r="BP4" s="853"/>
      <c r="BQ4" s="853"/>
      <c r="BR4" s="853"/>
      <c r="BS4" s="853"/>
      <c r="BT4" s="853"/>
      <c r="BU4" s="853"/>
      <c r="BV4" s="853"/>
      <c r="BW4" s="853"/>
      <c r="BX4" s="440"/>
      <c r="BY4" s="440"/>
      <c r="BZ4" s="440"/>
      <c r="CA4" s="440"/>
      <c r="CB4" s="440"/>
      <c r="CC4" s="440"/>
      <c r="CD4" s="440"/>
      <c r="CE4" s="440"/>
      <c r="CF4" s="440"/>
      <c r="CG4" s="440"/>
      <c r="CH4" s="440"/>
      <c r="CI4" s="440"/>
      <c r="CJ4" s="440"/>
      <c r="CK4" s="440"/>
      <c r="CL4" s="440"/>
      <c r="CM4" s="852"/>
      <c r="CN4" s="853"/>
      <c r="CO4" s="853"/>
      <c r="CP4" s="853"/>
      <c r="CQ4" s="853"/>
      <c r="CR4" s="853"/>
      <c r="CS4" s="853"/>
      <c r="CT4" s="853"/>
      <c r="CU4" s="853"/>
      <c r="CV4" s="853"/>
      <c r="CW4" s="853"/>
      <c r="CX4" s="853"/>
      <c r="CY4" s="853"/>
      <c r="CZ4" s="853"/>
      <c r="DA4" s="853"/>
      <c r="DB4" s="852"/>
      <c r="DC4" s="853"/>
      <c r="DD4" s="853"/>
      <c r="DE4" s="853"/>
      <c r="DF4" s="853"/>
      <c r="DG4" s="853"/>
      <c r="DH4" s="853"/>
      <c r="DI4" s="853"/>
      <c r="DJ4" s="853"/>
      <c r="DK4" s="853"/>
      <c r="DL4" s="853"/>
      <c r="DM4" s="853"/>
      <c r="DN4" s="853"/>
      <c r="DO4" s="853"/>
      <c r="DP4" s="853"/>
      <c r="DQ4" s="440"/>
      <c r="DR4" s="854"/>
      <c r="DS4" s="854"/>
      <c r="DT4" s="854"/>
      <c r="DU4" s="854"/>
      <c r="DV4" s="854"/>
      <c r="DW4" s="854"/>
      <c r="DX4" s="854"/>
      <c r="DY4" s="854"/>
      <c r="DZ4" s="854"/>
      <c r="EA4" s="854"/>
      <c r="EB4" s="854"/>
      <c r="EC4" s="854"/>
      <c r="ED4" s="854"/>
    </row>
    <row r="5" spans="1:262" s="407" customFormat="1" ht="17" customHeight="1">
      <c r="A5" s="855" t="s">
        <v>198</v>
      </c>
      <c r="B5" s="856" t="s">
        <v>501</v>
      </c>
      <c r="C5" s="856" t="s">
        <v>543</v>
      </c>
      <c r="D5" s="856" t="s">
        <v>677</v>
      </c>
      <c r="E5" s="856" t="s">
        <v>678</v>
      </c>
      <c r="F5" s="856" t="s">
        <v>546</v>
      </c>
      <c r="G5" s="856" t="s">
        <v>547</v>
      </c>
      <c r="H5" s="856" t="s">
        <v>548</v>
      </c>
      <c r="I5" s="856" t="s">
        <v>549</v>
      </c>
      <c r="J5" s="856" t="s">
        <v>550</v>
      </c>
      <c r="K5" s="856" t="s">
        <v>551</v>
      </c>
      <c r="L5" s="856" t="s">
        <v>552</v>
      </c>
      <c r="M5" s="856" t="s">
        <v>553</v>
      </c>
      <c r="N5" s="859" t="s">
        <v>554</v>
      </c>
      <c r="O5" s="860"/>
      <c r="P5" s="855" t="s">
        <v>198</v>
      </c>
      <c r="Q5" s="856" t="s">
        <v>501</v>
      </c>
      <c r="R5" s="856" t="s">
        <v>543</v>
      </c>
      <c r="S5" s="856" t="s">
        <v>677</v>
      </c>
      <c r="T5" s="856" t="s">
        <v>678</v>
      </c>
      <c r="U5" s="856" t="s">
        <v>546</v>
      </c>
      <c r="V5" s="856" t="s">
        <v>547</v>
      </c>
      <c r="W5" s="856" t="s">
        <v>548</v>
      </c>
      <c r="X5" s="856" t="s">
        <v>549</v>
      </c>
      <c r="Y5" s="856" t="s">
        <v>550</v>
      </c>
      <c r="Z5" s="856" t="s">
        <v>551</v>
      </c>
      <c r="AA5" s="856" t="s">
        <v>552</v>
      </c>
      <c r="AB5" s="856" t="s">
        <v>553</v>
      </c>
      <c r="AC5" s="859" t="s">
        <v>554</v>
      </c>
      <c r="AD5" s="860"/>
      <c r="AE5" s="855" t="s">
        <v>198</v>
      </c>
      <c r="AF5" s="856" t="s">
        <v>501</v>
      </c>
      <c r="AG5" s="856" t="s">
        <v>543</v>
      </c>
      <c r="AH5" s="856" t="s">
        <v>677</v>
      </c>
      <c r="AI5" s="856" t="s">
        <v>678</v>
      </c>
      <c r="AJ5" s="856" t="s">
        <v>546</v>
      </c>
      <c r="AK5" s="856" t="s">
        <v>547</v>
      </c>
      <c r="AL5" s="856" t="s">
        <v>548</v>
      </c>
      <c r="AM5" s="856" t="s">
        <v>549</v>
      </c>
      <c r="AN5" s="856" t="s">
        <v>550</v>
      </c>
      <c r="AO5" s="856" t="s">
        <v>551</v>
      </c>
      <c r="AP5" s="856" t="s">
        <v>552</v>
      </c>
      <c r="AQ5" s="856" t="s">
        <v>553</v>
      </c>
      <c r="AR5" s="859" t="s">
        <v>554</v>
      </c>
      <c r="AS5" s="860"/>
      <c r="AT5" s="855" t="s">
        <v>198</v>
      </c>
      <c r="AU5" s="856" t="s">
        <v>501</v>
      </c>
      <c r="AV5" s="856" t="s">
        <v>543</v>
      </c>
      <c r="AW5" s="856" t="s">
        <v>677</v>
      </c>
      <c r="AX5" s="856" t="s">
        <v>678</v>
      </c>
      <c r="AY5" s="856" t="s">
        <v>546</v>
      </c>
      <c r="AZ5" s="856" t="s">
        <v>547</v>
      </c>
      <c r="BA5" s="856" t="s">
        <v>548</v>
      </c>
      <c r="BB5" s="856" t="s">
        <v>549</v>
      </c>
      <c r="BC5" s="856" t="s">
        <v>550</v>
      </c>
      <c r="BD5" s="856" t="s">
        <v>551</v>
      </c>
      <c r="BE5" s="856" t="s">
        <v>552</v>
      </c>
      <c r="BF5" s="856" t="s">
        <v>553</v>
      </c>
      <c r="BG5" s="859" t="s">
        <v>554</v>
      </c>
      <c r="BH5" s="862"/>
      <c r="BI5" s="863" t="s">
        <v>198</v>
      </c>
      <c r="BJ5" s="856" t="s">
        <v>501</v>
      </c>
      <c r="BK5" s="856" t="s">
        <v>543</v>
      </c>
      <c r="BL5" s="856" t="s">
        <v>677</v>
      </c>
      <c r="BM5" s="856" t="s">
        <v>678</v>
      </c>
      <c r="BN5" s="856" t="s">
        <v>546</v>
      </c>
      <c r="BO5" s="856" t="s">
        <v>547</v>
      </c>
      <c r="BP5" s="856" t="s">
        <v>548</v>
      </c>
      <c r="BQ5" s="856" t="s">
        <v>549</v>
      </c>
      <c r="BR5" s="856" t="s">
        <v>550</v>
      </c>
      <c r="BS5" s="856" t="s">
        <v>551</v>
      </c>
      <c r="BT5" s="856" t="s">
        <v>552</v>
      </c>
      <c r="BU5" s="856" t="s">
        <v>553</v>
      </c>
      <c r="BV5" s="859" t="s">
        <v>554</v>
      </c>
      <c r="BW5" s="862"/>
      <c r="BX5" s="863" t="s">
        <v>198</v>
      </c>
      <c r="BY5" s="856" t="s">
        <v>501</v>
      </c>
      <c r="BZ5" s="856" t="s">
        <v>543</v>
      </c>
      <c r="CA5" s="856" t="s">
        <v>677</v>
      </c>
      <c r="CB5" s="856" t="s">
        <v>678</v>
      </c>
      <c r="CC5" s="856" t="s">
        <v>546</v>
      </c>
      <c r="CD5" s="856" t="s">
        <v>547</v>
      </c>
      <c r="CE5" s="856" t="s">
        <v>548</v>
      </c>
      <c r="CF5" s="856" t="s">
        <v>549</v>
      </c>
      <c r="CG5" s="856" t="s">
        <v>550</v>
      </c>
      <c r="CH5" s="856" t="s">
        <v>551</v>
      </c>
      <c r="CI5" s="856" t="s">
        <v>552</v>
      </c>
      <c r="CJ5" s="856" t="s">
        <v>553</v>
      </c>
      <c r="CK5" s="859" t="s">
        <v>554</v>
      </c>
      <c r="CL5" s="862"/>
      <c r="CM5" s="863" t="s">
        <v>198</v>
      </c>
      <c r="CN5" s="856" t="s">
        <v>501</v>
      </c>
      <c r="CO5" s="856" t="s">
        <v>543</v>
      </c>
      <c r="CP5" s="856" t="s">
        <v>677</v>
      </c>
      <c r="CQ5" s="856" t="s">
        <v>678</v>
      </c>
      <c r="CR5" s="856" t="s">
        <v>546</v>
      </c>
      <c r="CS5" s="856" t="s">
        <v>547</v>
      </c>
      <c r="CT5" s="856" t="s">
        <v>548</v>
      </c>
      <c r="CU5" s="856" t="s">
        <v>549</v>
      </c>
      <c r="CV5" s="856" t="s">
        <v>550</v>
      </c>
      <c r="CW5" s="856" t="s">
        <v>551</v>
      </c>
      <c r="CX5" s="856" t="s">
        <v>552</v>
      </c>
      <c r="CY5" s="856" t="s">
        <v>553</v>
      </c>
      <c r="CZ5" s="859" t="s">
        <v>554</v>
      </c>
      <c r="DA5" s="862"/>
      <c r="DB5" s="863" t="s">
        <v>198</v>
      </c>
      <c r="DC5" s="856" t="s">
        <v>501</v>
      </c>
      <c r="DD5" s="856" t="s">
        <v>543</v>
      </c>
      <c r="DE5" s="856" t="s">
        <v>677</v>
      </c>
      <c r="DF5" s="856" t="s">
        <v>678</v>
      </c>
      <c r="DG5" s="856" t="s">
        <v>546</v>
      </c>
      <c r="DH5" s="856" t="s">
        <v>547</v>
      </c>
      <c r="DI5" s="856" t="s">
        <v>548</v>
      </c>
      <c r="DJ5" s="856" t="s">
        <v>549</v>
      </c>
      <c r="DK5" s="856" t="s">
        <v>550</v>
      </c>
      <c r="DL5" s="856" t="s">
        <v>551</v>
      </c>
      <c r="DM5" s="856" t="s">
        <v>552</v>
      </c>
      <c r="DN5" s="856" t="s">
        <v>553</v>
      </c>
      <c r="DO5" s="859" t="s">
        <v>554</v>
      </c>
      <c r="DP5" s="862"/>
      <c r="DQ5" s="1298" t="s">
        <v>198</v>
      </c>
      <c r="DR5" s="856" t="s">
        <v>501</v>
      </c>
      <c r="DS5" s="856" t="s">
        <v>543</v>
      </c>
      <c r="DT5" s="856" t="s">
        <v>677</v>
      </c>
      <c r="DU5" s="856" t="s">
        <v>678</v>
      </c>
      <c r="DV5" s="856" t="s">
        <v>546</v>
      </c>
      <c r="DW5" s="856" t="s">
        <v>547</v>
      </c>
      <c r="DX5" s="856" t="s">
        <v>548</v>
      </c>
      <c r="DY5" s="856" t="s">
        <v>549</v>
      </c>
      <c r="DZ5" s="856" t="s">
        <v>550</v>
      </c>
      <c r="EA5" s="856" t="s">
        <v>551</v>
      </c>
      <c r="EB5" s="856" t="s">
        <v>552</v>
      </c>
      <c r="EC5" s="856" t="s">
        <v>553</v>
      </c>
      <c r="ED5" s="859" t="s">
        <v>554</v>
      </c>
    </row>
    <row r="6" spans="1:262" s="407" customFormat="1" ht="18" customHeight="1">
      <c r="A6" s="805" t="s">
        <v>350</v>
      </c>
      <c r="B6" s="858">
        <f>SUM(C6:N6)</f>
        <v>667314</v>
      </c>
      <c r="C6" s="904">
        <v>53402</v>
      </c>
      <c r="D6" s="904">
        <v>49548</v>
      </c>
      <c r="E6" s="904">
        <v>52116</v>
      </c>
      <c r="F6" s="904">
        <v>53749</v>
      </c>
      <c r="G6" s="904">
        <v>57514</v>
      </c>
      <c r="H6" s="904">
        <v>58214</v>
      </c>
      <c r="I6" s="904">
        <v>55454</v>
      </c>
      <c r="J6" s="904">
        <v>56701</v>
      </c>
      <c r="K6" s="904">
        <v>55500</v>
      </c>
      <c r="L6" s="904">
        <v>59492</v>
      </c>
      <c r="M6" s="904">
        <v>56842</v>
      </c>
      <c r="N6" s="904">
        <v>58782</v>
      </c>
      <c r="O6" s="861"/>
      <c r="P6" s="805" t="s">
        <v>350</v>
      </c>
      <c r="Q6" s="893">
        <f>SUM(R6:AC6)</f>
        <v>9415.9032499999994</v>
      </c>
      <c r="R6" s="887">
        <v>736.66099999999994</v>
      </c>
      <c r="S6" s="887">
        <v>703.68599999999992</v>
      </c>
      <c r="T6" s="887">
        <v>738.02599999999995</v>
      </c>
      <c r="U6" s="887">
        <v>751.99504999999999</v>
      </c>
      <c r="V6" s="887">
        <v>810.15099999999984</v>
      </c>
      <c r="W6" s="887">
        <v>831.96950000000004</v>
      </c>
      <c r="X6" s="887">
        <v>787.29099999999994</v>
      </c>
      <c r="Y6" s="887">
        <v>791.06034999999986</v>
      </c>
      <c r="Z6" s="887">
        <v>788.37049999999988</v>
      </c>
      <c r="AA6" s="887">
        <v>848.23385000000019</v>
      </c>
      <c r="AB6" s="887">
        <v>807.83800000000008</v>
      </c>
      <c r="AC6" s="887">
        <v>820.62099999999987</v>
      </c>
      <c r="AD6" s="861"/>
      <c r="AE6" s="805" t="s">
        <v>350</v>
      </c>
      <c r="AF6" s="883">
        <f t="shared" ref="AF6:AR6" si="0">(Q6/B6)*1000</f>
        <v>14.110153915548002</v>
      </c>
      <c r="AG6" s="883">
        <f t="shared" si="0"/>
        <v>13.794633159806748</v>
      </c>
      <c r="AH6" s="883">
        <f t="shared" si="0"/>
        <v>14.202107047711308</v>
      </c>
      <c r="AI6" s="883">
        <f t="shared" si="0"/>
        <v>14.161217284519148</v>
      </c>
      <c r="AJ6" s="883">
        <f t="shared" si="0"/>
        <v>13.990865876574448</v>
      </c>
      <c r="AK6" s="883">
        <f t="shared" si="0"/>
        <v>14.086152936676285</v>
      </c>
      <c r="AL6" s="883">
        <f t="shared" si="0"/>
        <v>14.29157075617549</v>
      </c>
      <c r="AM6" s="883">
        <f t="shared" si="0"/>
        <v>14.197190464168498</v>
      </c>
      <c r="AN6" s="883">
        <f t="shared" si="0"/>
        <v>13.951435600783052</v>
      </c>
      <c r="AO6" s="883">
        <f t="shared" si="0"/>
        <v>14.204873873873872</v>
      </c>
      <c r="AP6" s="883">
        <f t="shared" si="0"/>
        <v>14.257948127479329</v>
      </c>
      <c r="AQ6" s="883">
        <f t="shared" si="0"/>
        <v>14.211991133316914</v>
      </c>
      <c r="AR6" s="883">
        <f t="shared" si="0"/>
        <v>13.960413051614438</v>
      </c>
      <c r="AS6" s="861"/>
      <c r="AT6" s="805" t="s">
        <v>350</v>
      </c>
      <c r="AU6" s="858">
        <f>SUM(AV6:BG6)</f>
        <v>2007199</v>
      </c>
      <c r="AV6" s="858">
        <v>140199</v>
      </c>
      <c r="AW6" s="858">
        <v>140660</v>
      </c>
      <c r="AX6" s="858">
        <v>154740</v>
      </c>
      <c r="AY6" s="858">
        <v>154718</v>
      </c>
      <c r="AZ6" s="858">
        <v>177928</v>
      </c>
      <c r="BA6" s="858">
        <v>174157</v>
      </c>
      <c r="BB6" s="858">
        <v>170840</v>
      </c>
      <c r="BC6" s="858">
        <v>175011</v>
      </c>
      <c r="BD6" s="858">
        <v>173868</v>
      </c>
      <c r="BE6" s="858">
        <v>173992</v>
      </c>
      <c r="BF6" s="858">
        <v>161717</v>
      </c>
      <c r="BG6" s="858">
        <v>209369</v>
      </c>
      <c r="BH6" s="864"/>
      <c r="BI6" s="869" t="s">
        <v>692</v>
      </c>
      <c r="BJ6" s="889">
        <f>SUM(BK6:BV6)</f>
        <v>131518.77470000001</v>
      </c>
      <c r="BK6" s="889">
        <v>8725.417999999996</v>
      </c>
      <c r="BL6" s="889">
        <v>8869.8759999999984</v>
      </c>
      <c r="BM6" s="889">
        <v>9960.6610000000019</v>
      </c>
      <c r="BN6" s="889">
        <v>10340.180999999999</v>
      </c>
      <c r="BO6" s="889">
        <v>11263.689499999999</v>
      </c>
      <c r="BP6" s="889">
        <v>11462.61975</v>
      </c>
      <c r="BQ6" s="889">
        <v>11360.90825</v>
      </c>
      <c r="BR6" s="889">
        <v>11770.34</v>
      </c>
      <c r="BS6" s="889">
        <v>11717.6962</v>
      </c>
      <c r="BT6" s="889">
        <v>11721.434000000001</v>
      </c>
      <c r="BU6" s="889">
        <v>10930.42</v>
      </c>
      <c r="BV6" s="889">
        <v>13395.530999999999</v>
      </c>
      <c r="BW6" s="864"/>
      <c r="BX6" s="869" t="s">
        <v>692</v>
      </c>
      <c r="BY6" s="883">
        <f t="shared" ref="BY6:CK6" si="1">(BJ6/AU6)*1000</f>
        <v>65.523535384383919</v>
      </c>
      <c r="BZ6" s="883">
        <f t="shared" si="1"/>
        <v>62.235950327748391</v>
      </c>
      <c r="CA6" s="883">
        <f t="shared" si="1"/>
        <v>63.05897909853546</v>
      </c>
      <c r="CB6" s="883">
        <f t="shared" si="1"/>
        <v>64.370305027788561</v>
      </c>
      <c r="CC6" s="883">
        <f t="shared" si="1"/>
        <v>66.832437079072875</v>
      </c>
      <c r="CD6" s="883">
        <f t="shared" si="1"/>
        <v>63.304760914527222</v>
      </c>
      <c r="CE6" s="883">
        <f t="shared" si="1"/>
        <v>65.817737730897989</v>
      </c>
      <c r="CF6" s="883">
        <f t="shared" si="1"/>
        <v>66.500282428002805</v>
      </c>
      <c r="CG6" s="883">
        <f t="shared" si="1"/>
        <v>67.254858266051855</v>
      </c>
      <c r="CH6" s="883">
        <f t="shared" si="1"/>
        <v>67.394208249936739</v>
      </c>
      <c r="CI6" s="883">
        <f t="shared" si="1"/>
        <v>67.367660582095723</v>
      </c>
      <c r="CJ6" s="883">
        <f t="shared" si="1"/>
        <v>67.589801937953339</v>
      </c>
      <c r="CK6" s="883">
        <f t="shared" si="1"/>
        <v>63.980488993117412</v>
      </c>
      <c r="CL6" s="864"/>
      <c r="CM6" s="869" t="s">
        <v>692</v>
      </c>
      <c r="CN6" s="858">
        <f>SUM(CO6:CZ6)</f>
        <v>1050952</v>
      </c>
      <c r="CO6" s="901">
        <v>83843</v>
      </c>
      <c r="CP6" s="901">
        <v>83412</v>
      </c>
      <c r="CQ6" s="901">
        <v>87427</v>
      </c>
      <c r="CR6" s="901">
        <v>84857</v>
      </c>
      <c r="CS6" s="901">
        <v>89682</v>
      </c>
      <c r="CT6" s="901">
        <v>92182</v>
      </c>
      <c r="CU6" s="901">
        <v>92765</v>
      </c>
      <c r="CV6" s="901">
        <v>91858</v>
      </c>
      <c r="CW6" s="901">
        <v>88256</v>
      </c>
      <c r="CX6" s="901">
        <v>87301</v>
      </c>
      <c r="CY6" s="901">
        <v>84124</v>
      </c>
      <c r="CZ6" s="901">
        <v>85245</v>
      </c>
      <c r="DA6" s="864"/>
      <c r="DB6" s="869" t="s">
        <v>692</v>
      </c>
      <c r="DC6" s="899">
        <f>SUM(DD6:DO6)</f>
        <v>196101.43099000002</v>
      </c>
      <c r="DD6" s="899">
        <v>15601.7</v>
      </c>
      <c r="DE6" s="899">
        <v>15410.984999999999</v>
      </c>
      <c r="DF6" s="899">
        <v>16216.506999999998</v>
      </c>
      <c r="DG6" s="899">
        <v>15630.502499999999</v>
      </c>
      <c r="DH6" s="899">
        <v>16657.014000000003</v>
      </c>
      <c r="DI6" s="899">
        <v>17188.2075</v>
      </c>
      <c r="DJ6" s="899">
        <v>17065.508400000006</v>
      </c>
      <c r="DK6" s="899">
        <v>17560.406999999999</v>
      </c>
      <c r="DL6" s="899">
        <v>16571.71</v>
      </c>
      <c r="DM6" s="899">
        <v>16529.864499999996</v>
      </c>
      <c r="DN6" s="899">
        <v>15504.523999999996</v>
      </c>
      <c r="DO6" s="899">
        <v>16164.50109</v>
      </c>
      <c r="DP6" s="864"/>
      <c r="DQ6" s="869" t="s">
        <v>692</v>
      </c>
      <c r="DR6" s="896">
        <f t="shared" ref="DR6:ED6" si="2">(DC6/CN6)*1000</f>
        <v>186.59408896885873</v>
      </c>
      <c r="DS6" s="896">
        <f t="shared" si="2"/>
        <v>186.08232052765288</v>
      </c>
      <c r="DT6" s="896">
        <f t="shared" si="2"/>
        <v>184.75740900589841</v>
      </c>
      <c r="DU6" s="896">
        <f t="shared" si="2"/>
        <v>185.48625710592833</v>
      </c>
      <c r="DV6" s="896">
        <f t="shared" si="2"/>
        <v>184.19815100698821</v>
      </c>
      <c r="DW6" s="896">
        <f t="shared" si="2"/>
        <v>185.73419415267281</v>
      </c>
      <c r="DX6" s="896">
        <f t="shared" si="2"/>
        <v>186.45947690438481</v>
      </c>
      <c r="DY6" s="896">
        <f t="shared" si="2"/>
        <v>183.96494798684856</v>
      </c>
      <c r="DZ6" s="896">
        <f t="shared" si="2"/>
        <v>191.1690544100677</v>
      </c>
      <c r="EA6" s="896">
        <f t="shared" si="2"/>
        <v>187.76865029006527</v>
      </c>
      <c r="EB6" s="896">
        <f t="shared" si="2"/>
        <v>189.34335803713583</v>
      </c>
      <c r="EC6" s="896">
        <f t="shared" si="2"/>
        <v>184.30559650040414</v>
      </c>
      <c r="ED6" s="896">
        <f t="shared" si="2"/>
        <v>189.6240376561675</v>
      </c>
    </row>
    <row r="7" spans="1:262" s="275" customFormat="1" ht="5" customHeight="1">
      <c r="B7" s="409"/>
      <c r="C7" s="905"/>
      <c r="D7" s="905"/>
      <c r="E7" s="905"/>
      <c r="F7" s="905"/>
      <c r="G7" s="905"/>
      <c r="H7" s="905"/>
      <c r="I7" s="905"/>
      <c r="J7" s="905"/>
      <c r="K7" s="905"/>
      <c r="L7" s="905"/>
      <c r="M7" s="905"/>
      <c r="N7" s="905"/>
      <c r="O7" s="412"/>
      <c r="Q7" s="894"/>
      <c r="R7" s="888"/>
      <c r="S7" s="888"/>
      <c r="T7" s="888"/>
      <c r="U7" s="888"/>
      <c r="V7" s="888"/>
      <c r="W7" s="888"/>
      <c r="X7" s="888"/>
      <c r="Y7" s="888"/>
      <c r="Z7" s="888"/>
      <c r="AA7" s="888"/>
      <c r="AB7" s="888"/>
      <c r="AC7" s="888"/>
      <c r="AD7" s="412"/>
      <c r="AF7" s="886"/>
      <c r="AG7" s="886"/>
      <c r="AH7" s="886"/>
      <c r="AI7" s="886"/>
      <c r="AJ7" s="886"/>
      <c r="AK7" s="886"/>
      <c r="AL7" s="886"/>
      <c r="AM7" s="886"/>
      <c r="AN7" s="886"/>
      <c r="AO7" s="886"/>
      <c r="AP7" s="886"/>
      <c r="AQ7" s="886"/>
      <c r="AR7" s="886"/>
      <c r="AS7" s="412"/>
      <c r="AU7" s="409"/>
      <c r="AV7" s="409"/>
      <c r="AW7" s="409"/>
      <c r="AX7" s="409"/>
      <c r="AY7" s="409"/>
      <c r="AZ7" s="409"/>
      <c r="BA7" s="409"/>
      <c r="BB7" s="409"/>
      <c r="BC7" s="409"/>
      <c r="BD7" s="409"/>
      <c r="BE7" s="409"/>
      <c r="BF7" s="409"/>
      <c r="BG7" s="409"/>
      <c r="BH7" s="865"/>
      <c r="BI7" s="866"/>
      <c r="BJ7" s="890"/>
      <c r="BK7" s="890"/>
      <c r="BL7" s="890"/>
      <c r="BM7" s="890"/>
      <c r="BN7" s="890"/>
      <c r="BO7" s="890"/>
      <c r="BP7" s="890"/>
      <c r="BQ7" s="890"/>
      <c r="BR7" s="890"/>
      <c r="BS7" s="890"/>
      <c r="BT7" s="890"/>
      <c r="BU7" s="890"/>
      <c r="BV7" s="890"/>
      <c r="BW7" s="865"/>
      <c r="BX7" s="866"/>
      <c r="BY7" s="884"/>
      <c r="BZ7" s="884"/>
      <c r="CA7" s="884"/>
      <c r="CB7" s="884"/>
      <c r="CC7" s="884"/>
      <c r="CD7" s="884"/>
      <c r="CE7" s="884"/>
      <c r="CF7" s="884"/>
      <c r="CG7" s="884"/>
      <c r="CH7" s="884"/>
      <c r="CI7" s="884"/>
      <c r="CJ7" s="884"/>
      <c r="CK7" s="884"/>
      <c r="CL7" s="865"/>
      <c r="CM7" s="866"/>
      <c r="CN7" s="409"/>
      <c r="CO7" s="902"/>
      <c r="CP7" s="902"/>
      <c r="CQ7" s="902"/>
      <c r="CR7" s="902"/>
      <c r="CS7" s="902"/>
      <c r="CT7" s="902"/>
      <c r="CU7" s="902"/>
      <c r="CV7" s="902"/>
      <c r="CW7" s="902"/>
      <c r="CX7" s="902"/>
      <c r="CY7" s="902"/>
      <c r="CZ7" s="903"/>
      <c r="DA7" s="865"/>
      <c r="DB7" s="866"/>
      <c r="DC7" s="900"/>
      <c r="DD7" s="900"/>
      <c r="DE7" s="900"/>
      <c r="DF7" s="900"/>
      <c r="DG7" s="900"/>
      <c r="DH7" s="900"/>
      <c r="DI7" s="900"/>
      <c r="DJ7" s="900"/>
      <c r="DK7" s="900"/>
      <c r="DL7" s="900"/>
      <c r="DM7" s="900"/>
      <c r="DN7" s="900"/>
      <c r="DO7" s="900"/>
      <c r="DP7" s="865"/>
      <c r="DQ7" s="866"/>
      <c r="DR7" s="897"/>
      <c r="DS7" s="898"/>
      <c r="DT7" s="898"/>
      <c r="DU7" s="898"/>
      <c r="DV7" s="898"/>
      <c r="DW7" s="898"/>
      <c r="DX7" s="898"/>
      <c r="DY7" s="898"/>
      <c r="DZ7" s="898"/>
      <c r="EA7" s="898"/>
      <c r="EB7" s="898"/>
      <c r="EC7" s="898"/>
      <c r="ED7" s="898"/>
    </row>
    <row r="8" spans="1:262" s="275" customFormat="1" ht="12" customHeight="1">
      <c r="A8" s="857" t="s">
        <v>488</v>
      </c>
      <c r="B8" s="409">
        <f>SUM(C8:N8)</f>
        <v>927</v>
      </c>
      <c r="C8" s="905">
        <v>82</v>
      </c>
      <c r="D8" s="905">
        <v>77</v>
      </c>
      <c r="E8" s="905">
        <v>69</v>
      </c>
      <c r="F8" s="905">
        <v>65</v>
      </c>
      <c r="G8" s="905">
        <v>79</v>
      </c>
      <c r="H8" s="905">
        <v>83</v>
      </c>
      <c r="I8" s="905">
        <v>85</v>
      </c>
      <c r="J8" s="905">
        <v>82</v>
      </c>
      <c r="K8" s="905">
        <v>76</v>
      </c>
      <c r="L8" s="905">
        <v>74</v>
      </c>
      <c r="M8" s="905">
        <v>74</v>
      </c>
      <c r="N8" s="905">
        <v>81</v>
      </c>
      <c r="O8" s="409"/>
      <c r="P8" s="857" t="s">
        <v>488</v>
      </c>
      <c r="Q8" s="894">
        <f>SUM(R8:AC8)</f>
        <v>13.888999999999999</v>
      </c>
      <c r="R8" s="888">
        <v>0.91300000000000003</v>
      </c>
      <c r="S8" s="888">
        <v>1.17</v>
      </c>
      <c r="T8" s="888">
        <v>1.0509999999999999</v>
      </c>
      <c r="U8" s="888">
        <v>1.0289999999999999</v>
      </c>
      <c r="V8" s="888">
        <v>1.2010000000000001</v>
      </c>
      <c r="W8" s="888">
        <v>1.26</v>
      </c>
      <c r="X8" s="888">
        <v>1.29</v>
      </c>
      <c r="Y8" s="888">
        <v>1.2749999999999999</v>
      </c>
      <c r="Z8" s="888">
        <v>1.19</v>
      </c>
      <c r="AA8" s="888">
        <v>1.1599999999999999</v>
      </c>
      <c r="AB8" s="888">
        <v>1.1200000000000001</v>
      </c>
      <c r="AC8" s="888">
        <v>1.23</v>
      </c>
      <c r="AD8" s="409"/>
      <c r="AE8" s="857" t="s">
        <v>488</v>
      </c>
      <c r="AF8" s="884">
        <f t="shared" ref="AF8:AF26" si="3">(Q8/B8)*1000</f>
        <v>14.982740021574973</v>
      </c>
      <c r="AG8" s="884">
        <f t="shared" ref="AG8:AG26" si="4">(R8/C8)*1000</f>
        <v>11.134146341463415</v>
      </c>
      <c r="AH8" s="884">
        <f t="shared" ref="AH8:AH26" si="5">(S8/D8)*1000</f>
        <v>15.194805194805193</v>
      </c>
      <c r="AI8" s="884">
        <f t="shared" ref="AI8:AI26" si="6">(T8/E8)*1000</f>
        <v>15.231884057971012</v>
      </c>
      <c r="AJ8" s="884">
        <f t="shared" ref="AJ8:AJ26" si="7">(U8/F8)*1000</f>
        <v>15.830769230769228</v>
      </c>
      <c r="AK8" s="884">
        <f t="shared" ref="AK8:AK26" si="8">(V8/G8)*1000</f>
        <v>15.20253164556962</v>
      </c>
      <c r="AL8" s="884">
        <f t="shared" ref="AL8:AL26" si="9">(W8/H8)*1000</f>
        <v>15.180722891566266</v>
      </c>
      <c r="AM8" s="884">
        <f t="shared" ref="AM8:AM26" si="10">(X8/I8)*1000</f>
        <v>15.176470588235295</v>
      </c>
      <c r="AN8" s="884">
        <f t="shared" ref="AN8:AN26" si="11">(Y8/J8)*1000</f>
        <v>15.548780487804876</v>
      </c>
      <c r="AO8" s="884">
        <f t="shared" ref="AO8:AO26" si="12">(Z8/K8)*1000</f>
        <v>15.657894736842103</v>
      </c>
      <c r="AP8" s="884">
        <f t="shared" ref="AP8:AP26" si="13">(AA8/L8)*1000</f>
        <v>15.675675675675675</v>
      </c>
      <c r="AQ8" s="884">
        <f t="shared" ref="AQ8:AQ26" si="14">(AB8/M8)*1000</f>
        <v>15.135135135135137</v>
      </c>
      <c r="AR8" s="884">
        <f t="shared" ref="AR8:AR26" si="15">(AC8/N8)*1000</f>
        <v>15.185185185185185</v>
      </c>
      <c r="AS8" s="409"/>
      <c r="AT8" s="857" t="s">
        <v>488</v>
      </c>
      <c r="AU8" s="409">
        <f>SUM(AV8:BG8)</f>
        <v>6317</v>
      </c>
      <c r="AV8" s="420">
        <v>522</v>
      </c>
      <c r="AW8" s="420">
        <v>518</v>
      </c>
      <c r="AX8" s="420">
        <v>513</v>
      </c>
      <c r="AY8" s="420">
        <v>569</v>
      </c>
      <c r="AZ8" s="420">
        <v>496</v>
      </c>
      <c r="BA8" s="420">
        <v>511</v>
      </c>
      <c r="BB8" s="420">
        <v>525</v>
      </c>
      <c r="BC8" s="420">
        <v>530</v>
      </c>
      <c r="BD8" s="420">
        <v>518</v>
      </c>
      <c r="BE8" s="420">
        <v>525</v>
      </c>
      <c r="BF8" s="420">
        <v>531</v>
      </c>
      <c r="BG8" s="420">
        <v>559</v>
      </c>
      <c r="BH8" s="867"/>
      <c r="BI8" s="866" t="s">
        <v>488</v>
      </c>
      <c r="BJ8" s="890">
        <f>SUM(BK8:BV8)</f>
        <v>272.57600000000002</v>
      </c>
      <c r="BK8" s="891">
        <v>20.76</v>
      </c>
      <c r="BL8" s="891">
        <v>22.18</v>
      </c>
      <c r="BM8" s="891">
        <v>21.298000000000002</v>
      </c>
      <c r="BN8" s="891">
        <v>29.75</v>
      </c>
      <c r="BO8" s="891">
        <v>21.478000000000002</v>
      </c>
      <c r="BP8" s="891">
        <v>21.48</v>
      </c>
      <c r="BQ8" s="891">
        <v>22.78</v>
      </c>
      <c r="BR8" s="891">
        <v>23.01</v>
      </c>
      <c r="BS8" s="891">
        <v>22.85</v>
      </c>
      <c r="BT8" s="891">
        <v>22.8</v>
      </c>
      <c r="BU8" s="891">
        <v>22.43</v>
      </c>
      <c r="BV8" s="891">
        <v>21.76</v>
      </c>
      <c r="BW8" s="867"/>
      <c r="BX8" s="866" t="s">
        <v>488</v>
      </c>
      <c r="BY8" s="884">
        <f t="shared" ref="BY8:BY30" si="16">(BJ8/AU8)*1000</f>
        <v>43.149596327370588</v>
      </c>
      <c r="BZ8" s="884">
        <f t="shared" ref="BZ8:BZ30" si="17">(BK8/AV8)*1000</f>
        <v>39.770114942528735</v>
      </c>
      <c r="CA8" s="884">
        <f t="shared" ref="CA8:CA30" si="18">(BL8/AW8)*1000</f>
        <v>42.818532818532816</v>
      </c>
      <c r="CB8" s="884">
        <f t="shared" ref="CB8:CB30" si="19">(BM8/AX8)*1000</f>
        <v>41.516569200779728</v>
      </c>
      <c r="CC8" s="884">
        <f t="shared" ref="CC8:CC30" si="20">(BN8/AY8)*1000</f>
        <v>52.284710017574689</v>
      </c>
      <c r="CD8" s="884">
        <f t="shared" ref="CD8:CD30" si="21">(BO8/AZ8)*1000</f>
        <v>43.302419354838719</v>
      </c>
      <c r="CE8" s="884">
        <f t="shared" ref="CE8:CE30" si="22">(BP8/BA8)*1000</f>
        <v>42.035225048923678</v>
      </c>
      <c r="CF8" s="884">
        <f t="shared" ref="CF8:CF30" si="23">(BQ8/BB8)*1000</f>
        <v>43.390476190476193</v>
      </c>
      <c r="CG8" s="884">
        <f t="shared" ref="CG8:CG30" si="24">(BR8/BC8)*1000</f>
        <v>43.415094339622641</v>
      </c>
      <c r="CH8" s="884">
        <f t="shared" ref="CH8:CH30" si="25">(BS8/BD8)*1000</f>
        <v>44.111969111969117</v>
      </c>
      <c r="CI8" s="884">
        <f t="shared" ref="CI8:CI30" si="26">(BT8/BE8)*1000</f>
        <v>43.428571428571431</v>
      </c>
      <c r="CJ8" s="884">
        <f t="shared" ref="CJ8:CJ30" si="27">(BU8/BF8)*1000</f>
        <v>42.241054613935972</v>
      </c>
      <c r="CK8" s="884">
        <f t="shared" ref="CK8:CK30" si="28">(BV8/BG8)*1000</f>
        <v>38.926654740608235</v>
      </c>
      <c r="CL8" s="867"/>
      <c r="CM8" s="866" t="s">
        <v>488</v>
      </c>
      <c r="CN8" s="409">
        <f>SUM(CO8:CZ8)</f>
        <v>3742</v>
      </c>
      <c r="CO8" s="902">
        <v>283</v>
      </c>
      <c r="CP8" s="902">
        <v>316</v>
      </c>
      <c r="CQ8" s="902">
        <v>269</v>
      </c>
      <c r="CR8" s="902">
        <v>342</v>
      </c>
      <c r="CS8" s="902">
        <v>343</v>
      </c>
      <c r="CT8" s="902">
        <v>360</v>
      </c>
      <c r="CU8" s="902">
        <v>321</v>
      </c>
      <c r="CV8" s="902">
        <v>315</v>
      </c>
      <c r="CW8" s="902">
        <v>301</v>
      </c>
      <c r="CX8" s="902">
        <v>292</v>
      </c>
      <c r="CY8" s="902">
        <v>304</v>
      </c>
      <c r="CZ8" s="902">
        <v>296</v>
      </c>
      <c r="DA8" s="867"/>
      <c r="DB8" s="866" t="s">
        <v>488</v>
      </c>
      <c r="DC8" s="900">
        <f>SUM(DD8:DO8)</f>
        <v>718.26990000000001</v>
      </c>
      <c r="DD8" s="900">
        <v>47.14</v>
      </c>
      <c r="DE8" s="900">
        <v>54.98</v>
      </c>
      <c r="DF8" s="900">
        <v>45.109000000000002</v>
      </c>
      <c r="DG8" s="900">
        <v>57.691000000000003</v>
      </c>
      <c r="DH8" s="900">
        <v>57.58</v>
      </c>
      <c r="DI8" s="900">
        <v>84.376499999999993</v>
      </c>
      <c r="DJ8" s="900">
        <v>78.969399999999993</v>
      </c>
      <c r="DK8" s="900">
        <v>53.48</v>
      </c>
      <c r="DL8" s="900">
        <v>50.99</v>
      </c>
      <c r="DM8" s="900">
        <v>50.38</v>
      </c>
      <c r="DN8" s="900">
        <v>52.004000000000005</v>
      </c>
      <c r="DO8" s="900">
        <v>85.57</v>
      </c>
      <c r="DP8" s="867"/>
      <c r="DQ8" s="866" t="s">
        <v>488</v>
      </c>
      <c r="DR8" s="898">
        <f t="shared" ref="DR8:DR36" si="29">(DC8/CN8)*1000</f>
        <v>191.94812934259755</v>
      </c>
      <c r="DS8" s="898">
        <f t="shared" ref="DS8:DS36" si="30">(DD8/CO8)*1000</f>
        <v>166.57243816254416</v>
      </c>
      <c r="DT8" s="898">
        <f t="shared" ref="DT8:DT36" si="31">(DE8/CP8)*1000</f>
        <v>173.98734177215189</v>
      </c>
      <c r="DU8" s="898">
        <f t="shared" ref="DU8:DU36" si="32">(DF8/CQ8)*1000</f>
        <v>167.6914498141264</v>
      </c>
      <c r="DV8" s="898">
        <f t="shared" ref="DV8:DV36" si="33">(DG8/CR8)*1000</f>
        <v>168.68713450292401</v>
      </c>
      <c r="DW8" s="898">
        <f t="shared" ref="DW8:DW36" si="34">(DH8/CS8)*1000</f>
        <v>167.87172011661806</v>
      </c>
      <c r="DX8" s="898">
        <f t="shared" ref="DX8:DX36" si="35">(DI8/CT8)*1000</f>
        <v>234.37916666666663</v>
      </c>
      <c r="DY8" s="898">
        <f t="shared" ref="DY8:DY36" si="36">(DJ8/CU8)*1000</f>
        <v>246.01059190031148</v>
      </c>
      <c r="DZ8" s="898">
        <f t="shared" ref="DZ8:DZ36" si="37">(DK8/CV8)*1000</f>
        <v>169.77777777777777</v>
      </c>
      <c r="EA8" s="898">
        <f t="shared" ref="EA8:EA36" si="38">(DL8/CW8)*1000</f>
        <v>169.40199335548172</v>
      </c>
      <c r="EB8" s="898">
        <f t="shared" ref="EB8:EB36" si="39">(DM8/CX8)*1000</f>
        <v>172.53424657534248</v>
      </c>
      <c r="EC8" s="898">
        <f t="shared" ref="EC8:EC36" si="40">(DN8/CY8)*1000</f>
        <v>171.06578947368422</v>
      </c>
      <c r="ED8" s="898">
        <f t="shared" ref="ED8:ED36" si="41">(DO8/CZ8)*1000</f>
        <v>289.08783783783781</v>
      </c>
    </row>
    <row r="9" spans="1:262" s="275" customFormat="1" ht="12" customHeight="1">
      <c r="A9" s="857" t="s">
        <v>603</v>
      </c>
      <c r="B9" s="409">
        <f t="shared" ref="B9:B35" si="42">SUM(C9:N9)</f>
        <v>22019</v>
      </c>
      <c r="C9" s="905">
        <v>2349</v>
      </c>
      <c r="D9" s="905">
        <v>1365</v>
      </c>
      <c r="E9" s="905">
        <v>2187</v>
      </c>
      <c r="F9" s="905">
        <v>2152</v>
      </c>
      <c r="G9" s="905">
        <v>2506</v>
      </c>
      <c r="H9" s="905">
        <v>1432</v>
      </c>
      <c r="I9" s="905">
        <v>1588</v>
      </c>
      <c r="J9" s="905">
        <v>1569</v>
      </c>
      <c r="K9" s="905">
        <v>1570</v>
      </c>
      <c r="L9" s="905">
        <v>1706</v>
      </c>
      <c r="M9" s="905">
        <v>1592</v>
      </c>
      <c r="N9" s="905">
        <v>2003</v>
      </c>
      <c r="O9" s="409"/>
      <c r="P9" s="857" t="s">
        <v>603</v>
      </c>
      <c r="Q9" s="894">
        <f t="shared" ref="Q9:Q35" si="43">SUM(R9:AC9)</f>
        <v>387.09100000000001</v>
      </c>
      <c r="R9" s="888">
        <v>34.57</v>
      </c>
      <c r="S9" s="888">
        <v>23.18</v>
      </c>
      <c r="T9" s="888">
        <v>39.866</v>
      </c>
      <c r="U9" s="888">
        <v>36.965000000000003</v>
      </c>
      <c r="V9" s="888">
        <v>42.66</v>
      </c>
      <c r="W9" s="888">
        <v>23.44</v>
      </c>
      <c r="X9" s="888">
        <v>28.35</v>
      </c>
      <c r="Y9" s="888">
        <v>30.55</v>
      </c>
      <c r="Z9" s="888">
        <v>27.53</v>
      </c>
      <c r="AA9" s="888">
        <v>32.43</v>
      </c>
      <c r="AB9" s="888">
        <v>32.6</v>
      </c>
      <c r="AC9" s="888">
        <v>34.950000000000003</v>
      </c>
      <c r="AD9" s="409"/>
      <c r="AE9" s="857" t="s">
        <v>603</v>
      </c>
      <c r="AF9" s="884">
        <f t="shared" si="3"/>
        <v>17.579862845724147</v>
      </c>
      <c r="AG9" s="884">
        <f t="shared" si="4"/>
        <v>14.716900808854831</v>
      </c>
      <c r="AH9" s="884">
        <f t="shared" si="5"/>
        <v>16.981684981684982</v>
      </c>
      <c r="AI9" s="884">
        <f t="shared" si="6"/>
        <v>18.228623685413808</v>
      </c>
      <c r="AJ9" s="884">
        <f t="shared" si="7"/>
        <v>17.17704460966543</v>
      </c>
      <c r="AK9" s="884">
        <f t="shared" si="8"/>
        <v>17.02314445331205</v>
      </c>
      <c r="AL9" s="884">
        <f t="shared" si="9"/>
        <v>16.368715083798882</v>
      </c>
      <c r="AM9" s="884">
        <f t="shared" si="10"/>
        <v>17.852644836272042</v>
      </c>
      <c r="AN9" s="884">
        <f t="shared" si="11"/>
        <v>19.471000637348631</v>
      </c>
      <c r="AO9" s="884">
        <f t="shared" si="12"/>
        <v>17.535031847133759</v>
      </c>
      <c r="AP9" s="884">
        <f t="shared" si="13"/>
        <v>19.009378663540446</v>
      </c>
      <c r="AQ9" s="884">
        <f t="shared" si="14"/>
        <v>20.477386934673365</v>
      </c>
      <c r="AR9" s="884">
        <f t="shared" si="15"/>
        <v>17.448826759860211</v>
      </c>
      <c r="AS9" s="409"/>
      <c r="AT9" s="857" t="s">
        <v>603</v>
      </c>
      <c r="AU9" s="409">
        <f t="shared" ref="AU9:AU35" si="44">SUM(AV9:BG9)</f>
        <v>39615</v>
      </c>
      <c r="AV9" s="420">
        <v>4324</v>
      </c>
      <c r="AW9" s="420">
        <v>3025</v>
      </c>
      <c r="AX9" s="420">
        <v>3687</v>
      </c>
      <c r="AY9" s="420">
        <v>3206</v>
      </c>
      <c r="AZ9" s="420">
        <v>3697</v>
      </c>
      <c r="BA9" s="420">
        <v>2691</v>
      </c>
      <c r="BB9" s="420">
        <v>3061</v>
      </c>
      <c r="BC9" s="420">
        <v>2928</v>
      </c>
      <c r="BD9" s="420">
        <v>3190</v>
      </c>
      <c r="BE9" s="420">
        <v>2800</v>
      </c>
      <c r="BF9" s="420">
        <v>3115</v>
      </c>
      <c r="BG9" s="420">
        <v>3891</v>
      </c>
      <c r="BH9" s="867"/>
      <c r="BI9" s="866" t="s">
        <v>603</v>
      </c>
      <c r="BJ9" s="890">
        <f t="shared" ref="BJ9:BJ35" si="45">SUM(BK9:BV9)</f>
        <v>1846.1480000000001</v>
      </c>
      <c r="BK9" s="891">
        <v>208.48</v>
      </c>
      <c r="BL9" s="891">
        <v>135.25</v>
      </c>
      <c r="BM9" s="891">
        <v>166.07</v>
      </c>
      <c r="BN9" s="891">
        <v>140.01499999999999</v>
      </c>
      <c r="BO9" s="891">
        <v>154.61599999999999</v>
      </c>
      <c r="BP9" s="891">
        <v>131.37700000000001</v>
      </c>
      <c r="BQ9" s="891">
        <v>147.18</v>
      </c>
      <c r="BR9" s="891">
        <v>142.88999999999999</v>
      </c>
      <c r="BS9" s="891">
        <v>146.04</v>
      </c>
      <c r="BT9" s="891">
        <v>123.45</v>
      </c>
      <c r="BU9" s="891">
        <v>151.27000000000001</v>
      </c>
      <c r="BV9" s="891">
        <v>199.51</v>
      </c>
      <c r="BW9" s="867"/>
      <c r="BX9" s="866" t="s">
        <v>603</v>
      </c>
      <c r="BY9" s="884">
        <f t="shared" si="16"/>
        <v>46.602246623753629</v>
      </c>
      <c r="BZ9" s="884">
        <f t="shared" si="17"/>
        <v>48.214616096207209</v>
      </c>
      <c r="CA9" s="884">
        <f t="shared" si="18"/>
        <v>44.710743801652896</v>
      </c>
      <c r="CB9" s="884">
        <f t="shared" si="19"/>
        <v>45.042039598589632</v>
      </c>
      <c r="CC9" s="884">
        <f t="shared" si="20"/>
        <v>43.672800998128508</v>
      </c>
      <c r="CD9" s="884">
        <f t="shared" si="21"/>
        <v>41.822017852312683</v>
      </c>
      <c r="CE9" s="884">
        <f t="shared" si="22"/>
        <v>48.82088442958009</v>
      </c>
      <c r="CF9" s="884">
        <f t="shared" si="23"/>
        <v>48.08232603724273</v>
      </c>
      <c r="CG9" s="884">
        <f t="shared" si="24"/>
        <v>48.801229508196712</v>
      </c>
      <c r="CH9" s="884">
        <f t="shared" si="25"/>
        <v>45.78056426332288</v>
      </c>
      <c r="CI9" s="884">
        <f t="shared" si="26"/>
        <v>44.089285714285715</v>
      </c>
      <c r="CJ9" s="884">
        <f t="shared" si="27"/>
        <v>48.561797752808992</v>
      </c>
      <c r="CK9" s="884">
        <f t="shared" si="28"/>
        <v>51.274736571575424</v>
      </c>
      <c r="CL9" s="867"/>
      <c r="CM9" s="866" t="s">
        <v>603</v>
      </c>
      <c r="CN9" s="409">
        <f t="shared" ref="CN9:CN36" si="46">SUM(CO9:CZ9)</f>
        <v>43245</v>
      </c>
      <c r="CO9" s="902">
        <v>4117</v>
      </c>
      <c r="CP9" s="902">
        <v>5017</v>
      </c>
      <c r="CQ9" s="902">
        <v>3664</v>
      </c>
      <c r="CR9" s="902">
        <v>3278</v>
      </c>
      <c r="CS9" s="902">
        <v>3313</v>
      </c>
      <c r="CT9" s="902">
        <v>3145</v>
      </c>
      <c r="CU9" s="902">
        <v>3410</v>
      </c>
      <c r="CV9" s="902">
        <v>3352</v>
      </c>
      <c r="CW9" s="902">
        <v>3460</v>
      </c>
      <c r="CX9" s="902">
        <v>3783</v>
      </c>
      <c r="CY9" s="902">
        <v>3221</v>
      </c>
      <c r="CZ9" s="902">
        <v>3485</v>
      </c>
      <c r="DA9" s="867"/>
      <c r="DB9" s="866" t="s">
        <v>603</v>
      </c>
      <c r="DC9" s="900">
        <f t="shared" ref="DC9:DC36" si="47">SUM(DD9:DO9)</f>
        <v>9415.398000000001</v>
      </c>
      <c r="DD9" s="900">
        <v>864.01700000000005</v>
      </c>
      <c r="DE9" s="900">
        <v>883.53</v>
      </c>
      <c r="DF9" s="900">
        <v>772.24</v>
      </c>
      <c r="DG9" s="900">
        <v>694.12200000000007</v>
      </c>
      <c r="DH9" s="900">
        <v>719.08</v>
      </c>
      <c r="DI9" s="900">
        <v>739.41700000000003</v>
      </c>
      <c r="DJ9" s="900">
        <v>757.61</v>
      </c>
      <c r="DK9" s="900">
        <v>871.5</v>
      </c>
      <c r="DL9" s="900">
        <v>716.27499999999998</v>
      </c>
      <c r="DM9" s="900">
        <v>782.81899999999996</v>
      </c>
      <c r="DN9" s="900">
        <v>648.46799999999996</v>
      </c>
      <c r="DO9" s="900">
        <v>966.32</v>
      </c>
      <c r="DP9" s="867"/>
      <c r="DQ9" s="866" t="s">
        <v>603</v>
      </c>
      <c r="DR9" s="898">
        <f t="shared" si="29"/>
        <v>217.72223378425255</v>
      </c>
      <c r="DS9" s="898">
        <f t="shared" si="30"/>
        <v>209.86567889239737</v>
      </c>
      <c r="DT9" s="898">
        <f t="shared" si="31"/>
        <v>176.10723539964121</v>
      </c>
      <c r="DU9" s="898">
        <f t="shared" si="32"/>
        <v>210.76419213973799</v>
      </c>
      <c r="DV9" s="898">
        <f t="shared" si="33"/>
        <v>211.75167785234902</v>
      </c>
      <c r="DW9" s="898">
        <f t="shared" si="34"/>
        <v>217.04799275581047</v>
      </c>
      <c r="DX9" s="898">
        <f t="shared" si="35"/>
        <v>235.10874403815583</v>
      </c>
      <c r="DY9" s="898">
        <f t="shared" si="36"/>
        <v>222.17302052785925</v>
      </c>
      <c r="DZ9" s="898">
        <f t="shared" si="37"/>
        <v>259.99403341288786</v>
      </c>
      <c r="EA9" s="898">
        <f t="shared" si="38"/>
        <v>207.01589595375722</v>
      </c>
      <c r="EB9" s="898">
        <f t="shared" si="39"/>
        <v>206.93074279672217</v>
      </c>
      <c r="EC9" s="898">
        <f t="shared" si="40"/>
        <v>201.32505433095309</v>
      </c>
      <c r="ED9" s="898">
        <f t="shared" si="41"/>
        <v>277.27977044476324</v>
      </c>
    </row>
    <row r="10" spans="1:262" s="275" customFormat="1" ht="12" customHeight="1">
      <c r="A10" s="857" t="s">
        <v>604</v>
      </c>
      <c r="B10" s="409">
        <f t="shared" si="42"/>
        <v>24264</v>
      </c>
      <c r="C10" s="905">
        <v>1947</v>
      </c>
      <c r="D10" s="905">
        <v>1918</v>
      </c>
      <c r="E10" s="905">
        <v>1271</v>
      </c>
      <c r="F10" s="905">
        <v>2115</v>
      </c>
      <c r="G10" s="905">
        <v>2749</v>
      </c>
      <c r="H10" s="905">
        <v>2070</v>
      </c>
      <c r="I10" s="905">
        <v>2034</v>
      </c>
      <c r="J10" s="905">
        <v>1856</v>
      </c>
      <c r="K10" s="905">
        <v>1833</v>
      </c>
      <c r="L10" s="905">
        <v>1852</v>
      </c>
      <c r="M10" s="905">
        <v>2260</v>
      </c>
      <c r="N10" s="905">
        <v>2359</v>
      </c>
      <c r="O10" s="409"/>
      <c r="P10" s="857" t="s">
        <v>604</v>
      </c>
      <c r="Q10" s="894">
        <f t="shared" si="43"/>
        <v>351.32799999999997</v>
      </c>
      <c r="R10" s="888">
        <v>27.8</v>
      </c>
      <c r="S10" s="888">
        <v>26.746000000000002</v>
      </c>
      <c r="T10" s="888">
        <v>18.396000000000001</v>
      </c>
      <c r="U10" s="888">
        <v>31.616</v>
      </c>
      <c r="V10" s="888">
        <v>40.06</v>
      </c>
      <c r="W10" s="888">
        <v>29.76</v>
      </c>
      <c r="X10" s="888">
        <v>29.55</v>
      </c>
      <c r="Y10" s="888">
        <v>27.02</v>
      </c>
      <c r="Z10" s="888">
        <v>26.83</v>
      </c>
      <c r="AA10" s="888">
        <v>26.96</v>
      </c>
      <c r="AB10" s="888">
        <v>32.94</v>
      </c>
      <c r="AC10" s="888">
        <v>33.65</v>
      </c>
      <c r="AD10" s="409"/>
      <c r="AE10" s="857" t="s">
        <v>604</v>
      </c>
      <c r="AF10" s="884">
        <f t="shared" si="3"/>
        <v>14.479393339927464</v>
      </c>
      <c r="AG10" s="884">
        <f t="shared" si="4"/>
        <v>14.278376990241398</v>
      </c>
      <c r="AH10" s="884">
        <f t="shared" si="5"/>
        <v>13.94473409801877</v>
      </c>
      <c r="AI10" s="884">
        <f t="shared" si="6"/>
        <v>14.473642800944139</v>
      </c>
      <c r="AJ10" s="884">
        <f t="shared" si="7"/>
        <v>14.948463356973996</v>
      </c>
      <c r="AK10" s="884">
        <f t="shared" si="8"/>
        <v>14.572571844307021</v>
      </c>
      <c r="AL10" s="884">
        <f t="shared" si="9"/>
        <v>14.376811594202898</v>
      </c>
      <c r="AM10" s="884">
        <f t="shared" si="10"/>
        <v>14.528023598820059</v>
      </c>
      <c r="AN10" s="884">
        <f t="shared" si="11"/>
        <v>14.558189655172415</v>
      </c>
      <c r="AO10" s="884">
        <f t="shared" si="12"/>
        <v>14.637206764866338</v>
      </c>
      <c r="AP10" s="884">
        <f t="shared" si="13"/>
        <v>14.557235421166308</v>
      </c>
      <c r="AQ10" s="884">
        <f t="shared" si="14"/>
        <v>14.575221238938052</v>
      </c>
      <c r="AR10" s="884">
        <f t="shared" si="15"/>
        <v>14.264518863925392</v>
      </c>
      <c r="AS10" s="409"/>
      <c r="AT10" s="857" t="s">
        <v>604</v>
      </c>
      <c r="AU10" s="409">
        <f t="shared" si="44"/>
        <v>44107</v>
      </c>
      <c r="AV10" s="420">
        <v>4315</v>
      </c>
      <c r="AW10" s="420">
        <v>3547</v>
      </c>
      <c r="AX10" s="420">
        <v>3287</v>
      </c>
      <c r="AY10" s="420">
        <v>3765</v>
      </c>
      <c r="AZ10" s="420">
        <v>4172</v>
      </c>
      <c r="BA10" s="420">
        <v>3996</v>
      </c>
      <c r="BB10" s="420">
        <v>4513</v>
      </c>
      <c r="BC10" s="420">
        <v>4072</v>
      </c>
      <c r="BD10" s="420">
        <v>2919</v>
      </c>
      <c r="BE10" s="420">
        <v>3388</v>
      </c>
      <c r="BF10" s="420">
        <v>2856</v>
      </c>
      <c r="BG10" s="420">
        <v>3277</v>
      </c>
      <c r="BH10" s="867"/>
      <c r="BI10" s="866" t="s">
        <v>604</v>
      </c>
      <c r="BJ10" s="890">
        <f t="shared" si="45"/>
        <v>2806.4900000000002</v>
      </c>
      <c r="BK10" s="891">
        <v>278.25</v>
      </c>
      <c r="BL10" s="891">
        <v>209.92</v>
      </c>
      <c r="BM10" s="891">
        <v>217.327</v>
      </c>
      <c r="BN10" s="891">
        <v>241.99400000000003</v>
      </c>
      <c r="BO10" s="891">
        <v>266.899</v>
      </c>
      <c r="BP10" s="891">
        <v>264.18</v>
      </c>
      <c r="BQ10" s="891">
        <v>283.77</v>
      </c>
      <c r="BR10" s="891">
        <v>291.74</v>
      </c>
      <c r="BS10" s="891">
        <v>189.36</v>
      </c>
      <c r="BT10" s="891">
        <v>175.82</v>
      </c>
      <c r="BU10" s="891">
        <v>183.37</v>
      </c>
      <c r="BV10" s="891">
        <v>203.86</v>
      </c>
      <c r="BW10" s="867"/>
      <c r="BX10" s="866" t="s">
        <v>604</v>
      </c>
      <c r="BY10" s="884">
        <f t="shared" si="16"/>
        <v>63.629129163171385</v>
      </c>
      <c r="BZ10" s="884">
        <f t="shared" si="17"/>
        <v>64.484356894553883</v>
      </c>
      <c r="CA10" s="884">
        <f t="shared" si="18"/>
        <v>59.182407668452207</v>
      </c>
      <c r="CB10" s="884">
        <f t="shared" si="19"/>
        <v>66.117128080316405</v>
      </c>
      <c r="CC10" s="884">
        <f t="shared" si="20"/>
        <v>64.274634794156711</v>
      </c>
      <c r="CD10" s="884">
        <f t="shared" si="21"/>
        <v>63.97387344199425</v>
      </c>
      <c r="CE10" s="884">
        <f t="shared" si="22"/>
        <v>66.1111111111111</v>
      </c>
      <c r="CF10" s="884">
        <f t="shared" si="23"/>
        <v>62.878351429204521</v>
      </c>
      <c r="CG10" s="884">
        <f t="shared" si="24"/>
        <v>71.645383104125742</v>
      </c>
      <c r="CH10" s="884">
        <f t="shared" si="25"/>
        <v>64.871531346351503</v>
      </c>
      <c r="CI10" s="884">
        <f t="shared" si="26"/>
        <v>51.894923258559622</v>
      </c>
      <c r="CJ10" s="884">
        <f t="shared" si="27"/>
        <v>64.205182072829132</v>
      </c>
      <c r="CK10" s="884">
        <f t="shared" si="28"/>
        <v>62.209337808971625</v>
      </c>
      <c r="CL10" s="867"/>
      <c r="CM10" s="866" t="s">
        <v>604</v>
      </c>
      <c r="CN10" s="409">
        <f t="shared" si="46"/>
        <v>48617</v>
      </c>
      <c r="CO10" s="902">
        <v>4835</v>
      </c>
      <c r="CP10" s="902">
        <v>4339</v>
      </c>
      <c r="CQ10" s="902">
        <v>3281</v>
      </c>
      <c r="CR10" s="902">
        <v>3758</v>
      </c>
      <c r="CS10" s="902">
        <v>4449</v>
      </c>
      <c r="CT10" s="902">
        <v>4382</v>
      </c>
      <c r="CU10" s="902">
        <v>4295</v>
      </c>
      <c r="CV10" s="902">
        <v>4498</v>
      </c>
      <c r="CW10" s="902">
        <v>3471</v>
      </c>
      <c r="CX10" s="902">
        <v>3284</v>
      </c>
      <c r="CY10" s="902">
        <v>4101</v>
      </c>
      <c r="CZ10" s="902">
        <v>3924</v>
      </c>
      <c r="DA10" s="867"/>
      <c r="DB10" s="866" t="s">
        <v>604</v>
      </c>
      <c r="DC10" s="900">
        <f t="shared" si="47"/>
        <v>7145.2609999999995</v>
      </c>
      <c r="DD10" s="900">
        <v>684.65</v>
      </c>
      <c r="DE10" s="900">
        <v>638.02</v>
      </c>
      <c r="DF10" s="900">
        <v>492.065</v>
      </c>
      <c r="DG10" s="900">
        <v>525.92999999999995</v>
      </c>
      <c r="DH10" s="900">
        <v>660.68</v>
      </c>
      <c r="DI10" s="900">
        <v>655.55</v>
      </c>
      <c r="DJ10" s="900">
        <v>652.32000000000005</v>
      </c>
      <c r="DK10" s="900">
        <v>680.64</v>
      </c>
      <c r="DL10" s="900">
        <v>500.55600000000004</v>
      </c>
      <c r="DM10" s="900">
        <v>478.96</v>
      </c>
      <c r="DN10" s="900">
        <v>600.24</v>
      </c>
      <c r="DO10" s="900">
        <v>575.65</v>
      </c>
      <c r="DP10" s="867"/>
      <c r="DQ10" s="866" t="s">
        <v>604</v>
      </c>
      <c r="DR10" s="898">
        <f t="shared" si="29"/>
        <v>146.9704218688936</v>
      </c>
      <c r="DS10" s="898">
        <f t="shared" si="30"/>
        <v>141.6028955532575</v>
      </c>
      <c r="DT10" s="898">
        <f t="shared" si="31"/>
        <v>147.04309748790044</v>
      </c>
      <c r="DU10" s="898">
        <f t="shared" si="32"/>
        <v>149.97409326424872</v>
      </c>
      <c r="DV10" s="898">
        <f t="shared" si="33"/>
        <v>139.94944119212346</v>
      </c>
      <c r="DW10" s="898">
        <f t="shared" si="34"/>
        <v>148.50078669363901</v>
      </c>
      <c r="DX10" s="898">
        <f t="shared" si="35"/>
        <v>149.60063897763578</v>
      </c>
      <c r="DY10" s="898">
        <f t="shared" si="36"/>
        <v>151.87892898719443</v>
      </c>
      <c r="DZ10" s="898">
        <f t="shared" si="37"/>
        <v>151.32058692752335</v>
      </c>
      <c r="EA10" s="898">
        <f t="shared" si="38"/>
        <v>144.21089023336214</v>
      </c>
      <c r="EB10" s="898">
        <f t="shared" si="39"/>
        <v>145.84652862362969</v>
      </c>
      <c r="EC10" s="898">
        <f t="shared" si="40"/>
        <v>146.36430138990491</v>
      </c>
      <c r="ED10" s="898">
        <f t="shared" si="41"/>
        <v>146.69979612640162</v>
      </c>
    </row>
    <row r="11" spans="1:262" s="275" customFormat="1" ht="12" customHeight="1">
      <c r="A11" s="857" t="s">
        <v>605</v>
      </c>
      <c r="B11" s="409">
        <f t="shared" si="42"/>
        <v>133815</v>
      </c>
      <c r="C11" s="905">
        <v>10440</v>
      </c>
      <c r="D11" s="905">
        <v>10040</v>
      </c>
      <c r="E11" s="905">
        <v>9820</v>
      </c>
      <c r="F11" s="905">
        <v>11630</v>
      </c>
      <c r="G11" s="905">
        <v>11630</v>
      </c>
      <c r="H11" s="905">
        <v>12116</v>
      </c>
      <c r="I11" s="905">
        <v>11706</v>
      </c>
      <c r="J11" s="905">
        <v>11891</v>
      </c>
      <c r="K11" s="905">
        <v>11011</v>
      </c>
      <c r="L11" s="905">
        <v>11830</v>
      </c>
      <c r="M11" s="905">
        <v>11125</v>
      </c>
      <c r="N11" s="905">
        <v>10576</v>
      </c>
      <c r="O11" s="409"/>
      <c r="P11" s="857" t="s">
        <v>605</v>
      </c>
      <c r="Q11" s="894">
        <f t="shared" si="43"/>
        <v>1678.8320000000001</v>
      </c>
      <c r="R11" s="888">
        <v>127.05</v>
      </c>
      <c r="S11" s="888">
        <v>126.66500000000001</v>
      </c>
      <c r="T11" s="888">
        <v>124.015</v>
      </c>
      <c r="U11" s="888">
        <v>145.69</v>
      </c>
      <c r="V11" s="888">
        <v>145.69</v>
      </c>
      <c r="W11" s="888">
        <v>157.57</v>
      </c>
      <c r="X11" s="888">
        <v>147.03</v>
      </c>
      <c r="Y11" s="888">
        <v>149.5</v>
      </c>
      <c r="Z11" s="888">
        <v>140.35</v>
      </c>
      <c r="AA11" s="888">
        <v>150.93</v>
      </c>
      <c r="AB11" s="888">
        <v>137.43</v>
      </c>
      <c r="AC11" s="888">
        <v>126.91199999999999</v>
      </c>
      <c r="AD11" s="409"/>
      <c r="AE11" s="857" t="s">
        <v>605</v>
      </c>
      <c r="AF11" s="884">
        <f t="shared" si="3"/>
        <v>12.545917871688525</v>
      </c>
      <c r="AG11" s="884">
        <f t="shared" si="4"/>
        <v>12.169540229885056</v>
      </c>
      <c r="AH11" s="884">
        <f t="shared" si="5"/>
        <v>12.616035856573706</v>
      </c>
      <c r="AI11" s="884">
        <f t="shared" si="6"/>
        <v>12.628818737270876</v>
      </c>
      <c r="AJ11" s="884">
        <f t="shared" si="7"/>
        <v>12.527085124677559</v>
      </c>
      <c r="AK11" s="884">
        <f t="shared" si="8"/>
        <v>12.527085124677559</v>
      </c>
      <c r="AL11" s="884">
        <f t="shared" si="9"/>
        <v>13.005117200396171</v>
      </c>
      <c r="AM11" s="884">
        <f t="shared" si="10"/>
        <v>12.560225525371605</v>
      </c>
      <c r="AN11" s="884">
        <f t="shared" si="11"/>
        <v>12.572533849129593</v>
      </c>
      <c r="AO11" s="884">
        <f t="shared" si="12"/>
        <v>12.746344564526382</v>
      </c>
      <c r="AP11" s="884">
        <f t="shared" si="13"/>
        <v>12.758241758241759</v>
      </c>
      <c r="AQ11" s="884">
        <f t="shared" si="14"/>
        <v>12.353258426966292</v>
      </c>
      <c r="AR11" s="884">
        <f t="shared" si="15"/>
        <v>11.999999999999998</v>
      </c>
      <c r="AS11" s="409"/>
      <c r="AT11" s="857" t="s">
        <v>605</v>
      </c>
      <c r="AU11" s="409">
        <f t="shared" si="44"/>
        <v>94764</v>
      </c>
      <c r="AV11" s="420">
        <v>7189</v>
      </c>
      <c r="AW11" s="420">
        <v>7555</v>
      </c>
      <c r="AX11" s="420">
        <v>7943</v>
      </c>
      <c r="AY11" s="420">
        <v>7419</v>
      </c>
      <c r="AZ11" s="420">
        <v>7419</v>
      </c>
      <c r="BA11" s="420">
        <v>7541</v>
      </c>
      <c r="BB11" s="420">
        <v>7304</v>
      </c>
      <c r="BC11" s="420">
        <v>8207</v>
      </c>
      <c r="BD11" s="420">
        <v>7771</v>
      </c>
      <c r="BE11" s="420">
        <v>8112</v>
      </c>
      <c r="BF11" s="420">
        <v>7998</v>
      </c>
      <c r="BG11" s="420">
        <v>10306</v>
      </c>
      <c r="BH11" s="867"/>
      <c r="BI11" s="866" t="s">
        <v>605</v>
      </c>
      <c r="BJ11" s="890">
        <f t="shared" si="45"/>
        <v>5182.6839999999993</v>
      </c>
      <c r="BK11" s="891">
        <v>369.02</v>
      </c>
      <c r="BL11" s="891">
        <v>404.89</v>
      </c>
      <c r="BM11" s="891">
        <v>415.37</v>
      </c>
      <c r="BN11" s="891">
        <v>414.57</v>
      </c>
      <c r="BO11" s="891">
        <v>414.57</v>
      </c>
      <c r="BP11" s="891">
        <v>428.17500000000001</v>
      </c>
      <c r="BQ11" s="891">
        <v>422.06</v>
      </c>
      <c r="BR11" s="891">
        <v>445.62</v>
      </c>
      <c r="BS11" s="891">
        <v>446.38</v>
      </c>
      <c r="BT11" s="891">
        <v>467.93</v>
      </c>
      <c r="BU11" s="891">
        <v>415.601</v>
      </c>
      <c r="BV11" s="891">
        <v>538.49800000000005</v>
      </c>
      <c r="BW11" s="867"/>
      <c r="BX11" s="866" t="s">
        <v>605</v>
      </c>
      <c r="BY11" s="884">
        <f t="shared" si="16"/>
        <v>54.690430965345485</v>
      </c>
      <c r="BZ11" s="884">
        <f t="shared" si="17"/>
        <v>51.331200445124495</v>
      </c>
      <c r="CA11" s="884">
        <f t="shared" si="18"/>
        <v>53.592322964923888</v>
      </c>
      <c r="CB11" s="884">
        <f t="shared" si="19"/>
        <v>52.29384363590583</v>
      </c>
      <c r="CC11" s="884">
        <f t="shared" si="20"/>
        <v>55.879498584714923</v>
      </c>
      <c r="CD11" s="884">
        <f t="shared" si="21"/>
        <v>55.879498584714923</v>
      </c>
      <c r="CE11" s="884">
        <f t="shared" si="22"/>
        <v>56.779604826946027</v>
      </c>
      <c r="CF11" s="884">
        <f t="shared" si="23"/>
        <v>57.784775465498356</v>
      </c>
      <c r="CG11" s="884">
        <f t="shared" si="24"/>
        <v>54.297550871207505</v>
      </c>
      <c r="CH11" s="884">
        <f t="shared" si="25"/>
        <v>57.441770685883412</v>
      </c>
      <c r="CI11" s="884">
        <f t="shared" si="26"/>
        <v>57.68367850098619</v>
      </c>
      <c r="CJ11" s="884">
        <f t="shared" si="27"/>
        <v>51.96311577894474</v>
      </c>
      <c r="CK11" s="884">
        <f t="shared" si="28"/>
        <v>52.250921793130217</v>
      </c>
      <c r="CL11" s="867"/>
      <c r="CM11" s="866" t="s">
        <v>605</v>
      </c>
      <c r="CN11" s="409">
        <f t="shared" si="46"/>
        <v>48810</v>
      </c>
      <c r="CO11" s="902">
        <v>4050</v>
      </c>
      <c r="CP11" s="902">
        <v>3720</v>
      </c>
      <c r="CQ11" s="902">
        <v>4231</v>
      </c>
      <c r="CR11" s="902">
        <v>4165</v>
      </c>
      <c r="CS11" s="902">
        <v>4165</v>
      </c>
      <c r="CT11" s="902">
        <v>3849</v>
      </c>
      <c r="CU11" s="902">
        <v>4184</v>
      </c>
      <c r="CV11" s="902">
        <v>4291</v>
      </c>
      <c r="CW11" s="902">
        <v>4186</v>
      </c>
      <c r="CX11" s="902">
        <v>4024</v>
      </c>
      <c r="CY11" s="902">
        <v>3922</v>
      </c>
      <c r="CZ11" s="902">
        <v>4023</v>
      </c>
      <c r="DA11" s="867"/>
      <c r="DB11" s="866" t="s">
        <v>605</v>
      </c>
      <c r="DC11" s="900">
        <f t="shared" si="47"/>
        <v>7830.4070000000002</v>
      </c>
      <c r="DD11" s="900">
        <v>636.51600000000008</v>
      </c>
      <c r="DE11" s="900">
        <v>571.57000000000005</v>
      </c>
      <c r="DF11" s="900">
        <v>688.83799999999997</v>
      </c>
      <c r="DG11" s="900">
        <v>675.36500000000001</v>
      </c>
      <c r="DH11" s="900">
        <v>675.36500000000001</v>
      </c>
      <c r="DI11" s="900">
        <v>562.98</v>
      </c>
      <c r="DJ11" s="900">
        <v>691.58799999999997</v>
      </c>
      <c r="DK11" s="900">
        <v>682.83</v>
      </c>
      <c r="DL11" s="900">
        <v>648.77</v>
      </c>
      <c r="DM11" s="900">
        <v>685.29</v>
      </c>
      <c r="DN11" s="900">
        <v>643.87</v>
      </c>
      <c r="DO11" s="900">
        <v>667.42499999999995</v>
      </c>
      <c r="DP11" s="867"/>
      <c r="DQ11" s="866" t="s">
        <v>605</v>
      </c>
      <c r="DR11" s="898">
        <f t="shared" si="29"/>
        <v>160.42628559721371</v>
      </c>
      <c r="DS11" s="898">
        <f t="shared" si="30"/>
        <v>157.16444444444446</v>
      </c>
      <c r="DT11" s="898">
        <f t="shared" si="31"/>
        <v>153.6478494623656</v>
      </c>
      <c r="DU11" s="898">
        <f t="shared" si="32"/>
        <v>162.80737414322854</v>
      </c>
      <c r="DV11" s="898">
        <f t="shared" si="33"/>
        <v>162.15246098439377</v>
      </c>
      <c r="DW11" s="898">
        <f t="shared" si="34"/>
        <v>162.15246098439377</v>
      </c>
      <c r="DX11" s="898">
        <f t="shared" si="35"/>
        <v>146.26656274356975</v>
      </c>
      <c r="DY11" s="898">
        <f t="shared" si="36"/>
        <v>165.29349904397705</v>
      </c>
      <c r="DZ11" s="898">
        <f t="shared" si="37"/>
        <v>159.13073875553485</v>
      </c>
      <c r="EA11" s="898">
        <f t="shared" si="38"/>
        <v>154.98566650740565</v>
      </c>
      <c r="EB11" s="898">
        <f t="shared" si="39"/>
        <v>170.3006958250497</v>
      </c>
      <c r="EC11" s="898">
        <f t="shared" si="40"/>
        <v>164.16879143294238</v>
      </c>
      <c r="ED11" s="898">
        <f t="shared" si="41"/>
        <v>165.90231170768084</v>
      </c>
    </row>
    <row r="12" spans="1:262" s="275" customFormat="1" ht="12" customHeight="1">
      <c r="A12" s="275" t="s">
        <v>606</v>
      </c>
      <c r="B12" s="409">
        <f t="shared" si="42"/>
        <v>54253</v>
      </c>
      <c r="C12" s="905">
        <v>4082</v>
      </c>
      <c r="D12" s="905">
        <v>4565</v>
      </c>
      <c r="E12" s="905">
        <v>4581</v>
      </c>
      <c r="F12" s="905">
        <v>3722</v>
      </c>
      <c r="G12" s="905">
        <v>4637</v>
      </c>
      <c r="H12" s="905">
        <v>4534</v>
      </c>
      <c r="I12" s="905">
        <v>4800</v>
      </c>
      <c r="J12" s="905">
        <v>4727</v>
      </c>
      <c r="K12" s="905">
        <v>4697</v>
      </c>
      <c r="L12" s="905">
        <v>4706</v>
      </c>
      <c r="M12" s="905">
        <v>4501</v>
      </c>
      <c r="N12" s="905">
        <v>4701</v>
      </c>
      <c r="O12" s="409"/>
      <c r="P12" s="275" t="s">
        <v>606</v>
      </c>
      <c r="Q12" s="894">
        <f t="shared" si="43"/>
        <v>1061.3440000000003</v>
      </c>
      <c r="R12" s="888">
        <v>80.167000000000002</v>
      </c>
      <c r="S12" s="888">
        <v>90.063999999999993</v>
      </c>
      <c r="T12" s="888">
        <v>88.831999999999994</v>
      </c>
      <c r="U12" s="888">
        <v>78.296000000000006</v>
      </c>
      <c r="V12" s="888">
        <v>89.078000000000003</v>
      </c>
      <c r="W12" s="888">
        <v>87.95</v>
      </c>
      <c r="X12" s="888">
        <v>92.33</v>
      </c>
      <c r="Y12" s="888">
        <v>93.266999999999996</v>
      </c>
      <c r="Z12" s="888">
        <v>92.59</v>
      </c>
      <c r="AA12" s="888">
        <v>91.71</v>
      </c>
      <c r="AB12" s="888">
        <v>87.79</v>
      </c>
      <c r="AC12" s="888">
        <v>89.27</v>
      </c>
      <c r="AD12" s="409"/>
      <c r="AE12" s="275" t="s">
        <v>606</v>
      </c>
      <c r="AF12" s="884">
        <f t="shared" si="3"/>
        <v>19.562862883158541</v>
      </c>
      <c r="AG12" s="884">
        <f t="shared" si="4"/>
        <v>19.639147476727093</v>
      </c>
      <c r="AH12" s="884">
        <f t="shared" si="5"/>
        <v>19.729244249726179</v>
      </c>
      <c r="AI12" s="884">
        <f t="shared" si="6"/>
        <v>19.391399257803972</v>
      </c>
      <c r="AJ12" s="884">
        <f t="shared" si="7"/>
        <v>21.036002149382053</v>
      </c>
      <c r="AK12" s="884">
        <f t="shared" si="8"/>
        <v>19.210265257709725</v>
      </c>
      <c r="AL12" s="884">
        <f t="shared" si="9"/>
        <v>19.397882664314071</v>
      </c>
      <c r="AM12" s="884">
        <f t="shared" si="10"/>
        <v>19.235416666666669</v>
      </c>
      <c r="AN12" s="884">
        <f t="shared" si="11"/>
        <v>19.730696001692404</v>
      </c>
      <c r="AO12" s="884">
        <f t="shared" si="12"/>
        <v>19.712582499467747</v>
      </c>
      <c r="AP12" s="884">
        <f t="shared" si="13"/>
        <v>19.487887802804931</v>
      </c>
      <c r="AQ12" s="884">
        <f t="shared" si="14"/>
        <v>19.504554543434793</v>
      </c>
      <c r="AR12" s="884">
        <f t="shared" si="15"/>
        <v>18.989576685811532</v>
      </c>
      <c r="AS12" s="409"/>
      <c r="AT12" s="275" t="s">
        <v>606</v>
      </c>
      <c r="AU12" s="409">
        <f t="shared" si="44"/>
        <v>77434</v>
      </c>
      <c r="AV12" s="420">
        <v>5801</v>
      </c>
      <c r="AW12" s="420">
        <v>6293</v>
      </c>
      <c r="AX12" s="420">
        <v>5767</v>
      </c>
      <c r="AY12" s="420">
        <v>5549</v>
      </c>
      <c r="AZ12" s="420">
        <v>6185</v>
      </c>
      <c r="BA12" s="420">
        <v>6471</v>
      </c>
      <c r="BB12" s="420">
        <v>6744</v>
      </c>
      <c r="BC12" s="420">
        <v>6806</v>
      </c>
      <c r="BD12" s="420">
        <v>7090</v>
      </c>
      <c r="BE12" s="420">
        <v>7056</v>
      </c>
      <c r="BF12" s="420">
        <v>6763</v>
      </c>
      <c r="BG12" s="420">
        <v>6909</v>
      </c>
      <c r="BH12" s="867"/>
      <c r="BI12" s="866" t="s">
        <v>606</v>
      </c>
      <c r="BJ12" s="890">
        <f t="shared" si="45"/>
        <v>4036.8579999999997</v>
      </c>
      <c r="BK12" s="891">
        <v>292.27</v>
      </c>
      <c r="BL12" s="891">
        <v>337.01400000000001</v>
      </c>
      <c r="BM12" s="891">
        <v>296.51599999999996</v>
      </c>
      <c r="BN12" s="891">
        <v>288.52</v>
      </c>
      <c r="BO12" s="891">
        <v>320.976</v>
      </c>
      <c r="BP12" s="891">
        <v>333.5</v>
      </c>
      <c r="BQ12" s="891">
        <v>347.69</v>
      </c>
      <c r="BR12" s="891">
        <v>364.21199999999999</v>
      </c>
      <c r="BS12" s="891">
        <v>377.89</v>
      </c>
      <c r="BT12" s="891">
        <v>384.35</v>
      </c>
      <c r="BU12" s="891">
        <v>343.11</v>
      </c>
      <c r="BV12" s="891">
        <v>350.81</v>
      </c>
      <c r="BW12" s="867"/>
      <c r="BX12" s="866" t="s">
        <v>606</v>
      </c>
      <c r="BY12" s="884">
        <f t="shared" si="16"/>
        <v>52.132887362140657</v>
      </c>
      <c r="BZ12" s="884">
        <f t="shared" si="17"/>
        <v>50.382692639200137</v>
      </c>
      <c r="CA12" s="884">
        <f t="shared" si="18"/>
        <v>53.553789925313843</v>
      </c>
      <c r="CB12" s="884">
        <f t="shared" si="19"/>
        <v>51.415987515172525</v>
      </c>
      <c r="CC12" s="884">
        <f t="shared" si="20"/>
        <v>51.994954045774016</v>
      </c>
      <c r="CD12" s="884">
        <f t="shared" si="21"/>
        <v>51.895877122069521</v>
      </c>
      <c r="CE12" s="884">
        <f t="shared" si="22"/>
        <v>51.537629423582139</v>
      </c>
      <c r="CF12" s="884">
        <f t="shared" si="23"/>
        <v>51.555456702253849</v>
      </c>
      <c r="CG12" s="884">
        <f t="shared" si="24"/>
        <v>53.513370555392299</v>
      </c>
      <c r="CH12" s="884">
        <f t="shared" si="25"/>
        <v>53.299012693935119</v>
      </c>
      <c r="CI12" s="884">
        <f t="shared" si="26"/>
        <v>54.471371882086174</v>
      </c>
      <c r="CJ12" s="884">
        <f t="shared" si="27"/>
        <v>50.733402336241319</v>
      </c>
      <c r="CK12" s="884">
        <f t="shared" si="28"/>
        <v>50.77579968157476</v>
      </c>
      <c r="CL12" s="867"/>
      <c r="CM12" s="866" t="s">
        <v>606</v>
      </c>
      <c r="CN12" s="409">
        <f t="shared" si="46"/>
        <v>42656</v>
      </c>
      <c r="CO12" s="902">
        <v>3276</v>
      </c>
      <c r="CP12" s="902">
        <v>3276</v>
      </c>
      <c r="CQ12" s="902">
        <v>3566</v>
      </c>
      <c r="CR12" s="902">
        <v>3298</v>
      </c>
      <c r="CS12" s="902">
        <v>3463</v>
      </c>
      <c r="CT12" s="902">
        <v>3571</v>
      </c>
      <c r="CU12" s="902">
        <v>3657</v>
      </c>
      <c r="CV12" s="902">
        <v>3685</v>
      </c>
      <c r="CW12" s="902">
        <v>3670</v>
      </c>
      <c r="CX12" s="902">
        <v>3832</v>
      </c>
      <c r="CY12" s="902">
        <v>3709</v>
      </c>
      <c r="CZ12" s="902">
        <v>3653</v>
      </c>
      <c r="DA12" s="867"/>
      <c r="DB12" s="866" t="s">
        <v>606</v>
      </c>
      <c r="DC12" s="900">
        <f t="shared" si="47"/>
        <v>7031.1859999999997</v>
      </c>
      <c r="DD12" s="900">
        <v>548.05999999999995</v>
      </c>
      <c r="DE12" s="900">
        <v>532.47</v>
      </c>
      <c r="DF12" s="900">
        <v>605.94599999999991</v>
      </c>
      <c r="DG12" s="900">
        <v>542.59</v>
      </c>
      <c r="DH12" s="900">
        <v>562.69000000000005</v>
      </c>
      <c r="DI12" s="900">
        <v>584.94500000000005</v>
      </c>
      <c r="DJ12" s="900">
        <v>612.04</v>
      </c>
      <c r="DK12" s="900">
        <v>614.33000000000004</v>
      </c>
      <c r="DL12" s="900">
        <v>598.76</v>
      </c>
      <c r="DM12" s="900">
        <v>623.93499999999995</v>
      </c>
      <c r="DN12" s="900">
        <v>605.78</v>
      </c>
      <c r="DO12" s="900">
        <v>599.64</v>
      </c>
      <c r="DP12" s="867"/>
      <c r="DQ12" s="866" t="s">
        <v>606</v>
      </c>
      <c r="DR12" s="898">
        <f t="shared" si="29"/>
        <v>164.83463053263313</v>
      </c>
      <c r="DS12" s="898">
        <f t="shared" si="30"/>
        <v>167.29548229548226</v>
      </c>
      <c r="DT12" s="898">
        <f t="shared" si="31"/>
        <v>162.53663003663004</v>
      </c>
      <c r="DU12" s="898">
        <f t="shared" si="32"/>
        <v>169.92316320807623</v>
      </c>
      <c r="DV12" s="898">
        <f t="shared" si="33"/>
        <v>164.52092177077017</v>
      </c>
      <c r="DW12" s="898">
        <f t="shared" si="34"/>
        <v>162.4862835691597</v>
      </c>
      <c r="DX12" s="898">
        <f t="shared" si="35"/>
        <v>163.80425651078133</v>
      </c>
      <c r="DY12" s="898">
        <f t="shared" si="36"/>
        <v>167.36122504785342</v>
      </c>
      <c r="DZ12" s="898">
        <f t="shared" si="37"/>
        <v>166.71099050203529</v>
      </c>
      <c r="EA12" s="898">
        <f t="shared" si="38"/>
        <v>163.14986376021798</v>
      </c>
      <c r="EB12" s="898">
        <f t="shared" si="39"/>
        <v>162.82228601252606</v>
      </c>
      <c r="EC12" s="898">
        <f t="shared" si="40"/>
        <v>163.32704232946884</v>
      </c>
      <c r="ED12" s="898">
        <f t="shared" si="41"/>
        <v>164.15001368738021</v>
      </c>
    </row>
    <row r="13" spans="1:262" s="275" customFormat="1" ht="12" customHeight="1">
      <c r="A13" s="857" t="s">
        <v>560</v>
      </c>
      <c r="B13" s="409">
        <f t="shared" si="42"/>
        <v>43665</v>
      </c>
      <c r="C13" s="905">
        <v>3428</v>
      </c>
      <c r="D13" s="905">
        <v>3744</v>
      </c>
      <c r="E13" s="905">
        <v>3684</v>
      </c>
      <c r="F13" s="905">
        <v>2787</v>
      </c>
      <c r="G13" s="905">
        <v>3633</v>
      </c>
      <c r="H13" s="905">
        <v>3583</v>
      </c>
      <c r="I13" s="905">
        <v>3917</v>
      </c>
      <c r="J13" s="905">
        <v>3788</v>
      </c>
      <c r="K13" s="905">
        <v>3756</v>
      </c>
      <c r="L13" s="905">
        <v>3780</v>
      </c>
      <c r="M13" s="905">
        <v>3646</v>
      </c>
      <c r="N13" s="905">
        <v>3919</v>
      </c>
      <c r="O13" s="409"/>
      <c r="P13" s="857" t="s">
        <v>560</v>
      </c>
      <c r="Q13" s="894">
        <f t="shared" si="43"/>
        <v>899.67200000000003</v>
      </c>
      <c r="R13" s="888">
        <v>70.176999999999992</v>
      </c>
      <c r="S13" s="888">
        <v>77.537000000000006</v>
      </c>
      <c r="T13" s="888">
        <v>75.17</v>
      </c>
      <c r="U13" s="888">
        <v>64.05</v>
      </c>
      <c r="V13" s="888">
        <v>73.738</v>
      </c>
      <c r="W13" s="888">
        <v>73.38</v>
      </c>
      <c r="X13" s="888">
        <v>78.87</v>
      </c>
      <c r="Y13" s="888">
        <v>78.900000000000006</v>
      </c>
      <c r="Z13" s="888">
        <v>78.28</v>
      </c>
      <c r="AA13" s="888">
        <v>77.569999999999993</v>
      </c>
      <c r="AB13" s="888">
        <v>74.7</v>
      </c>
      <c r="AC13" s="888">
        <v>77.3</v>
      </c>
      <c r="AD13" s="409"/>
      <c r="AE13" s="857" t="s">
        <v>560</v>
      </c>
      <c r="AF13" s="884">
        <f t="shared" si="3"/>
        <v>20.603961983281803</v>
      </c>
      <c r="AG13" s="884">
        <f t="shared" si="4"/>
        <v>20.47170361726954</v>
      </c>
      <c r="AH13" s="884">
        <f t="shared" si="5"/>
        <v>20.709668803418804</v>
      </c>
      <c r="AI13" s="884">
        <f t="shared" si="6"/>
        <v>20.404451682953312</v>
      </c>
      <c r="AJ13" s="884">
        <f t="shared" si="7"/>
        <v>22.981700753498387</v>
      </c>
      <c r="AK13" s="884">
        <f t="shared" si="8"/>
        <v>20.296724470134873</v>
      </c>
      <c r="AL13" s="884">
        <f t="shared" si="9"/>
        <v>20.480044655316771</v>
      </c>
      <c r="AM13" s="884">
        <f t="shared" si="10"/>
        <v>20.135307633392902</v>
      </c>
      <c r="AN13" s="884">
        <f t="shared" si="11"/>
        <v>20.828933474128831</v>
      </c>
      <c r="AO13" s="884">
        <f t="shared" si="12"/>
        <v>20.841320553780619</v>
      </c>
      <c r="AP13" s="884">
        <f t="shared" si="13"/>
        <v>20.521164021164019</v>
      </c>
      <c r="AQ13" s="884">
        <f t="shared" si="14"/>
        <v>20.488206253428416</v>
      </c>
      <c r="AR13" s="884">
        <f t="shared" si="15"/>
        <v>19.724419494769073</v>
      </c>
      <c r="AS13" s="409"/>
      <c r="AT13" s="857" t="s">
        <v>560</v>
      </c>
      <c r="AU13" s="409">
        <f t="shared" si="44"/>
        <v>39204</v>
      </c>
      <c r="AV13" s="420">
        <v>2934</v>
      </c>
      <c r="AW13" s="420">
        <v>3358</v>
      </c>
      <c r="AX13" s="420">
        <v>2789</v>
      </c>
      <c r="AY13" s="420">
        <v>2421</v>
      </c>
      <c r="AZ13" s="420">
        <v>2999</v>
      </c>
      <c r="BA13" s="420">
        <v>3049</v>
      </c>
      <c r="BB13" s="420">
        <v>3513</v>
      </c>
      <c r="BC13" s="420">
        <v>3528</v>
      </c>
      <c r="BD13" s="420">
        <v>3685</v>
      </c>
      <c r="BE13" s="420">
        <v>3700</v>
      </c>
      <c r="BF13" s="420">
        <v>3614</v>
      </c>
      <c r="BG13" s="420">
        <v>3614</v>
      </c>
      <c r="BH13" s="867"/>
      <c r="BI13" s="866" t="s">
        <v>560</v>
      </c>
      <c r="BJ13" s="890">
        <f t="shared" si="45"/>
        <v>1992.9460000000001</v>
      </c>
      <c r="BK13" s="891">
        <v>142.54</v>
      </c>
      <c r="BL13" s="891">
        <v>184.12</v>
      </c>
      <c r="BM13" s="891">
        <v>138.85599999999999</v>
      </c>
      <c r="BN13" s="891">
        <v>124</v>
      </c>
      <c r="BO13" s="891">
        <v>148.70600000000002</v>
      </c>
      <c r="BP13" s="891">
        <v>154.91</v>
      </c>
      <c r="BQ13" s="891">
        <v>172.44</v>
      </c>
      <c r="BR13" s="891">
        <v>185.274</v>
      </c>
      <c r="BS13" s="891">
        <v>196.26</v>
      </c>
      <c r="BT13" s="891">
        <v>197.98</v>
      </c>
      <c r="BU13" s="891">
        <v>173.93</v>
      </c>
      <c r="BV13" s="891">
        <v>173.93</v>
      </c>
      <c r="BW13" s="867"/>
      <c r="BX13" s="866" t="s">
        <v>560</v>
      </c>
      <c r="BY13" s="884">
        <f t="shared" si="16"/>
        <v>50.835271911029487</v>
      </c>
      <c r="BZ13" s="884">
        <f t="shared" si="17"/>
        <v>48.58214042263122</v>
      </c>
      <c r="CA13" s="884">
        <f t="shared" si="18"/>
        <v>54.830256104824301</v>
      </c>
      <c r="CB13" s="884">
        <f t="shared" si="19"/>
        <v>49.787020437432773</v>
      </c>
      <c r="CC13" s="884">
        <f t="shared" si="20"/>
        <v>51.218504750103264</v>
      </c>
      <c r="CD13" s="884">
        <f t="shared" si="21"/>
        <v>49.585195065021679</v>
      </c>
      <c r="CE13" s="884">
        <f t="shared" si="22"/>
        <v>50.806821908822563</v>
      </c>
      <c r="CF13" s="884">
        <f t="shared" si="23"/>
        <v>49.086251067463706</v>
      </c>
      <c r="CG13" s="884">
        <f t="shared" si="24"/>
        <v>52.515306122448976</v>
      </c>
      <c r="CH13" s="884">
        <f t="shared" si="25"/>
        <v>53.259158751696063</v>
      </c>
      <c r="CI13" s="884">
        <f t="shared" si="26"/>
        <v>53.508108108108104</v>
      </c>
      <c r="CJ13" s="884">
        <f t="shared" si="27"/>
        <v>48.126729385722193</v>
      </c>
      <c r="CK13" s="884">
        <f t="shared" si="28"/>
        <v>48.126729385722193</v>
      </c>
      <c r="CL13" s="867"/>
      <c r="CM13" s="866" t="s">
        <v>560</v>
      </c>
      <c r="CN13" s="409">
        <f t="shared" si="46"/>
        <v>15853</v>
      </c>
      <c r="CO13" s="902">
        <v>1236</v>
      </c>
      <c r="CP13" s="902">
        <v>1176</v>
      </c>
      <c r="CQ13" s="902">
        <v>1321</v>
      </c>
      <c r="CR13" s="902">
        <v>1131</v>
      </c>
      <c r="CS13" s="902">
        <v>1259</v>
      </c>
      <c r="CT13" s="902">
        <v>1282</v>
      </c>
      <c r="CU13" s="902">
        <v>1376</v>
      </c>
      <c r="CV13" s="902">
        <v>1417</v>
      </c>
      <c r="CW13" s="902">
        <v>1390</v>
      </c>
      <c r="CX13" s="902">
        <v>1470</v>
      </c>
      <c r="CY13" s="902">
        <v>1355</v>
      </c>
      <c r="CZ13" s="902">
        <v>1440</v>
      </c>
      <c r="DA13" s="867"/>
      <c r="DB13" s="866" t="s">
        <v>560</v>
      </c>
      <c r="DC13" s="900">
        <f t="shared" si="47"/>
        <v>3459.7210000000005</v>
      </c>
      <c r="DD13" s="900">
        <v>265.91000000000003</v>
      </c>
      <c r="DE13" s="900">
        <v>251</v>
      </c>
      <c r="DF13" s="900">
        <v>309.94600000000003</v>
      </c>
      <c r="DG13" s="900">
        <v>257.06</v>
      </c>
      <c r="DH13" s="900">
        <v>271.91000000000003</v>
      </c>
      <c r="DI13" s="900">
        <v>276.73</v>
      </c>
      <c r="DJ13" s="900">
        <v>294.88</v>
      </c>
      <c r="DK13" s="900">
        <v>303.5</v>
      </c>
      <c r="DL13" s="900">
        <v>302.74</v>
      </c>
      <c r="DM13" s="900">
        <v>315.91500000000002</v>
      </c>
      <c r="DN13" s="900">
        <v>296.02</v>
      </c>
      <c r="DO13" s="900">
        <v>314.11</v>
      </c>
      <c r="DP13" s="867"/>
      <c r="DQ13" s="866" t="s">
        <v>560</v>
      </c>
      <c r="DR13" s="898">
        <f t="shared" si="29"/>
        <v>218.23762063962658</v>
      </c>
      <c r="DS13" s="898">
        <f t="shared" si="30"/>
        <v>215.13754045307445</v>
      </c>
      <c r="DT13" s="898">
        <f t="shared" si="31"/>
        <v>213.43537414965985</v>
      </c>
      <c r="DU13" s="898">
        <f t="shared" si="32"/>
        <v>234.6298258894777</v>
      </c>
      <c r="DV13" s="898">
        <f t="shared" si="33"/>
        <v>227.28558797524315</v>
      </c>
      <c r="DW13" s="898">
        <f t="shared" si="34"/>
        <v>215.97299444003178</v>
      </c>
      <c r="DX13" s="898">
        <f t="shared" si="35"/>
        <v>215.85803432137288</v>
      </c>
      <c r="DY13" s="898">
        <f t="shared" si="36"/>
        <v>214.30232558139534</v>
      </c>
      <c r="DZ13" s="898">
        <f t="shared" si="37"/>
        <v>214.18489767113621</v>
      </c>
      <c r="EA13" s="898">
        <f t="shared" si="38"/>
        <v>217.79856115107916</v>
      </c>
      <c r="EB13" s="898">
        <f t="shared" si="39"/>
        <v>214.90816326530611</v>
      </c>
      <c r="EC13" s="898">
        <f t="shared" si="40"/>
        <v>218.46494464944649</v>
      </c>
      <c r="ED13" s="898">
        <f t="shared" si="41"/>
        <v>218.13194444444446</v>
      </c>
    </row>
    <row r="14" spans="1:262" s="275" customFormat="1" ht="12" customHeight="1">
      <c r="A14" s="857" t="s">
        <v>422</v>
      </c>
      <c r="B14" s="409">
        <f t="shared" si="42"/>
        <v>9828</v>
      </c>
      <c r="C14" s="905">
        <v>601</v>
      </c>
      <c r="D14" s="905">
        <v>768</v>
      </c>
      <c r="E14" s="905">
        <v>840</v>
      </c>
      <c r="F14" s="905">
        <v>878</v>
      </c>
      <c r="G14" s="905">
        <v>942</v>
      </c>
      <c r="H14" s="905">
        <v>888</v>
      </c>
      <c r="I14" s="905">
        <v>820</v>
      </c>
      <c r="J14" s="905">
        <v>865</v>
      </c>
      <c r="K14" s="905">
        <v>866</v>
      </c>
      <c r="L14" s="905">
        <v>857</v>
      </c>
      <c r="M14" s="905">
        <v>788</v>
      </c>
      <c r="N14" s="905">
        <v>715</v>
      </c>
      <c r="O14" s="409"/>
      <c r="P14" s="857" t="s">
        <v>422</v>
      </c>
      <c r="Q14" s="894">
        <f t="shared" si="43"/>
        <v>148.44200000000001</v>
      </c>
      <c r="R14" s="888">
        <v>9.08</v>
      </c>
      <c r="S14" s="888">
        <v>11.608000000000001</v>
      </c>
      <c r="T14" s="888">
        <v>12.676</v>
      </c>
      <c r="U14" s="888">
        <v>13.257999999999999</v>
      </c>
      <c r="V14" s="888">
        <v>14.2</v>
      </c>
      <c r="W14" s="888">
        <v>13.41</v>
      </c>
      <c r="X14" s="888">
        <v>12.39</v>
      </c>
      <c r="Y14" s="888">
        <v>13.09</v>
      </c>
      <c r="Z14" s="888">
        <v>13.03</v>
      </c>
      <c r="AA14" s="888">
        <v>12.95</v>
      </c>
      <c r="AB14" s="888">
        <v>11.93</v>
      </c>
      <c r="AC14" s="888">
        <v>10.82</v>
      </c>
      <c r="AD14" s="409"/>
      <c r="AE14" s="857" t="s">
        <v>422</v>
      </c>
      <c r="AF14" s="884">
        <f t="shared" si="3"/>
        <v>15.103988603988604</v>
      </c>
      <c r="AG14" s="884">
        <f t="shared" si="4"/>
        <v>15.108153078202996</v>
      </c>
      <c r="AH14" s="884">
        <f t="shared" si="5"/>
        <v>15.114583333333334</v>
      </c>
      <c r="AI14" s="884">
        <f t="shared" si="6"/>
        <v>15.09047619047619</v>
      </c>
      <c r="AJ14" s="884">
        <f t="shared" si="7"/>
        <v>15.100227790432802</v>
      </c>
      <c r="AK14" s="884">
        <f t="shared" si="8"/>
        <v>15.074309978768575</v>
      </c>
      <c r="AL14" s="884">
        <f t="shared" si="9"/>
        <v>15.101351351351351</v>
      </c>
      <c r="AM14" s="884">
        <f t="shared" si="10"/>
        <v>15.109756097560977</v>
      </c>
      <c r="AN14" s="884">
        <f t="shared" si="11"/>
        <v>15.132947976878611</v>
      </c>
      <c r="AO14" s="884">
        <f t="shared" si="12"/>
        <v>15.046189376443419</v>
      </c>
      <c r="AP14" s="884">
        <f t="shared" si="13"/>
        <v>15.110851808634772</v>
      </c>
      <c r="AQ14" s="884">
        <f t="shared" si="14"/>
        <v>15.13959390862944</v>
      </c>
      <c r="AR14" s="884">
        <f t="shared" si="15"/>
        <v>15.132867132867133</v>
      </c>
      <c r="AS14" s="409"/>
      <c r="AT14" s="857" t="s">
        <v>422</v>
      </c>
      <c r="AU14" s="409">
        <f t="shared" si="44"/>
        <v>27023</v>
      </c>
      <c r="AV14" s="420">
        <v>2013</v>
      </c>
      <c r="AW14" s="420">
        <v>2054</v>
      </c>
      <c r="AX14" s="420">
        <v>2087</v>
      </c>
      <c r="AY14" s="420">
        <v>2261</v>
      </c>
      <c r="AZ14" s="420">
        <v>2325</v>
      </c>
      <c r="BA14" s="420">
        <v>2567</v>
      </c>
      <c r="BB14" s="420">
        <v>2395</v>
      </c>
      <c r="BC14" s="420">
        <v>2142</v>
      </c>
      <c r="BD14" s="420">
        <v>2293</v>
      </c>
      <c r="BE14" s="420">
        <v>2352</v>
      </c>
      <c r="BF14" s="420">
        <v>2231</v>
      </c>
      <c r="BG14" s="420">
        <v>2303</v>
      </c>
      <c r="BH14" s="867"/>
      <c r="BI14" s="866" t="s">
        <v>422</v>
      </c>
      <c r="BJ14" s="890">
        <f t="shared" si="45"/>
        <v>1315.5480000000002</v>
      </c>
      <c r="BK14" s="891">
        <v>94.44</v>
      </c>
      <c r="BL14" s="891">
        <v>96.66</v>
      </c>
      <c r="BM14" s="891">
        <v>100.22</v>
      </c>
      <c r="BN14" s="891">
        <v>108.86</v>
      </c>
      <c r="BO14" s="891">
        <v>116.73</v>
      </c>
      <c r="BP14" s="891">
        <v>123.58</v>
      </c>
      <c r="BQ14" s="891">
        <v>121.72</v>
      </c>
      <c r="BR14" s="891">
        <v>102.438</v>
      </c>
      <c r="BS14" s="891">
        <v>110.23</v>
      </c>
      <c r="BT14" s="891">
        <v>120.56</v>
      </c>
      <c r="BU14" s="891">
        <v>108.68</v>
      </c>
      <c r="BV14" s="891">
        <v>111.43</v>
      </c>
      <c r="BW14" s="867"/>
      <c r="BX14" s="866" t="s">
        <v>422</v>
      </c>
      <c r="BY14" s="884">
        <f t="shared" si="16"/>
        <v>48.682529696924853</v>
      </c>
      <c r="BZ14" s="884">
        <f t="shared" si="17"/>
        <v>46.915052160953799</v>
      </c>
      <c r="CA14" s="884">
        <f t="shared" si="18"/>
        <v>47.05939629990263</v>
      </c>
      <c r="CB14" s="884">
        <f t="shared" si="19"/>
        <v>48.021082894106371</v>
      </c>
      <c r="CC14" s="884">
        <f t="shared" si="20"/>
        <v>48.146837682441401</v>
      </c>
      <c r="CD14" s="884">
        <f t="shared" si="21"/>
        <v>50.20645161290323</v>
      </c>
      <c r="CE14" s="884">
        <f t="shared" si="22"/>
        <v>48.141799766264121</v>
      </c>
      <c r="CF14" s="884">
        <f t="shared" si="23"/>
        <v>50.822546972860124</v>
      </c>
      <c r="CG14" s="884">
        <f t="shared" si="24"/>
        <v>47.82352941176471</v>
      </c>
      <c r="CH14" s="884">
        <f t="shared" si="25"/>
        <v>48.072394243349322</v>
      </c>
      <c r="CI14" s="884">
        <f t="shared" si="26"/>
        <v>51.258503401360549</v>
      </c>
      <c r="CJ14" s="884">
        <f t="shared" si="27"/>
        <v>48.713581353653069</v>
      </c>
      <c r="CK14" s="884">
        <f t="shared" si="28"/>
        <v>48.384715588363008</v>
      </c>
      <c r="CL14" s="867"/>
      <c r="CM14" s="866" t="s">
        <v>422</v>
      </c>
      <c r="CN14" s="409">
        <f t="shared" si="46"/>
        <v>14614</v>
      </c>
      <c r="CO14" s="902">
        <v>1002</v>
      </c>
      <c r="CP14" s="902">
        <v>1119</v>
      </c>
      <c r="CQ14" s="902">
        <v>1252</v>
      </c>
      <c r="CR14" s="902">
        <v>1238</v>
      </c>
      <c r="CS14" s="902">
        <v>1252</v>
      </c>
      <c r="CT14" s="902">
        <v>1277</v>
      </c>
      <c r="CU14" s="902">
        <v>1229</v>
      </c>
      <c r="CV14" s="902">
        <v>1165</v>
      </c>
      <c r="CW14" s="902">
        <v>1281</v>
      </c>
      <c r="CX14" s="902">
        <v>1299</v>
      </c>
      <c r="CY14" s="902">
        <v>1310</v>
      </c>
      <c r="CZ14" s="902">
        <v>1190</v>
      </c>
      <c r="DA14" s="867"/>
      <c r="DB14" s="866" t="s">
        <v>422</v>
      </c>
      <c r="DC14" s="900">
        <f t="shared" si="47"/>
        <v>1613.1960000000001</v>
      </c>
      <c r="DD14" s="900">
        <v>114.59</v>
      </c>
      <c r="DE14" s="900">
        <v>125.04</v>
      </c>
      <c r="DF14" s="900">
        <v>139.97</v>
      </c>
      <c r="DG14" s="900">
        <v>137.08000000000001</v>
      </c>
      <c r="DH14" s="900">
        <v>138.83000000000001</v>
      </c>
      <c r="DI14" s="900">
        <v>144.33599999999998</v>
      </c>
      <c r="DJ14" s="900">
        <v>133.82</v>
      </c>
      <c r="DK14" s="900">
        <v>128.57</v>
      </c>
      <c r="DL14" s="900">
        <v>136.91999999999999</v>
      </c>
      <c r="DM14" s="900">
        <v>139.32</v>
      </c>
      <c r="DN14" s="900">
        <v>143.25</v>
      </c>
      <c r="DO14" s="900">
        <v>131.47</v>
      </c>
      <c r="DP14" s="867"/>
      <c r="DQ14" s="866" t="s">
        <v>422</v>
      </c>
      <c r="DR14" s="898">
        <f t="shared" si="29"/>
        <v>110.38702613931848</v>
      </c>
      <c r="DS14" s="898">
        <f t="shared" si="30"/>
        <v>114.36127744510978</v>
      </c>
      <c r="DT14" s="898">
        <f t="shared" si="31"/>
        <v>111.7426273458445</v>
      </c>
      <c r="DU14" s="898">
        <f t="shared" si="32"/>
        <v>111.79712460063898</v>
      </c>
      <c r="DV14" s="898">
        <f t="shared" si="33"/>
        <v>110.72697899838451</v>
      </c>
      <c r="DW14" s="898">
        <f t="shared" si="34"/>
        <v>110.88658146964856</v>
      </c>
      <c r="DX14" s="898">
        <f t="shared" si="35"/>
        <v>113.02740798747061</v>
      </c>
      <c r="DY14" s="898">
        <f t="shared" si="36"/>
        <v>108.88527257933278</v>
      </c>
      <c r="DZ14" s="898">
        <f t="shared" si="37"/>
        <v>110.36051502145922</v>
      </c>
      <c r="EA14" s="898">
        <f t="shared" si="38"/>
        <v>106.88524590163934</v>
      </c>
      <c r="EB14" s="898">
        <f t="shared" si="39"/>
        <v>107.25173210161662</v>
      </c>
      <c r="EC14" s="898">
        <f t="shared" si="40"/>
        <v>109.35114503816794</v>
      </c>
      <c r="ED14" s="898">
        <f t="shared" si="41"/>
        <v>110.47899159663865</v>
      </c>
    </row>
    <row r="15" spans="1:262" s="275" customFormat="1" ht="12" customHeight="1">
      <c r="A15" s="857" t="s">
        <v>423</v>
      </c>
      <c r="B15" s="409">
        <f t="shared" si="42"/>
        <v>760</v>
      </c>
      <c r="C15" s="905">
        <v>53</v>
      </c>
      <c r="D15" s="905">
        <v>53</v>
      </c>
      <c r="E15" s="905">
        <v>57</v>
      </c>
      <c r="F15" s="905">
        <v>57</v>
      </c>
      <c r="G15" s="905">
        <v>62</v>
      </c>
      <c r="H15" s="905">
        <v>63</v>
      </c>
      <c r="I15" s="905">
        <v>63</v>
      </c>
      <c r="J15" s="905">
        <v>74</v>
      </c>
      <c r="K15" s="905">
        <v>75</v>
      </c>
      <c r="L15" s="905">
        <v>69</v>
      </c>
      <c r="M15" s="905">
        <v>67</v>
      </c>
      <c r="N15" s="905">
        <v>67</v>
      </c>
      <c r="O15" s="409"/>
      <c r="P15" s="857" t="s">
        <v>423</v>
      </c>
      <c r="Q15" s="894">
        <f t="shared" si="43"/>
        <v>13.23</v>
      </c>
      <c r="R15" s="888">
        <v>0.91</v>
      </c>
      <c r="S15" s="888">
        <v>0.91900000000000004</v>
      </c>
      <c r="T15" s="888">
        <v>0.98599999999999999</v>
      </c>
      <c r="U15" s="888">
        <v>0.98799999999999999</v>
      </c>
      <c r="V15" s="888">
        <v>1.1399999999999999</v>
      </c>
      <c r="W15" s="888">
        <v>1.1599999999999999</v>
      </c>
      <c r="X15" s="888">
        <v>1.07</v>
      </c>
      <c r="Y15" s="888">
        <v>1.2770000000000001</v>
      </c>
      <c r="Z15" s="888">
        <v>1.28</v>
      </c>
      <c r="AA15" s="888">
        <v>1.19</v>
      </c>
      <c r="AB15" s="888">
        <v>1.1599999999999999</v>
      </c>
      <c r="AC15" s="888">
        <v>1.1499999999999999</v>
      </c>
      <c r="AD15" s="409"/>
      <c r="AE15" s="857" t="s">
        <v>423</v>
      </c>
      <c r="AF15" s="884">
        <f t="shared" si="3"/>
        <v>17.407894736842106</v>
      </c>
      <c r="AG15" s="884">
        <f t="shared" si="4"/>
        <v>17.169811320754718</v>
      </c>
      <c r="AH15" s="884">
        <f t="shared" si="5"/>
        <v>17.339622641509436</v>
      </c>
      <c r="AI15" s="884">
        <f t="shared" si="6"/>
        <v>17.298245614035086</v>
      </c>
      <c r="AJ15" s="884">
        <f t="shared" si="7"/>
        <v>17.333333333333332</v>
      </c>
      <c r="AK15" s="884">
        <f t="shared" si="8"/>
        <v>18.387096774193548</v>
      </c>
      <c r="AL15" s="884">
        <f t="shared" si="9"/>
        <v>18.412698412698411</v>
      </c>
      <c r="AM15" s="884">
        <f t="shared" si="10"/>
        <v>16.984126984126984</v>
      </c>
      <c r="AN15" s="884">
        <f t="shared" si="11"/>
        <v>17.256756756756758</v>
      </c>
      <c r="AO15" s="884">
        <f t="shared" si="12"/>
        <v>17.066666666666666</v>
      </c>
      <c r="AP15" s="884">
        <f t="shared" si="13"/>
        <v>17.246376811594203</v>
      </c>
      <c r="AQ15" s="884">
        <f t="shared" si="14"/>
        <v>17.313432835820894</v>
      </c>
      <c r="AR15" s="884">
        <f t="shared" si="15"/>
        <v>17.164179104477611</v>
      </c>
      <c r="AS15" s="409"/>
      <c r="AT15" s="857" t="s">
        <v>423</v>
      </c>
      <c r="AU15" s="409">
        <f t="shared" si="44"/>
        <v>11207</v>
      </c>
      <c r="AV15" s="420">
        <v>854</v>
      </c>
      <c r="AW15" s="420">
        <v>881</v>
      </c>
      <c r="AX15" s="420">
        <v>891</v>
      </c>
      <c r="AY15" s="420">
        <v>867</v>
      </c>
      <c r="AZ15" s="420">
        <v>861</v>
      </c>
      <c r="BA15" s="420">
        <v>855</v>
      </c>
      <c r="BB15" s="420">
        <v>836</v>
      </c>
      <c r="BC15" s="420">
        <v>1136</v>
      </c>
      <c r="BD15" s="420">
        <v>1112</v>
      </c>
      <c r="BE15" s="420">
        <v>1004</v>
      </c>
      <c r="BF15" s="420">
        <v>918</v>
      </c>
      <c r="BG15" s="420">
        <v>992</v>
      </c>
      <c r="BH15" s="867"/>
      <c r="BI15" s="866" t="s">
        <v>423</v>
      </c>
      <c r="BJ15" s="890">
        <f t="shared" si="45"/>
        <v>728.36400000000003</v>
      </c>
      <c r="BK15" s="891">
        <v>55.29</v>
      </c>
      <c r="BL15" s="891">
        <v>56.233999999999995</v>
      </c>
      <c r="BM15" s="891">
        <v>57.44</v>
      </c>
      <c r="BN15" s="891">
        <v>55.66</v>
      </c>
      <c r="BO15" s="891">
        <v>55.54</v>
      </c>
      <c r="BP15" s="891">
        <v>55.01</v>
      </c>
      <c r="BQ15" s="891">
        <v>53.53</v>
      </c>
      <c r="BR15" s="891">
        <v>76.5</v>
      </c>
      <c r="BS15" s="891">
        <v>71.400000000000006</v>
      </c>
      <c r="BT15" s="891">
        <v>65.81</v>
      </c>
      <c r="BU15" s="891">
        <v>60.5</v>
      </c>
      <c r="BV15" s="891">
        <v>65.45</v>
      </c>
      <c r="BW15" s="867"/>
      <c r="BX15" s="866" t="s">
        <v>423</v>
      </c>
      <c r="BY15" s="884">
        <f t="shared" si="16"/>
        <v>64.991880074953158</v>
      </c>
      <c r="BZ15" s="884">
        <f t="shared" si="17"/>
        <v>64.742388758782198</v>
      </c>
      <c r="CA15" s="884">
        <f t="shared" si="18"/>
        <v>63.829738933030633</v>
      </c>
      <c r="CB15" s="884">
        <f t="shared" si="19"/>
        <v>64.466891133557809</v>
      </c>
      <c r="CC15" s="884">
        <f t="shared" si="20"/>
        <v>64.198385236447507</v>
      </c>
      <c r="CD15" s="884">
        <f t="shared" si="21"/>
        <v>64.506387921022068</v>
      </c>
      <c r="CE15" s="884">
        <f t="shared" si="22"/>
        <v>64.339181286549703</v>
      </c>
      <c r="CF15" s="884">
        <f t="shared" si="23"/>
        <v>64.0311004784689</v>
      </c>
      <c r="CG15" s="884">
        <f t="shared" si="24"/>
        <v>67.341549295774641</v>
      </c>
      <c r="CH15" s="884">
        <f t="shared" si="25"/>
        <v>64.208633093525194</v>
      </c>
      <c r="CI15" s="884">
        <f t="shared" si="26"/>
        <v>65.547808764940228</v>
      </c>
      <c r="CJ15" s="884">
        <f t="shared" si="27"/>
        <v>65.904139433551194</v>
      </c>
      <c r="CK15" s="884">
        <f t="shared" si="28"/>
        <v>65.977822580645167</v>
      </c>
      <c r="CL15" s="867"/>
      <c r="CM15" s="866" t="s">
        <v>423</v>
      </c>
      <c r="CN15" s="409">
        <f t="shared" si="46"/>
        <v>12189</v>
      </c>
      <c r="CO15" s="902">
        <v>1038</v>
      </c>
      <c r="CP15" s="902">
        <v>981</v>
      </c>
      <c r="CQ15" s="902">
        <v>993</v>
      </c>
      <c r="CR15" s="902">
        <v>929</v>
      </c>
      <c r="CS15" s="902">
        <v>952</v>
      </c>
      <c r="CT15" s="902">
        <v>1012</v>
      </c>
      <c r="CU15" s="902">
        <v>1052</v>
      </c>
      <c r="CV15" s="902">
        <v>1103</v>
      </c>
      <c r="CW15" s="902">
        <v>999</v>
      </c>
      <c r="CX15" s="902">
        <v>1063</v>
      </c>
      <c r="CY15" s="902">
        <v>1044</v>
      </c>
      <c r="CZ15" s="902">
        <v>1023</v>
      </c>
      <c r="DA15" s="867"/>
      <c r="DB15" s="866" t="s">
        <v>423</v>
      </c>
      <c r="DC15" s="900">
        <f t="shared" si="47"/>
        <v>1958.269</v>
      </c>
      <c r="DD15" s="900">
        <v>167.56</v>
      </c>
      <c r="DE15" s="900">
        <v>156.43</v>
      </c>
      <c r="DF15" s="900">
        <v>156.03</v>
      </c>
      <c r="DG15" s="900">
        <v>148.44999999999999</v>
      </c>
      <c r="DH15" s="900">
        <v>151.94999999999999</v>
      </c>
      <c r="DI15" s="900">
        <v>163.87900000000002</v>
      </c>
      <c r="DJ15" s="900">
        <v>183.34</v>
      </c>
      <c r="DK15" s="900">
        <v>182.26</v>
      </c>
      <c r="DL15" s="900">
        <v>159.1</v>
      </c>
      <c r="DM15" s="900">
        <v>168.7</v>
      </c>
      <c r="DN15" s="900">
        <v>166.51</v>
      </c>
      <c r="DO15" s="900">
        <v>154.06</v>
      </c>
      <c r="DP15" s="867"/>
      <c r="DQ15" s="866" t="s">
        <v>423</v>
      </c>
      <c r="DR15" s="898">
        <f t="shared" si="29"/>
        <v>160.65870867175323</v>
      </c>
      <c r="DS15" s="898">
        <f t="shared" si="30"/>
        <v>161.4258188824663</v>
      </c>
      <c r="DT15" s="898">
        <f t="shared" si="31"/>
        <v>159.45973496432211</v>
      </c>
      <c r="DU15" s="898">
        <f t="shared" si="32"/>
        <v>157.12990936555889</v>
      </c>
      <c r="DV15" s="898">
        <f t="shared" si="33"/>
        <v>159.79547900968782</v>
      </c>
      <c r="DW15" s="898">
        <f t="shared" si="34"/>
        <v>159.61134453781511</v>
      </c>
      <c r="DX15" s="898">
        <f t="shared" si="35"/>
        <v>161.93577075098815</v>
      </c>
      <c r="DY15" s="898">
        <f t="shared" si="36"/>
        <v>174.27756653992395</v>
      </c>
      <c r="DZ15" s="898">
        <f t="shared" si="37"/>
        <v>165.24025385312783</v>
      </c>
      <c r="EA15" s="898">
        <f t="shared" si="38"/>
        <v>159.25925925925927</v>
      </c>
      <c r="EB15" s="898">
        <f t="shared" si="39"/>
        <v>158.70178739416744</v>
      </c>
      <c r="EC15" s="898">
        <f t="shared" si="40"/>
        <v>159.49233716475095</v>
      </c>
      <c r="ED15" s="898">
        <f t="shared" si="41"/>
        <v>150.59628543499511</v>
      </c>
    </row>
    <row r="16" spans="1:262" s="275" customFormat="1" ht="12" customHeight="1">
      <c r="A16" s="857" t="s">
        <v>595</v>
      </c>
      <c r="B16" s="409">
        <f t="shared" si="42"/>
        <v>2656</v>
      </c>
      <c r="C16" s="905">
        <v>239</v>
      </c>
      <c r="D16" s="905">
        <v>248</v>
      </c>
      <c r="E16" s="905">
        <v>209</v>
      </c>
      <c r="F16" s="905">
        <v>219</v>
      </c>
      <c r="G16" s="905">
        <v>213</v>
      </c>
      <c r="H16" s="905">
        <v>197</v>
      </c>
      <c r="I16" s="905">
        <v>193</v>
      </c>
      <c r="J16" s="905">
        <v>255</v>
      </c>
      <c r="K16" s="905">
        <v>188</v>
      </c>
      <c r="L16" s="905">
        <v>244</v>
      </c>
      <c r="M16" s="905">
        <v>234</v>
      </c>
      <c r="N16" s="905">
        <v>217</v>
      </c>
      <c r="O16" s="409"/>
      <c r="P16" s="857" t="s">
        <v>595</v>
      </c>
      <c r="Q16" s="894">
        <f t="shared" si="43"/>
        <v>37.042999999999999</v>
      </c>
      <c r="R16" s="888">
        <v>3.23</v>
      </c>
      <c r="S16" s="888">
        <v>3.585</v>
      </c>
      <c r="T16" s="888">
        <v>2.9</v>
      </c>
      <c r="U16" s="888">
        <v>2.8980000000000001</v>
      </c>
      <c r="V16" s="888">
        <v>2.9239999999999999</v>
      </c>
      <c r="W16" s="888">
        <v>2.8</v>
      </c>
      <c r="X16" s="888">
        <v>2.726</v>
      </c>
      <c r="Y16" s="888">
        <v>3.36</v>
      </c>
      <c r="Z16" s="888">
        <v>2.63</v>
      </c>
      <c r="AA16" s="888">
        <v>3.31</v>
      </c>
      <c r="AB16" s="888">
        <v>3.26</v>
      </c>
      <c r="AC16" s="888">
        <v>3.42</v>
      </c>
      <c r="AD16" s="409"/>
      <c r="AE16" s="857" t="s">
        <v>595</v>
      </c>
      <c r="AF16" s="884">
        <f t="shared" si="3"/>
        <v>13.946912650602409</v>
      </c>
      <c r="AG16" s="884">
        <f t="shared" si="4"/>
        <v>13.514644351464435</v>
      </c>
      <c r="AH16" s="884">
        <f t="shared" si="5"/>
        <v>14.455645161290322</v>
      </c>
      <c r="AI16" s="884">
        <f t="shared" si="6"/>
        <v>13.875598086124402</v>
      </c>
      <c r="AJ16" s="884">
        <f t="shared" si="7"/>
        <v>13.232876712328768</v>
      </c>
      <c r="AK16" s="884">
        <f t="shared" si="8"/>
        <v>13.727699530516432</v>
      </c>
      <c r="AL16" s="884">
        <f t="shared" si="9"/>
        <v>14.213197969543145</v>
      </c>
      <c r="AM16" s="884">
        <f t="shared" si="10"/>
        <v>14.124352331606218</v>
      </c>
      <c r="AN16" s="884">
        <f t="shared" si="11"/>
        <v>13.176470588235293</v>
      </c>
      <c r="AO16" s="884">
        <f t="shared" si="12"/>
        <v>13.989361702127658</v>
      </c>
      <c r="AP16" s="884">
        <f t="shared" si="13"/>
        <v>13.565573770491802</v>
      </c>
      <c r="AQ16" s="884">
        <f t="shared" si="14"/>
        <v>13.931623931623932</v>
      </c>
      <c r="AR16" s="884">
        <f t="shared" si="15"/>
        <v>15.760368663594472</v>
      </c>
      <c r="AS16" s="409"/>
      <c r="AT16" s="857" t="s">
        <v>595</v>
      </c>
      <c r="AU16" s="409">
        <f t="shared" si="44"/>
        <v>19976</v>
      </c>
      <c r="AV16" s="420">
        <v>1534</v>
      </c>
      <c r="AW16" s="420">
        <v>1277</v>
      </c>
      <c r="AX16" s="420">
        <v>1490</v>
      </c>
      <c r="AY16" s="420">
        <v>1509</v>
      </c>
      <c r="AZ16" s="420">
        <v>1322</v>
      </c>
      <c r="BA16" s="420">
        <v>1475</v>
      </c>
      <c r="BB16" s="420">
        <v>1612</v>
      </c>
      <c r="BC16" s="420">
        <v>1981</v>
      </c>
      <c r="BD16" s="420">
        <v>2050</v>
      </c>
      <c r="BE16" s="420">
        <v>2097</v>
      </c>
      <c r="BF16" s="420">
        <v>1805</v>
      </c>
      <c r="BG16" s="420">
        <v>1824</v>
      </c>
      <c r="BH16" s="867"/>
      <c r="BI16" s="866" t="s">
        <v>595</v>
      </c>
      <c r="BJ16" s="890">
        <f t="shared" si="45"/>
        <v>1128.0300000000002</v>
      </c>
      <c r="BK16" s="891">
        <v>85.48</v>
      </c>
      <c r="BL16" s="891">
        <v>72.338999999999999</v>
      </c>
      <c r="BM16" s="891">
        <v>84.211000000000013</v>
      </c>
      <c r="BN16" s="891">
        <v>84.957999999999998</v>
      </c>
      <c r="BO16" s="891">
        <v>71.451999999999998</v>
      </c>
      <c r="BP16" s="891">
        <v>80.099999999999994</v>
      </c>
      <c r="BQ16" s="891">
        <v>89.23</v>
      </c>
      <c r="BR16" s="891">
        <v>111.36</v>
      </c>
      <c r="BS16" s="891">
        <v>119.2</v>
      </c>
      <c r="BT16" s="891">
        <v>120.17</v>
      </c>
      <c r="BU16" s="891">
        <v>103.86</v>
      </c>
      <c r="BV16" s="891">
        <v>105.67</v>
      </c>
      <c r="BW16" s="867"/>
      <c r="BX16" s="866" t="s">
        <v>595</v>
      </c>
      <c r="BY16" s="884">
        <f t="shared" si="16"/>
        <v>56.469263115738897</v>
      </c>
      <c r="BZ16" s="884">
        <f t="shared" si="17"/>
        <v>55.723598435462847</v>
      </c>
      <c r="CA16" s="884">
        <f t="shared" si="18"/>
        <v>56.647611589663271</v>
      </c>
      <c r="CB16" s="884">
        <f t="shared" si="19"/>
        <v>56.517449664429535</v>
      </c>
      <c r="CC16" s="884">
        <f t="shared" si="20"/>
        <v>56.300861497680586</v>
      </c>
      <c r="CD16" s="884">
        <f t="shared" si="21"/>
        <v>54.048411497730712</v>
      </c>
      <c r="CE16" s="884">
        <f t="shared" si="22"/>
        <v>54.305084745762706</v>
      </c>
      <c r="CF16" s="884">
        <f t="shared" si="23"/>
        <v>55.353598014888334</v>
      </c>
      <c r="CG16" s="884">
        <f t="shared" si="24"/>
        <v>56.214033316506814</v>
      </c>
      <c r="CH16" s="884">
        <f t="shared" si="25"/>
        <v>58.146341463414636</v>
      </c>
      <c r="CI16" s="884">
        <f t="shared" si="26"/>
        <v>57.305674773485933</v>
      </c>
      <c r="CJ16" s="884">
        <f t="shared" si="27"/>
        <v>57.54016620498615</v>
      </c>
      <c r="CK16" s="884">
        <f t="shared" si="28"/>
        <v>57.933114035087719</v>
      </c>
      <c r="CL16" s="867"/>
      <c r="CM16" s="866" t="s">
        <v>595</v>
      </c>
      <c r="CN16" s="409">
        <f t="shared" si="46"/>
        <v>22233</v>
      </c>
      <c r="CO16" s="902">
        <v>1775</v>
      </c>
      <c r="CP16" s="902">
        <v>1490</v>
      </c>
      <c r="CQ16" s="902">
        <v>1819</v>
      </c>
      <c r="CR16" s="902">
        <v>2133</v>
      </c>
      <c r="CS16" s="902">
        <v>1805</v>
      </c>
      <c r="CT16" s="902">
        <v>1601</v>
      </c>
      <c r="CU16" s="902">
        <v>1600</v>
      </c>
      <c r="CV16" s="902">
        <v>1968</v>
      </c>
      <c r="CW16" s="902">
        <v>2206</v>
      </c>
      <c r="CX16" s="902">
        <v>2265</v>
      </c>
      <c r="CY16" s="902">
        <v>1894</v>
      </c>
      <c r="CZ16" s="902">
        <v>1677</v>
      </c>
      <c r="DA16" s="867"/>
      <c r="DB16" s="866" t="s">
        <v>595</v>
      </c>
      <c r="DC16" s="900">
        <f t="shared" si="47"/>
        <v>2850.0449999999996</v>
      </c>
      <c r="DD16" s="900">
        <v>230.48</v>
      </c>
      <c r="DE16" s="900">
        <v>196.01</v>
      </c>
      <c r="DF16" s="900">
        <v>234.07</v>
      </c>
      <c r="DG16" s="900">
        <v>281.685</v>
      </c>
      <c r="DH16" s="900">
        <v>222.03</v>
      </c>
      <c r="DI16" s="900">
        <v>198.86</v>
      </c>
      <c r="DJ16" s="900">
        <v>199.78</v>
      </c>
      <c r="DK16" s="900">
        <v>259.64</v>
      </c>
      <c r="DL16" s="900">
        <v>283.33999999999997</v>
      </c>
      <c r="DM16" s="900">
        <v>282.95</v>
      </c>
      <c r="DN16" s="900">
        <v>247.29</v>
      </c>
      <c r="DO16" s="900">
        <v>213.91</v>
      </c>
      <c r="DP16" s="867"/>
      <c r="DQ16" s="866" t="s">
        <v>595</v>
      </c>
      <c r="DR16" s="898">
        <f t="shared" si="29"/>
        <v>128.18985292133314</v>
      </c>
      <c r="DS16" s="898">
        <f t="shared" si="30"/>
        <v>129.84788732394364</v>
      </c>
      <c r="DT16" s="898">
        <f t="shared" si="31"/>
        <v>131.5503355704698</v>
      </c>
      <c r="DU16" s="898">
        <f t="shared" si="32"/>
        <v>128.68059373282023</v>
      </c>
      <c r="DV16" s="898">
        <f t="shared" si="33"/>
        <v>132.06047819971869</v>
      </c>
      <c r="DW16" s="898">
        <f t="shared" si="34"/>
        <v>123.00831024930747</v>
      </c>
      <c r="DX16" s="898">
        <f t="shared" si="35"/>
        <v>124.20986883198003</v>
      </c>
      <c r="DY16" s="898">
        <f t="shared" si="36"/>
        <v>124.8625</v>
      </c>
      <c r="DZ16" s="898">
        <f t="shared" si="37"/>
        <v>131.9308943089431</v>
      </c>
      <c r="EA16" s="898">
        <f t="shared" si="38"/>
        <v>128.4406165004533</v>
      </c>
      <c r="EB16" s="898">
        <f t="shared" si="39"/>
        <v>124.92273730684326</v>
      </c>
      <c r="EC16" s="898">
        <f t="shared" si="40"/>
        <v>130.56494192185849</v>
      </c>
      <c r="ED16" s="898">
        <f t="shared" si="41"/>
        <v>127.55515802027429</v>
      </c>
    </row>
    <row r="17" spans="1:134" s="275" customFormat="1" ht="12" customHeight="1">
      <c r="A17" s="857" t="s">
        <v>596</v>
      </c>
      <c r="B17" s="409">
        <f t="shared" si="42"/>
        <v>42509</v>
      </c>
      <c r="C17" s="905">
        <v>3362</v>
      </c>
      <c r="D17" s="905">
        <v>3263</v>
      </c>
      <c r="E17" s="905">
        <v>3687</v>
      </c>
      <c r="F17" s="905">
        <v>3640</v>
      </c>
      <c r="G17" s="905">
        <v>4134</v>
      </c>
      <c r="H17" s="905">
        <v>3780</v>
      </c>
      <c r="I17" s="905">
        <v>4009</v>
      </c>
      <c r="J17" s="905">
        <v>3594</v>
      </c>
      <c r="K17" s="905">
        <v>3088</v>
      </c>
      <c r="L17" s="905">
        <v>3141</v>
      </c>
      <c r="M17" s="905">
        <v>3199</v>
      </c>
      <c r="N17" s="905">
        <v>3612</v>
      </c>
      <c r="O17" s="409"/>
      <c r="P17" s="857" t="s">
        <v>596</v>
      </c>
      <c r="Q17" s="894">
        <f t="shared" si="43"/>
        <v>472.20699999999999</v>
      </c>
      <c r="R17" s="888">
        <v>37.340000000000003</v>
      </c>
      <c r="S17" s="888">
        <v>38.21</v>
      </c>
      <c r="T17" s="888">
        <v>40.51</v>
      </c>
      <c r="U17" s="888">
        <v>38.520000000000003</v>
      </c>
      <c r="V17" s="888">
        <v>45.207000000000001</v>
      </c>
      <c r="W17" s="888">
        <v>42.01</v>
      </c>
      <c r="X17" s="888">
        <v>44.66</v>
      </c>
      <c r="Y17" s="888">
        <v>39.520000000000003</v>
      </c>
      <c r="Z17" s="888">
        <v>34.99</v>
      </c>
      <c r="AA17" s="888">
        <v>35.200000000000003</v>
      </c>
      <c r="AB17" s="888">
        <v>35.880000000000003</v>
      </c>
      <c r="AC17" s="888">
        <v>40.159999999999997</v>
      </c>
      <c r="AD17" s="409"/>
      <c r="AE17" s="857" t="s">
        <v>596</v>
      </c>
      <c r="AF17" s="884">
        <f t="shared" si="3"/>
        <v>11.108400573996095</v>
      </c>
      <c r="AG17" s="884">
        <f t="shared" si="4"/>
        <v>11.106484235574063</v>
      </c>
      <c r="AH17" s="884">
        <f t="shared" si="5"/>
        <v>11.710082745939319</v>
      </c>
      <c r="AI17" s="884">
        <f t="shared" si="6"/>
        <v>10.987252508814754</v>
      </c>
      <c r="AJ17" s="884">
        <f t="shared" si="7"/>
        <v>10.582417582417584</v>
      </c>
      <c r="AK17" s="884">
        <f t="shared" si="8"/>
        <v>10.935413642960812</v>
      </c>
      <c r="AL17" s="884">
        <f t="shared" si="9"/>
        <v>11.113756613756614</v>
      </c>
      <c r="AM17" s="884">
        <f t="shared" si="10"/>
        <v>11.139935145921676</v>
      </c>
      <c r="AN17" s="884">
        <f t="shared" si="11"/>
        <v>10.996104618809127</v>
      </c>
      <c r="AO17" s="884">
        <f t="shared" si="12"/>
        <v>11.330958549222798</v>
      </c>
      <c r="AP17" s="884">
        <f t="shared" si="13"/>
        <v>11.206622094874245</v>
      </c>
      <c r="AQ17" s="884">
        <f t="shared" si="14"/>
        <v>11.216005001562989</v>
      </c>
      <c r="AR17" s="884">
        <f t="shared" si="15"/>
        <v>11.118493909191583</v>
      </c>
      <c r="AS17" s="409"/>
      <c r="AT17" s="857" t="s">
        <v>596</v>
      </c>
      <c r="AU17" s="409">
        <f t="shared" si="44"/>
        <v>15260</v>
      </c>
      <c r="AV17" s="420">
        <v>1203</v>
      </c>
      <c r="AW17" s="420">
        <v>1245</v>
      </c>
      <c r="AX17" s="420">
        <v>1358</v>
      </c>
      <c r="AY17" s="420">
        <v>1290</v>
      </c>
      <c r="AZ17" s="420">
        <v>1224</v>
      </c>
      <c r="BA17" s="420">
        <v>1228</v>
      </c>
      <c r="BB17" s="420">
        <v>1208</v>
      </c>
      <c r="BC17" s="420">
        <v>1321</v>
      </c>
      <c r="BD17" s="420">
        <v>1406</v>
      </c>
      <c r="BE17" s="420">
        <v>1282</v>
      </c>
      <c r="BF17" s="420">
        <v>1215</v>
      </c>
      <c r="BG17" s="420">
        <v>1280</v>
      </c>
      <c r="BH17" s="867"/>
      <c r="BI17" s="866" t="s">
        <v>596</v>
      </c>
      <c r="BJ17" s="890">
        <f t="shared" si="45"/>
        <v>571.33799999999997</v>
      </c>
      <c r="BK17" s="891">
        <v>44.795999999999999</v>
      </c>
      <c r="BL17" s="891">
        <v>47.725000000000001</v>
      </c>
      <c r="BM17" s="891">
        <v>49.45</v>
      </c>
      <c r="BN17" s="891">
        <v>47.475000000000001</v>
      </c>
      <c r="BO17" s="891">
        <v>46.341999999999999</v>
      </c>
      <c r="BP17" s="891">
        <v>46.19</v>
      </c>
      <c r="BQ17" s="891">
        <v>45.861000000000004</v>
      </c>
      <c r="BR17" s="891">
        <v>50.359000000000002</v>
      </c>
      <c r="BS17" s="891">
        <v>52.7</v>
      </c>
      <c r="BT17" s="891">
        <v>47.17</v>
      </c>
      <c r="BU17" s="891">
        <v>45.64</v>
      </c>
      <c r="BV17" s="891">
        <v>47.63</v>
      </c>
      <c r="BW17" s="867"/>
      <c r="BX17" s="866" t="s">
        <v>596</v>
      </c>
      <c r="BY17" s="884">
        <f t="shared" si="16"/>
        <v>37.440235910878108</v>
      </c>
      <c r="BZ17" s="884">
        <f t="shared" si="17"/>
        <v>37.236907730673316</v>
      </c>
      <c r="CA17" s="884">
        <f t="shared" si="18"/>
        <v>38.333333333333336</v>
      </c>
      <c r="CB17" s="884">
        <f t="shared" si="19"/>
        <v>36.413843888070694</v>
      </c>
      <c r="CC17" s="884">
        <f t="shared" si="20"/>
        <v>36.802325581395351</v>
      </c>
      <c r="CD17" s="884">
        <f t="shared" si="21"/>
        <v>37.861111111111107</v>
      </c>
      <c r="CE17" s="884">
        <f t="shared" si="22"/>
        <v>37.61400651465798</v>
      </c>
      <c r="CF17" s="884">
        <f t="shared" si="23"/>
        <v>37.964403973509938</v>
      </c>
      <c r="CG17" s="884">
        <f t="shared" si="24"/>
        <v>38.121877365632102</v>
      </c>
      <c r="CH17" s="884">
        <f t="shared" si="25"/>
        <v>37.482219061166433</v>
      </c>
      <c r="CI17" s="884">
        <f t="shared" si="26"/>
        <v>36.794071762870516</v>
      </c>
      <c r="CJ17" s="884">
        <f t="shared" si="27"/>
        <v>37.563786008230451</v>
      </c>
      <c r="CK17" s="884">
        <f t="shared" si="28"/>
        <v>37.2109375</v>
      </c>
      <c r="CL17" s="867"/>
      <c r="CM17" s="866" t="s">
        <v>596</v>
      </c>
      <c r="CN17" s="409">
        <f t="shared" si="46"/>
        <v>25523</v>
      </c>
      <c r="CO17" s="902">
        <v>2188</v>
      </c>
      <c r="CP17" s="902">
        <v>2033</v>
      </c>
      <c r="CQ17" s="902">
        <v>1770</v>
      </c>
      <c r="CR17" s="902">
        <v>1770</v>
      </c>
      <c r="CS17" s="902">
        <v>2274</v>
      </c>
      <c r="CT17" s="902">
        <v>2215</v>
      </c>
      <c r="CU17" s="902">
        <v>2292</v>
      </c>
      <c r="CV17" s="902">
        <v>2147</v>
      </c>
      <c r="CW17" s="902">
        <v>2090</v>
      </c>
      <c r="CX17" s="902">
        <v>2180</v>
      </c>
      <c r="CY17" s="902">
        <v>2216</v>
      </c>
      <c r="CZ17" s="902">
        <v>2348</v>
      </c>
      <c r="DA17" s="867"/>
      <c r="DB17" s="866" t="s">
        <v>596</v>
      </c>
      <c r="DC17" s="900">
        <f t="shared" si="47"/>
        <v>3373.7540000000004</v>
      </c>
      <c r="DD17" s="900">
        <v>290.37</v>
      </c>
      <c r="DE17" s="900">
        <v>271.63</v>
      </c>
      <c r="DF17" s="900">
        <v>237.81700000000001</v>
      </c>
      <c r="DG17" s="900">
        <v>236.84</v>
      </c>
      <c r="DH17" s="900">
        <v>294.90699999999998</v>
      </c>
      <c r="DI17" s="900">
        <v>287.89999999999998</v>
      </c>
      <c r="DJ17" s="900">
        <v>298.95999999999998</v>
      </c>
      <c r="DK17" s="900">
        <v>282.3</v>
      </c>
      <c r="DL17" s="900">
        <v>280.67</v>
      </c>
      <c r="DM17" s="900">
        <v>286.44</v>
      </c>
      <c r="DN17" s="900">
        <v>293.85000000000002</v>
      </c>
      <c r="DO17" s="900">
        <v>312.07</v>
      </c>
      <c r="DP17" s="867"/>
      <c r="DQ17" s="866" t="s">
        <v>596</v>
      </c>
      <c r="DR17" s="898">
        <f t="shared" si="29"/>
        <v>132.18485287779652</v>
      </c>
      <c r="DS17" s="898">
        <f t="shared" si="30"/>
        <v>132.71023765996344</v>
      </c>
      <c r="DT17" s="898">
        <f t="shared" si="31"/>
        <v>133.6104279390064</v>
      </c>
      <c r="DU17" s="898">
        <f t="shared" si="32"/>
        <v>134.35988700564971</v>
      </c>
      <c r="DV17" s="898">
        <f t="shared" si="33"/>
        <v>133.80790960451978</v>
      </c>
      <c r="DW17" s="898">
        <f t="shared" si="34"/>
        <v>129.68645558487248</v>
      </c>
      <c r="DX17" s="898">
        <f t="shared" si="35"/>
        <v>129.97742663656882</v>
      </c>
      <c r="DY17" s="898">
        <f t="shared" si="36"/>
        <v>130.43630017452006</v>
      </c>
      <c r="DZ17" s="898">
        <f t="shared" si="37"/>
        <v>131.48579413134607</v>
      </c>
      <c r="EA17" s="898">
        <f t="shared" si="38"/>
        <v>134.29186602870814</v>
      </c>
      <c r="EB17" s="898">
        <f t="shared" si="39"/>
        <v>131.39449541284404</v>
      </c>
      <c r="EC17" s="898">
        <f t="shared" si="40"/>
        <v>132.60379061371842</v>
      </c>
      <c r="ED17" s="898">
        <f t="shared" si="41"/>
        <v>132.90885860306645</v>
      </c>
    </row>
    <row r="18" spans="1:134" s="275" customFormat="1" ht="12" customHeight="1">
      <c r="A18" s="857" t="s">
        <v>597</v>
      </c>
      <c r="B18" s="409">
        <f t="shared" si="42"/>
        <v>91405</v>
      </c>
      <c r="C18" s="905">
        <v>6890</v>
      </c>
      <c r="D18" s="905">
        <v>5734</v>
      </c>
      <c r="E18" s="905">
        <v>7934</v>
      </c>
      <c r="F18" s="905">
        <v>7783</v>
      </c>
      <c r="G18" s="905">
        <v>8617</v>
      </c>
      <c r="H18" s="905">
        <v>8632</v>
      </c>
      <c r="I18" s="905">
        <v>6979</v>
      </c>
      <c r="J18" s="905">
        <v>8470</v>
      </c>
      <c r="K18" s="905">
        <v>8300</v>
      </c>
      <c r="L18" s="905">
        <v>7710</v>
      </c>
      <c r="M18" s="905">
        <v>6938</v>
      </c>
      <c r="N18" s="905">
        <v>7418</v>
      </c>
      <c r="O18" s="409"/>
      <c r="P18" s="857" t="s">
        <v>597</v>
      </c>
      <c r="Q18" s="894">
        <f t="shared" si="43"/>
        <v>1251.9602500000001</v>
      </c>
      <c r="R18" s="888">
        <v>92.518000000000001</v>
      </c>
      <c r="S18" s="888">
        <v>71.290000000000006</v>
      </c>
      <c r="T18" s="888">
        <v>97.73</v>
      </c>
      <c r="U18" s="888">
        <v>99.23</v>
      </c>
      <c r="V18" s="888">
        <v>113.82</v>
      </c>
      <c r="W18" s="888">
        <v>120.84799999999998</v>
      </c>
      <c r="X18" s="888">
        <v>102.84</v>
      </c>
      <c r="Y18" s="888">
        <v>118.58</v>
      </c>
      <c r="Z18" s="888">
        <v>120.35</v>
      </c>
      <c r="AA18" s="888">
        <v>109.21424999999999</v>
      </c>
      <c r="AB18" s="888">
        <v>103.11</v>
      </c>
      <c r="AC18" s="888">
        <v>102.43</v>
      </c>
      <c r="AD18" s="409"/>
      <c r="AE18" s="857" t="s">
        <v>597</v>
      </c>
      <c r="AF18" s="884">
        <f t="shared" si="3"/>
        <v>13.696846452601063</v>
      </c>
      <c r="AG18" s="884">
        <f t="shared" si="4"/>
        <v>13.427866473149493</v>
      </c>
      <c r="AH18" s="884">
        <f t="shared" si="5"/>
        <v>12.432856644576212</v>
      </c>
      <c r="AI18" s="884">
        <f t="shared" si="6"/>
        <v>12.317872447693471</v>
      </c>
      <c r="AJ18" s="884">
        <f t="shared" si="7"/>
        <v>12.749582423230118</v>
      </c>
      <c r="AK18" s="884">
        <f t="shared" si="8"/>
        <v>13.208773354995937</v>
      </c>
      <c r="AL18" s="884">
        <f t="shared" si="9"/>
        <v>13.999999999999998</v>
      </c>
      <c r="AM18" s="884">
        <f t="shared" si="10"/>
        <v>14.735635477862159</v>
      </c>
      <c r="AN18" s="884">
        <f t="shared" si="11"/>
        <v>14</v>
      </c>
      <c r="AO18" s="884">
        <f t="shared" si="12"/>
        <v>14.499999999999998</v>
      </c>
      <c r="AP18" s="884">
        <f t="shared" si="13"/>
        <v>14.165272373540855</v>
      </c>
      <c r="AQ18" s="884">
        <f t="shared" si="14"/>
        <v>14.861631594119343</v>
      </c>
      <c r="AR18" s="884">
        <f t="shared" si="15"/>
        <v>13.808304125101108</v>
      </c>
      <c r="AS18" s="409"/>
      <c r="AT18" s="857" t="s">
        <v>597</v>
      </c>
      <c r="AU18" s="409">
        <f t="shared" si="44"/>
        <v>1062539</v>
      </c>
      <c r="AV18" s="420">
        <v>64385</v>
      </c>
      <c r="AW18" s="420">
        <v>70381</v>
      </c>
      <c r="AX18" s="420">
        <v>80385</v>
      </c>
      <c r="AY18" s="420">
        <v>79902</v>
      </c>
      <c r="AZ18" s="420">
        <v>91709</v>
      </c>
      <c r="BA18" s="420">
        <v>95300</v>
      </c>
      <c r="BB18" s="420">
        <v>95316</v>
      </c>
      <c r="BC18" s="420">
        <v>95462</v>
      </c>
      <c r="BD18" s="420">
        <v>94177</v>
      </c>
      <c r="BE18" s="420">
        <v>93213</v>
      </c>
      <c r="BF18" s="420">
        <v>84782</v>
      </c>
      <c r="BG18" s="420">
        <v>117527</v>
      </c>
      <c r="BH18" s="867"/>
      <c r="BI18" s="866" t="s">
        <v>597</v>
      </c>
      <c r="BJ18" s="890">
        <f t="shared" si="45"/>
        <v>76312.705449999994</v>
      </c>
      <c r="BK18" s="891">
        <v>4352.8</v>
      </c>
      <c r="BL18" s="891">
        <v>4885.9399999999996</v>
      </c>
      <c r="BM18" s="891">
        <v>5634.16</v>
      </c>
      <c r="BN18" s="891">
        <v>5935.14</v>
      </c>
      <c r="BO18" s="891">
        <v>6627.08</v>
      </c>
      <c r="BP18" s="891">
        <v>6791.3332499999997</v>
      </c>
      <c r="BQ18" s="891">
        <v>6941.7</v>
      </c>
      <c r="BR18" s="891">
        <v>7030.6689999999999</v>
      </c>
      <c r="BS18" s="891">
        <v>6991.5481999999993</v>
      </c>
      <c r="BT18" s="891">
        <v>6915.3150000000005</v>
      </c>
      <c r="BU18" s="891">
        <v>6182.62</v>
      </c>
      <c r="BV18" s="891">
        <v>8024.4</v>
      </c>
      <c r="BW18" s="867"/>
      <c r="BX18" s="866" t="s">
        <v>597</v>
      </c>
      <c r="BY18" s="884">
        <f t="shared" si="16"/>
        <v>71.821086520118314</v>
      </c>
      <c r="BZ18" s="884">
        <f t="shared" si="17"/>
        <v>67.605808806399011</v>
      </c>
      <c r="CA18" s="884">
        <f t="shared" si="18"/>
        <v>69.421292678421736</v>
      </c>
      <c r="CB18" s="884">
        <f t="shared" si="19"/>
        <v>70.089693350749528</v>
      </c>
      <c r="CC18" s="884">
        <f t="shared" si="20"/>
        <v>74.280243298040105</v>
      </c>
      <c r="CD18" s="884">
        <f t="shared" si="21"/>
        <v>72.262046255002232</v>
      </c>
      <c r="CE18" s="884">
        <f t="shared" si="22"/>
        <v>71.262678384050375</v>
      </c>
      <c r="CF18" s="884">
        <f t="shared" si="23"/>
        <v>72.828276469847651</v>
      </c>
      <c r="CG18" s="884">
        <f t="shared" si="24"/>
        <v>73.648875992541534</v>
      </c>
      <c r="CH18" s="884">
        <f t="shared" si="25"/>
        <v>74.238383044692441</v>
      </c>
      <c r="CI18" s="884">
        <f t="shared" si="26"/>
        <v>74.188310643365199</v>
      </c>
      <c r="CJ18" s="884">
        <f t="shared" si="27"/>
        <v>72.923733811422238</v>
      </c>
      <c r="CK18" s="884">
        <f t="shared" si="28"/>
        <v>68.27707675683034</v>
      </c>
      <c r="CL18" s="867"/>
      <c r="CM18" s="866" t="s">
        <v>597</v>
      </c>
      <c r="CN18" s="409">
        <f t="shared" si="46"/>
        <v>368034</v>
      </c>
      <c r="CO18" s="902">
        <v>27814</v>
      </c>
      <c r="CP18" s="902">
        <v>27469</v>
      </c>
      <c r="CQ18" s="902">
        <v>30045</v>
      </c>
      <c r="CR18" s="902">
        <v>28690</v>
      </c>
      <c r="CS18" s="902">
        <v>31481</v>
      </c>
      <c r="CT18" s="902">
        <v>33275</v>
      </c>
      <c r="CU18" s="902">
        <v>32383</v>
      </c>
      <c r="CV18" s="902">
        <v>33473</v>
      </c>
      <c r="CW18" s="902">
        <v>31522</v>
      </c>
      <c r="CX18" s="902">
        <v>31032</v>
      </c>
      <c r="CY18" s="902">
        <v>29974</v>
      </c>
      <c r="CZ18" s="902">
        <v>30876</v>
      </c>
      <c r="DA18" s="867"/>
      <c r="DB18" s="866" t="s">
        <v>597</v>
      </c>
      <c r="DC18" s="900">
        <f t="shared" si="47"/>
        <v>87518.579999999987</v>
      </c>
      <c r="DD18" s="900">
        <v>6792.02</v>
      </c>
      <c r="DE18" s="900">
        <v>6588.49</v>
      </c>
      <c r="DF18" s="900">
        <v>7045.61</v>
      </c>
      <c r="DG18" s="900">
        <v>6770.16</v>
      </c>
      <c r="DH18" s="900">
        <v>7417.83</v>
      </c>
      <c r="DI18" s="900">
        <v>7876.9340000000002</v>
      </c>
      <c r="DJ18" s="900">
        <v>7440.96</v>
      </c>
      <c r="DK18" s="900">
        <v>8155.6309999999994</v>
      </c>
      <c r="DL18" s="900">
        <v>7623.2740000000003</v>
      </c>
      <c r="DM18" s="900">
        <v>7546.4760000000006</v>
      </c>
      <c r="DN18" s="900">
        <v>7009.1850000000004</v>
      </c>
      <c r="DO18" s="900">
        <v>7252.01</v>
      </c>
      <c r="DP18" s="867"/>
      <c r="DQ18" s="866" t="s">
        <v>597</v>
      </c>
      <c r="DR18" s="898">
        <f t="shared" si="29"/>
        <v>237.800257584897</v>
      </c>
      <c r="DS18" s="898">
        <f t="shared" si="30"/>
        <v>244.19429064499892</v>
      </c>
      <c r="DT18" s="898">
        <f t="shared" si="31"/>
        <v>239.85183297535403</v>
      </c>
      <c r="DU18" s="898">
        <f t="shared" si="32"/>
        <v>234.50191379597268</v>
      </c>
      <c r="DV18" s="898">
        <f t="shared" si="33"/>
        <v>235.97629836179854</v>
      </c>
      <c r="DW18" s="898">
        <f t="shared" si="34"/>
        <v>235.62879196975953</v>
      </c>
      <c r="DX18" s="898">
        <f t="shared" si="35"/>
        <v>236.72228399699475</v>
      </c>
      <c r="DY18" s="898">
        <f t="shared" si="36"/>
        <v>229.77982274650279</v>
      </c>
      <c r="DZ18" s="898">
        <f t="shared" si="37"/>
        <v>243.64804469273741</v>
      </c>
      <c r="EA18" s="898">
        <f t="shared" si="38"/>
        <v>241.83979442928748</v>
      </c>
      <c r="EB18" s="898">
        <f t="shared" si="39"/>
        <v>243.18368136117559</v>
      </c>
      <c r="EC18" s="898">
        <f t="shared" si="40"/>
        <v>233.8421632081137</v>
      </c>
      <c r="ED18" s="898">
        <f t="shared" si="41"/>
        <v>234.87530768234228</v>
      </c>
    </row>
    <row r="19" spans="1:134" s="275" customFormat="1" ht="12" customHeight="1">
      <c r="A19" s="857" t="s">
        <v>598</v>
      </c>
      <c r="B19" s="409">
        <f t="shared" si="42"/>
        <v>2126</v>
      </c>
      <c r="C19" s="905">
        <v>141</v>
      </c>
      <c r="D19" s="905">
        <v>172</v>
      </c>
      <c r="E19" s="905">
        <v>141</v>
      </c>
      <c r="F19" s="905">
        <v>209</v>
      </c>
      <c r="G19" s="905">
        <v>220</v>
      </c>
      <c r="H19" s="905">
        <v>213</v>
      </c>
      <c r="I19" s="905">
        <v>188</v>
      </c>
      <c r="J19" s="905">
        <v>202</v>
      </c>
      <c r="K19" s="905">
        <v>169</v>
      </c>
      <c r="L19" s="905">
        <v>107</v>
      </c>
      <c r="M19" s="905">
        <v>171</v>
      </c>
      <c r="N19" s="905">
        <v>193</v>
      </c>
      <c r="O19" s="409"/>
      <c r="P19" s="857" t="s">
        <v>598</v>
      </c>
      <c r="Q19" s="894">
        <f t="shared" si="43"/>
        <v>28.465000000000003</v>
      </c>
      <c r="R19" s="888">
        <v>1.87</v>
      </c>
      <c r="S19" s="888">
        <v>2.19</v>
      </c>
      <c r="T19" s="888">
        <v>1.859</v>
      </c>
      <c r="U19" s="888">
        <v>2.698</v>
      </c>
      <c r="V19" s="888">
        <v>2.84</v>
      </c>
      <c r="W19" s="888">
        <v>3.3979999999999997</v>
      </c>
      <c r="X19" s="888">
        <v>2.4500000000000002</v>
      </c>
      <c r="Y19" s="888">
        <v>2.74</v>
      </c>
      <c r="Z19" s="888">
        <v>2.23</v>
      </c>
      <c r="AA19" s="888">
        <v>1.42</v>
      </c>
      <c r="AB19" s="888">
        <v>2.2400000000000002</v>
      </c>
      <c r="AC19" s="888">
        <v>2.5299999999999998</v>
      </c>
      <c r="AD19" s="409"/>
      <c r="AE19" s="857" t="s">
        <v>598</v>
      </c>
      <c r="AF19" s="884">
        <f t="shared" si="3"/>
        <v>13.388993414863595</v>
      </c>
      <c r="AG19" s="884">
        <f t="shared" si="4"/>
        <v>13.262411347517732</v>
      </c>
      <c r="AH19" s="884">
        <f t="shared" si="5"/>
        <v>12.732558139534884</v>
      </c>
      <c r="AI19" s="884">
        <f t="shared" si="6"/>
        <v>13.184397163120568</v>
      </c>
      <c r="AJ19" s="884">
        <f t="shared" si="7"/>
        <v>12.909090909090908</v>
      </c>
      <c r="AK19" s="884">
        <f t="shared" si="8"/>
        <v>12.909090909090908</v>
      </c>
      <c r="AL19" s="884">
        <f t="shared" si="9"/>
        <v>15.953051643192488</v>
      </c>
      <c r="AM19" s="884">
        <f t="shared" si="10"/>
        <v>13.031914893617023</v>
      </c>
      <c r="AN19" s="884">
        <f t="shared" si="11"/>
        <v>13.564356435643566</v>
      </c>
      <c r="AO19" s="884">
        <f t="shared" si="12"/>
        <v>13.19526627218935</v>
      </c>
      <c r="AP19" s="884">
        <f t="shared" si="13"/>
        <v>13.271028037383177</v>
      </c>
      <c r="AQ19" s="884">
        <f t="shared" si="14"/>
        <v>13.099415204678364</v>
      </c>
      <c r="AR19" s="884">
        <f t="shared" si="15"/>
        <v>13.108808290155439</v>
      </c>
      <c r="AS19" s="409"/>
      <c r="AT19" s="857" t="s">
        <v>598</v>
      </c>
      <c r="AU19" s="409">
        <f t="shared" si="44"/>
        <v>30851</v>
      </c>
      <c r="AV19" s="420">
        <v>2678</v>
      </c>
      <c r="AW19" s="420">
        <v>2155</v>
      </c>
      <c r="AX19" s="420">
        <v>2390</v>
      </c>
      <c r="AY19" s="420">
        <v>2379</v>
      </c>
      <c r="AZ19" s="420">
        <v>2553</v>
      </c>
      <c r="BA19" s="420">
        <v>2702</v>
      </c>
      <c r="BB19" s="420">
        <v>2687</v>
      </c>
      <c r="BC19" s="420">
        <v>2330</v>
      </c>
      <c r="BD19" s="420">
        <v>2423</v>
      </c>
      <c r="BE19" s="420">
        <v>2346</v>
      </c>
      <c r="BF19" s="420">
        <v>2417</v>
      </c>
      <c r="BG19" s="420">
        <v>3791</v>
      </c>
      <c r="BH19" s="867"/>
      <c r="BI19" s="866" t="s">
        <v>598</v>
      </c>
      <c r="BJ19" s="890">
        <f t="shared" si="45"/>
        <v>2198.3030000000003</v>
      </c>
      <c r="BK19" s="891">
        <v>183.94</v>
      </c>
      <c r="BL19" s="891">
        <v>154.08000000000001</v>
      </c>
      <c r="BM19" s="891">
        <v>171.96</v>
      </c>
      <c r="BN19" s="891">
        <v>172.49</v>
      </c>
      <c r="BO19" s="891">
        <v>186.22</v>
      </c>
      <c r="BP19" s="891">
        <v>195.79</v>
      </c>
      <c r="BQ19" s="891">
        <v>194.02</v>
      </c>
      <c r="BR19" s="891">
        <v>167.5</v>
      </c>
      <c r="BS19" s="891">
        <v>173.11</v>
      </c>
      <c r="BT19" s="891">
        <v>167.75</v>
      </c>
      <c r="BU19" s="891">
        <v>173.16</v>
      </c>
      <c r="BV19" s="891">
        <v>258.28300000000002</v>
      </c>
      <c r="BW19" s="867"/>
      <c r="BX19" s="866" t="s">
        <v>598</v>
      </c>
      <c r="BY19" s="884">
        <f t="shared" si="16"/>
        <v>71.255486045833209</v>
      </c>
      <c r="BZ19" s="884">
        <f t="shared" si="17"/>
        <v>68.685586258401798</v>
      </c>
      <c r="CA19" s="884">
        <f t="shared" si="18"/>
        <v>71.498839907192576</v>
      </c>
      <c r="CB19" s="884">
        <f t="shared" si="19"/>
        <v>71.94979079497908</v>
      </c>
      <c r="CC19" s="884">
        <f t="shared" si="20"/>
        <v>72.505254308532997</v>
      </c>
      <c r="CD19" s="884">
        <f t="shared" si="21"/>
        <v>72.941637289463372</v>
      </c>
      <c r="CE19" s="884">
        <f t="shared" si="22"/>
        <v>72.461139896373055</v>
      </c>
      <c r="CF19" s="884">
        <f t="shared" si="23"/>
        <v>72.206922218087087</v>
      </c>
      <c r="CG19" s="884">
        <f t="shared" si="24"/>
        <v>71.888412017167383</v>
      </c>
      <c r="CH19" s="884">
        <f t="shared" si="25"/>
        <v>71.444490301279416</v>
      </c>
      <c r="CI19" s="884">
        <f t="shared" si="26"/>
        <v>71.504688832054555</v>
      </c>
      <c r="CJ19" s="884">
        <f t="shared" si="27"/>
        <v>71.64253206454282</v>
      </c>
      <c r="CK19" s="884">
        <f t="shared" si="28"/>
        <v>68.130572408335539</v>
      </c>
      <c r="CL19" s="867"/>
      <c r="CM19" s="866" t="s">
        <v>598</v>
      </c>
      <c r="CN19" s="409">
        <f t="shared" si="46"/>
        <v>30866</v>
      </c>
      <c r="CO19" s="902">
        <v>2471</v>
      </c>
      <c r="CP19" s="902">
        <v>2325</v>
      </c>
      <c r="CQ19" s="902">
        <v>2611</v>
      </c>
      <c r="CR19" s="902">
        <v>2487</v>
      </c>
      <c r="CS19" s="902">
        <v>2741</v>
      </c>
      <c r="CT19" s="902">
        <v>2670</v>
      </c>
      <c r="CU19" s="902">
        <v>2828</v>
      </c>
      <c r="CV19" s="902">
        <v>2171</v>
      </c>
      <c r="CW19" s="902">
        <v>2750</v>
      </c>
      <c r="CX19" s="902">
        <v>2525</v>
      </c>
      <c r="CY19" s="902">
        <v>2701</v>
      </c>
      <c r="CZ19" s="902">
        <v>2586</v>
      </c>
      <c r="DA19" s="867"/>
      <c r="DB19" s="866" t="s">
        <v>598</v>
      </c>
      <c r="DC19" s="900">
        <f t="shared" si="47"/>
        <v>5089.46</v>
      </c>
      <c r="DD19" s="900">
        <v>400.2</v>
      </c>
      <c r="DE19" s="900">
        <v>385.06</v>
      </c>
      <c r="DF19" s="900">
        <v>435.63</v>
      </c>
      <c r="DG19" s="900">
        <v>407.61</v>
      </c>
      <c r="DH19" s="900">
        <v>435.99</v>
      </c>
      <c r="DI19" s="900">
        <v>425.36</v>
      </c>
      <c r="DJ19" s="900">
        <v>453.78</v>
      </c>
      <c r="DK19" s="900">
        <v>358.17</v>
      </c>
      <c r="DL19" s="900">
        <v>459.32</v>
      </c>
      <c r="DM19" s="900">
        <v>420.58</v>
      </c>
      <c r="DN19" s="900">
        <v>459.4</v>
      </c>
      <c r="DO19" s="900">
        <v>448.36</v>
      </c>
      <c r="DP19" s="867"/>
      <c r="DQ19" s="866" t="s">
        <v>598</v>
      </c>
      <c r="DR19" s="898">
        <f t="shared" si="29"/>
        <v>164.8888744897298</v>
      </c>
      <c r="DS19" s="898">
        <f t="shared" si="30"/>
        <v>161.95872116552002</v>
      </c>
      <c r="DT19" s="898">
        <f t="shared" si="31"/>
        <v>165.61720430107528</v>
      </c>
      <c r="DU19" s="898">
        <f t="shared" si="32"/>
        <v>166.84412102642665</v>
      </c>
      <c r="DV19" s="898">
        <f t="shared" si="33"/>
        <v>163.8962605548854</v>
      </c>
      <c r="DW19" s="898">
        <f t="shared" si="34"/>
        <v>159.06238599051443</v>
      </c>
      <c r="DX19" s="898">
        <f t="shared" si="35"/>
        <v>159.31086142322098</v>
      </c>
      <c r="DY19" s="898">
        <f t="shared" si="36"/>
        <v>160.45968882602546</v>
      </c>
      <c r="DZ19" s="898">
        <f t="shared" si="37"/>
        <v>164.9792722247812</v>
      </c>
      <c r="EA19" s="898">
        <f t="shared" si="38"/>
        <v>167.02545454545452</v>
      </c>
      <c r="EB19" s="898">
        <f t="shared" si="39"/>
        <v>166.56633663366335</v>
      </c>
      <c r="EC19" s="898">
        <f t="shared" si="40"/>
        <v>170.08515364679747</v>
      </c>
      <c r="ED19" s="898">
        <f t="shared" si="41"/>
        <v>173.37973704563032</v>
      </c>
    </row>
    <row r="20" spans="1:134" s="275" customFormat="1" ht="12" customHeight="1">
      <c r="A20" s="857" t="s">
        <v>599</v>
      </c>
      <c r="B20" s="409">
        <f t="shared" si="42"/>
        <v>26267</v>
      </c>
      <c r="C20" s="905">
        <v>2567</v>
      </c>
      <c r="D20" s="905">
        <v>2242</v>
      </c>
      <c r="E20" s="905">
        <v>2394</v>
      </c>
      <c r="F20" s="905">
        <v>2544</v>
      </c>
      <c r="G20" s="905">
        <v>2590</v>
      </c>
      <c r="H20" s="905">
        <v>2553</v>
      </c>
      <c r="I20" s="905">
        <v>1757</v>
      </c>
      <c r="J20" s="905">
        <v>1982</v>
      </c>
      <c r="K20" s="905">
        <v>1824</v>
      </c>
      <c r="L20" s="905">
        <v>1582</v>
      </c>
      <c r="M20" s="905">
        <v>2202</v>
      </c>
      <c r="N20" s="905">
        <v>2030</v>
      </c>
      <c r="O20" s="409"/>
      <c r="P20" s="857" t="s">
        <v>599</v>
      </c>
      <c r="Q20" s="894">
        <f t="shared" si="43"/>
        <v>320.98199999999997</v>
      </c>
      <c r="R20" s="888">
        <v>31.73</v>
      </c>
      <c r="S20" s="888">
        <v>26.1</v>
      </c>
      <c r="T20" s="888">
        <v>29.56</v>
      </c>
      <c r="U20" s="888">
        <v>31.578000000000003</v>
      </c>
      <c r="V20" s="888">
        <v>30.543999999999997</v>
      </c>
      <c r="W20" s="888">
        <v>29.3</v>
      </c>
      <c r="X20" s="888">
        <v>22.51</v>
      </c>
      <c r="Y20" s="888">
        <v>25.55</v>
      </c>
      <c r="Z20" s="888">
        <v>21.85</v>
      </c>
      <c r="AA20" s="888">
        <v>20.53</v>
      </c>
      <c r="AB20" s="888">
        <v>27.7</v>
      </c>
      <c r="AC20" s="888">
        <v>24.03</v>
      </c>
      <c r="AD20" s="409"/>
      <c r="AE20" s="857" t="s">
        <v>599</v>
      </c>
      <c r="AF20" s="884">
        <f t="shared" si="3"/>
        <v>12.219971827768681</v>
      </c>
      <c r="AG20" s="884">
        <f t="shared" si="4"/>
        <v>12.360732372419166</v>
      </c>
      <c r="AH20" s="884">
        <f t="shared" si="5"/>
        <v>11.641391614629796</v>
      </c>
      <c r="AI20" s="884">
        <f t="shared" si="6"/>
        <v>12.347535505430242</v>
      </c>
      <c r="AJ20" s="884">
        <f t="shared" si="7"/>
        <v>12.412735849056606</v>
      </c>
      <c r="AK20" s="884">
        <f t="shared" si="8"/>
        <v>11.793050193050192</v>
      </c>
      <c r="AL20" s="884">
        <f t="shared" si="9"/>
        <v>11.476694085389738</v>
      </c>
      <c r="AM20" s="884">
        <f t="shared" si="10"/>
        <v>12.811610700056915</v>
      </c>
      <c r="AN20" s="884">
        <f t="shared" si="11"/>
        <v>12.891019172552976</v>
      </c>
      <c r="AO20" s="884">
        <f t="shared" si="12"/>
        <v>11.979166666666668</v>
      </c>
      <c r="AP20" s="884">
        <f t="shared" si="13"/>
        <v>12.977243994943111</v>
      </c>
      <c r="AQ20" s="884">
        <f t="shared" si="14"/>
        <v>12.579473206176203</v>
      </c>
      <c r="AR20" s="884">
        <f t="shared" si="15"/>
        <v>11.83743842364532</v>
      </c>
      <c r="AS20" s="409"/>
      <c r="AT20" s="857" t="s">
        <v>599</v>
      </c>
      <c r="AU20" s="409">
        <f t="shared" si="44"/>
        <v>33437</v>
      </c>
      <c r="AV20" s="420">
        <v>2739</v>
      </c>
      <c r="AW20" s="420">
        <v>2423</v>
      </c>
      <c r="AX20" s="420">
        <v>2644</v>
      </c>
      <c r="AY20" s="420">
        <v>2579</v>
      </c>
      <c r="AZ20" s="420">
        <v>2710</v>
      </c>
      <c r="BA20" s="420">
        <v>2636</v>
      </c>
      <c r="BB20" s="420">
        <v>2748</v>
      </c>
      <c r="BC20" s="420">
        <v>3278</v>
      </c>
      <c r="BD20" s="420">
        <v>2904</v>
      </c>
      <c r="BE20" s="420">
        <v>2893</v>
      </c>
      <c r="BF20" s="420">
        <v>2585</v>
      </c>
      <c r="BG20" s="420">
        <v>3298</v>
      </c>
      <c r="BH20" s="867"/>
      <c r="BI20" s="866" t="s">
        <v>599</v>
      </c>
      <c r="BJ20" s="890">
        <f t="shared" si="45"/>
        <v>1486.2040000000002</v>
      </c>
      <c r="BK20" s="891">
        <v>120.23</v>
      </c>
      <c r="BL20" s="891">
        <v>104.84</v>
      </c>
      <c r="BM20" s="891">
        <v>115.99</v>
      </c>
      <c r="BN20" s="891">
        <v>116.87</v>
      </c>
      <c r="BO20" s="891">
        <v>117.34</v>
      </c>
      <c r="BP20" s="891">
        <v>113.374</v>
      </c>
      <c r="BQ20" s="891">
        <v>122.9</v>
      </c>
      <c r="BR20" s="891">
        <v>148.38</v>
      </c>
      <c r="BS20" s="891">
        <v>131.47</v>
      </c>
      <c r="BT20" s="891">
        <v>130.41</v>
      </c>
      <c r="BU20" s="891">
        <v>118</v>
      </c>
      <c r="BV20" s="891">
        <v>146.4</v>
      </c>
      <c r="BW20" s="867"/>
      <c r="BX20" s="866" t="s">
        <v>599</v>
      </c>
      <c r="BY20" s="884">
        <f t="shared" si="16"/>
        <v>44.447887071208541</v>
      </c>
      <c r="BZ20" s="884">
        <f t="shared" si="17"/>
        <v>43.895582329317271</v>
      </c>
      <c r="CA20" s="884">
        <f t="shared" si="18"/>
        <v>43.268675196037968</v>
      </c>
      <c r="CB20" s="884">
        <f t="shared" si="19"/>
        <v>43.869137670196672</v>
      </c>
      <c r="CC20" s="884">
        <f t="shared" si="20"/>
        <v>45.3160139588988</v>
      </c>
      <c r="CD20" s="884">
        <f t="shared" si="21"/>
        <v>43.298892988929886</v>
      </c>
      <c r="CE20" s="884">
        <f t="shared" si="22"/>
        <v>43.009863429438539</v>
      </c>
      <c r="CF20" s="884">
        <f t="shared" si="23"/>
        <v>44.723435225618637</v>
      </c>
      <c r="CG20" s="884">
        <f t="shared" si="24"/>
        <v>45.265405735204389</v>
      </c>
      <c r="CH20" s="884">
        <f t="shared" si="25"/>
        <v>45.272038567493112</v>
      </c>
      <c r="CI20" s="884">
        <f t="shared" si="26"/>
        <v>45.077773937089525</v>
      </c>
      <c r="CJ20" s="884">
        <f t="shared" si="27"/>
        <v>45.647969052224376</v>
      </c>
      <c r="CK20" s="884">
        <f t="shared" si="28"/>
        <v>44.390539721043055</v>
      </c>
      <c r="CL20" s="867"/>
      <c r="CM20" s="866" t="s">
        <v>599</v>
      </c>
      <c r="CN20" s="409">
        <f t="shared" si="46"/>
        <v>19656</v>
      </c>
      <c r="CO20" s="902">
        <v>1705</v>
      </c>
      <c r="CP20" s="902">
        <v>1497</v>
      </c>
      <c r="CQ20" s="902">
        <v>1794</v>
      </c>
      <c r="CR20" s="902">
        <v>1675</v>
      </c>
      <c r="CS20" s="902">
        <v>1724</v>
      </c>
      <c r="CT20" s="902">
        <v>1600</v>
      </c>
      <c r="CU20" s="902">
        <v>1707</v>
      </c>
      <c r="CV20" s="902">
        <v>1632</v>
      </c>
      <c r="CW20" s="902">
        <v>1677</v>
      </c>
      <c r="CX20" s="902">
        <v>1590</v>
      </c>
      <c r="CY20" s="902">
        <v>1495</v>
      </c>
      <c r="CZ20" s="902">
        <v>1560</v>
      </c>
      <c r="DA20" s="867"/>
      <c r="DB20" s="866" t="s">
        <v>599</v>
      </c>
      <c r="DC20" s="900">
        <f t="shared" si="47"/>
        <v>2779.0310000000004</v>
      </c>
      <c r="DD20" s="900">
        <v>241.536</v>
      </c>
      <c r="DE20" s="900">
        <v>209.89</v>
      </c>
      <c r="DF20" s="900">
        <v>253.49</v>
      </c>
      <c r="DG20" s="900">
        <v>232.63</v>
      </c>
      <c r="DH20" s="900">
        <v>239.48500000000001</v>
      </c>
      <c r="DI20" s="900">
        <v>230.38</v>
      </c>
      <c r="DJ20" s="900">
        <v>236.77</v>
      </c>
      <c r="DK20" s="900">
        <v>236.87</v>
      </c>
      <c r="DL20" s="900">
        <v>236.61</v>
      </c>
      <c r="DM20" s="900">
        <v>220.75</v>
      </c>
      <c r="DN20" s="900">
        <v>216.32</v>
      </c>
      <c r="DO20" s="900">
        <v>224.3</v>
      </c>
      <c r="DP20" s="867"/>
      <c r="DQ20" s="866" t="s">
        <v>599</v>
      </c>
      <c r="DR20" s="898">
        <f t="shared" si="29"/>
        <v>141.38334350834353</v>
      </c>
      <c r="DS20" s="898">
        <f t="shared" si="30"/>
        <v>141.66334310850439</v>
      </c>
      <c r="DT20" s="898">
        <f t="shared" si="31"/>
        <v>140.20708082832331</v>
      </c>
      <c r="DU20" s="898">
        <f t="shared" si="32"/>
        <v>141.29877369007804</v>
      </c>
      <c r="DV20" s="898">
        <f t="shared" si="33"/>
        <v>138.88358208955222</v>
      </c>
      <c r="DW20" s="898">
        <f t="shared" si="34"/>
        <v>138.91241299303945</v>
      </c>
      <c r="DX20" s="898">
        <f t="shared" si="35"/>
        <v>143.98749999999998</v>
      </c>
      <c r="DY20" s="898">
        <f t="shared" si="36"/>
        <v>138.70533099004101</v>
      </c>
      <c r="DZ20" s="898">
        <f t="shared" si="37"/>
        <v>145.14093137254903</v>
      </c>
      <c r="EA20" s="898">
        <f t="shared" si="38"/>
        <v>141.09123434704833</v>
      </c>
      <c r="EB20" s="898">
        <f t="shared" si="39"/>
        <v>138.83647798742138</v>
      </c>
      <c r="EC20" s="898">
        <f t="shared" si="40"/>
        <v>144.69565217391303</v>
      </c>
      <c r="ED20" s="898">
        <f t="shared" si="41"/>
        <v>143.7820512820513</v>
      </c>
    </row>
    <row r="21" spans="1:134" s="275" customFormat="1" ht="12" customHeight="1">
      <c r="A21" s="857" t="s">
        <v>600</v>
      </c>
      <c r="B21" s="409">
        <f t="shared" si="42"/>
        <v>62536</v>
      </c>
      <c r="C21" s="905">
        <v>4980</v>
      </c>
      <c r="D21" s="905">
        <v>5100</v>
      </c>
      <c r="E21" s="905">
        <v>4775</v>
      </c>
      <c r="F21" s="905">
        <v>5355</v>
      </c>
      <c r="G21" s="905">
        <v>5070</v>
      </c>
      <c r="H21" s="905">
        <v>5596</v>
      </c>
      <c r="I21" s="905">
        <v>5840</v>
      </c>
      <c r="J21" s="905">
        <v>5515</v>
      </c>
      <c r="K21" s="905">
        <v>5300</v>
      </c>
      <c r="L21" s="905">
        <v>5385</v>
      </c>
      <c r="M21" s="905">
        <v>4795</v>
      </c>
      <c r="N21" s="905">
        <v>4825</v>
      </c>
      <c r="O21" s="409"/>
      <c r="P21" s="857" t="s">
        <v>600</v>
      </c>
      <c r="Q21" s="894">
        <f t="shared" si="43"/>
        <v>772.83774999999991</v>
      </c>
      <c r="R21" s="888">
        <v>58.634999999999998</v>
      </c>
      <c r="S21" s="888">
        <v>61.55</v>
      </c>
      <c r="T21" s="888">
        <v>59.945</v>
      </c>
      <c r="U21" s="888">
        <v>68.4375</v>
      </c>
      <c r="V21" s="888">
        <v>66.14</v>
      </c>
      <c r="W21" s="888">
        <v>70.2</v>
      </c>
      <c r="X21" s="888">
        <v>71.680000000000007</v>
      </c>
      <c r="Y21" s="888">
        <v>64.935249999999996</v>
      </c>
      <c r="Z21" s="888">
        <v>63.93</v>
      </c>
      <c r="AA21" s="888">
        <v>67.314999999999998</v>
      </c>
      <c r="AB21" s="888">
        <v>59.784999999999997</v>
      </c>
      <c r="AC21" s="888">
        <v>60.284999999999997</v>
      </c>
      <c r="AD21" s="409"/>
      <c r="AE21" s="857" t="s">
        <v>600</v>
      </c>
      <c r="AF21" s="884">
        <f t="shared" si="3"/>
        <v>12.358285627478571</v>
      </c>
      <c r="AG21" s="884">
        <f t="shared" si="4"/>
        <v>11.774096385542169</v>
      </c>
      <c r="AH21" s="884">
        <f t="shared" si="5"/>
        <v>12.068627450980392</v>
      </c>
      <c r="AI21" s="884">
        <f t="shared" si="6"/>
        <v>12.553926701570679</v>
      </c>
      <c r="AJ21" s="884">
        <f t="shared" si="7"/>
        <v>12.780112044817926</v>
      </c>
      <c r="AK21" s="884">
        <f t="shared" si="8"/>
        <v>13.045364891518737</v>
      </c>
      <c r="AL21" s="884">
        <f t="shared" si="9"/>
        <v>12.544674767691207</v>
      </c>
      <c r="AM21" s="884">
        <f t="shared" si="10"/>
        <v>12.273972602739727</v>
      </c>
      <c r="AN21" s="884">
        <f t="shared" si="11"/>
        <v>11.77429737080689</v>
      </c>
      <c r="AO21" s="884">
        <f t="shared" si="12"/>
        <v>12.062264150943395</v>
      </c>
      <c r="AP21" s="884">
        <f t="shared" si="13"/>
        <v>12.500464252553389</v>
      </c>
      <c r="AQ21" s="884">
        <f t="shared" si="14"/>
        <v>12.468196037539103</v>
      </c>
      <c r="AR21" s="884">
        <f t="shared" si="15"/>
        <v>12.494300518134715</v>
      </c>
      <c r="AS21" s="409"/>
      <c r="AT21" s="857" t="s">
        <v>600</v>
      </c>
      <c r="AU21" s="409">
        <f t="shared" si="44"/>
        <v>6741</v>
      </c>
      <c r="AV21" s="420">
        <v>660</v>
      </c>
      <c r="AW21" s="420">
        <v>702</v>
      </c>
      <c r="AX21" s="420">
        <v>419</v>
      </c>
      <c r="AY21" s="420">
        <v>444</v>
      </c>
      <c r="AZ21" s="420">
        <v>550</v>
      </c>
      <c r="BA21" s="420">
        <v>853</v>
      </c>
      <c r="BB21" s="420">
        <v>748</v>
      </c>
      <c r="BC21" s="420">
        <v>570</v>
      </c>
      <c r="BD21" s="420">
        <v>485</v>
      </c>
      <c r="BE21" s="420">
        <v>425</v>
      </c>
      <c r="BF21" s="420">
        <v>395</v>
      </c>
      <c r="BG21" s="420">
        <v>490</v>
      </c>
      <c r="BH21" s="867"/>
      <c r="BI21" s="866" t="s">
        <v>600</v>
      </c>
      <c r="BJ21" s="890">
        <f t="shared" si="45"/>
        <v>348.07</v>
      </c>
      <c r="BK21" s="891">
        <v>29.984999999999999</v>
      </c>
      <c r="BL21" s="891">
        <v>31.568000000000001</v>
      </c>
      <c r="BM21" s="891">
        <v>23.507000000000001</v>
      </c>
      <c r="BN21" s="891">
        <v>24.937000000000001</v>
      </c>
      <c r="BO21" s="891">
        <v>31.3</v>
      </c>
      <c r="BP21" s="891">
        <v>40.590000000000003</v>
      </c>
      <c r="BQ21" s="891">
        <v>36.299999999999997</v>
      </c>
      <c r="BR21" s="891">
        <v>29.594999999999999</v>
      </c>
      <c r="BS21" s="891">
        <v>26.183</v>
      </c>
      <c r="BT21" s="891">
        <v>22.715</v>
      </c>
      <c r="BU21" s="891">
        <v>21.26</v>
      </c>
      <c r="BV21" s="891">
        <v>30.13</v>
      </c>
      <c r="BW21" s="867"/>
      <c r="BX21" s="866" t="s">
        <v>600</v>
      </c>
      <c r="BY21" s="884">
        <f t="shared" si="16"/>
        <v>51.634772288977892</v>
      </c>
      <c r="BZ21" s="884">
        <f t="shared" si="17"/>
        <v>45.431818181818187</v>
      </c>
      <c r="CA21" s="884">
        <f t="shared" si="18"/>
        <v>44.96866096866097</v>
      </c>
      <c r="CB21" s="884">
        <f t="shared" si="19"/>
        <v>56.102625298329357</v>
      </c>
      <c r="CC21" s="884">
        <f t="shared" si="20"/>
        <v>56.164414414414416</v>
      </c>
      <c r="CD21" s="884">
        <f t="shared" si="21"/>
        <v>56.909090909090907</v>
      </c>
      <c r="CE21" s="884">
        <f t="shared" si="22"/>
        <v>47.58499413833529</v>
      </c>
      <c r="CF21" s="884">
        <f t="shared" si="23"/>
        <v>48.529411764705877</v>
      </c>
      <c r="CG21" s="884">
        <f t="shared" si="24"/>
        <v>51.921052631578945</v>
      </c>
      <c r="CH21" s="884">
        <f t="shared" si="25"/>
        <v>53.985567010309282</v>
      </c>
      <c r="CI21" s="884">
        <f t="shared" si="26"/>
        <v>53.44705882352941</v>
      </c>
      <c r="CJ21" s="884">
        <f t="shared" si="27"/>
        <v>53.822784810126592</v>
      </c>
      <c r="CK21" s="884">
        <f t="shared" si="28"/>
        <v>61.489795918367349</v>
      </c>
      <c r="CL21" s="867"/>
      <c r="CM21" s="866" t="s">
        <v>600</v>
      </c>
      <c r="CN21" s="409">
        <f t="shared" si="46"/>
        <v>10192</v>
      </c>
      <c r="CO21" s="902">
        <v>972</v>
      </c>
      <c r="CP21" s="902">
        <v>895</v>
      </c>
      <c r="CQ21" s="902">
        <v>802</v>
      </c>
      <c r="CR21" s="902">
        <v>691</v>
      </c>
      <c r="CS21" s="902">
        <v>1045</v>
      </c>
      <c r="CT21" s="902">
        <v>810</v>
      </c>
      <c r="CU21" s="902">
        <v>894</v>
      </c>
      <c r="CV21" s="902">
        <v>758</v>
      </c>
      <c r="CW21" s="902">
        <v>753</v>
      </c>
      <c r="CX21" s="902">
        <v>958</v>
      </c>
      <c r="CY21" s="902">
        <v>839</v>
      </c>
      <c r="CZ21" s="902">
        <v>775</v>
      </c>
      <c r="DA21" s="867"/>
      <c r="DB21" s="866" t="s">
        <v>600</v>
      </c>
      <c r="DC21" s="900">
        <f t="shared" si="47"/>
        <v>1988.691</v>
      </c>
      <c r="DD21" s="900">
        <v>179.92500000000001</v>
      </c>
      <c r="DE21" s="900">
        <v>164.9</v>
      </c>
      <c r="DF21" s="900">
        <v>155.33000000000001</v>
      </c>
      <c r="DG21" s="900">
        <v>132.56</v>
      </c>
      <c r="DH21" s="900">
        <v>200.98500000000001</v>
      </c>
      <c r="DI21" s="900">
        <v>170.398</v>
      </c>
      <c r="DJ21" s="900">
        <v>178.33800000000002</v>
      </c>
      <c r="DK21" s="900">
        <v>150.13999999999999</v>
      </c>
      <c r="DL21" s="900">
        <v>157.35</v>
      </c>
      <c r="DM21" s="900">
        <v>178.36</v>
      </c>
      <c r="DN21" s="900">
        <v>173.81</v>
      </c>
      <c r="DO21" s="900">
        <v>146.595</v>
      </c>
      <c r="DP21" s="867"/>
      <c r="DQ21" s="866" t="s">
        <v>600</v>
      </c>
      <c r="DR21" s="898">
        <f t="shared" si="29"/>
        <v>195.12274332810048</v>
      </c>
      <c r="DS21" s="898">
        <f t="shared" si="30"/>
        <v>185.10802469135803</v>
      </c>
      <c r="DT21" s="898">
        <f t="shared" si="31"/>
        <v>184.24581005586595</v>
      </c>
      <c r="DU21" s="898">
        <f t="shared" si="32"/>
        <v>193.67830423940151</v>
      </c>
      <c r="DV21" s="898">
        <f t="shared" si="33"/>
        <v>191.83791606367583</v>
      </c>
      <c r="DW21" s="898">
        <f t="shared" si="34"/>
        <v>192.33014354066987</v>
      </c>
      <c r="DX21" s="898">
        <f t="shared" si="35"/>
        <v>210.36790123456788</v>
      </c>
      <c r="DY21" s="898">
        <f t="shared" si="36"/>
        <v>199.4832214765101</v>
      </c>
      <c r="DZ21" s="898">
        <f t="shared" si="37"/>
        <v>198.07387862796833</v>
      </c>
      <c r="EA21" s="898">
        <f t="shared" si="38"/>
        <v>208.96414342629481</v>
      </c>
      <c r="EB21" s="898">
        <f t="shared" si="39"/>
        <v>186.17954070981213</v>
      </c>
      <c r="EC21" s="898">
        <f t="shared" si="40"/>
        <v>207.16328963051251</v>
      </c>
      <c r="ED21" s="898">
        <f t="shared" si="41"/>
        <v>189.15483870967742</v>
      </c>
    </row>
    <row r="22" spans="1:134" s="275" customFormat="1" ht="12" customHeight="1">
      <c r="A22" s="857" t="s">
        <v>601</v>
      </c>
      <c r="B22" s="409">
        <f t="shared" si="42"/>
        <v>28541</v>
      </c>
      <c r="C22" s="905">
        <v>2768</v>
      </c>
      <c r="D22" s="905">
        <v>2496</v>
      </c>
      <c r="E22" s="905">
        <v>2736</v>
      </c>
      <c r="F22" s="905">
        <v>1880</v>
      </c>
      <c r="G22" s="905">
        <v>2017</v>
      </c>
      <c r="H22" s="905">
        <v>2200</v>
      </c>
      <c r="I22" s="905">
        <v>2056</v>
      </c>
      <c r="J22" s="905">
        <v>2748</v>
      </c>
      <c r="K22" s="905">
        <v>2674</v>
      </c>
      <c r="L22" s="905">
        <v>2577</v>
      </c>
      <c r="M22" s="905">
        <v>2553</v>
      </c>
      <c r="N22" s="905">
        <v>1836</v>
      </c>
      <c r="O22" s="409"/>
      <c r="P22" s="857" t="s">
        <v>601</v>
      </c>
      <c r="Q22" s="894">
        <f t="shared" si="43"/>
        <v>416.03899999999999</v>
      </c>
      <c r="R22" s="888">
        <v>41.424999999999997</v>
      </c>
      <c r="S22" s="888">
        <v>35.93</v>
      </c>
      <c r="T22" s="888">
        <v>40.749000000000002</v>
      </c>
      <c r="U22" s="888">
        <v>25.84</v>
      </c>
      <c r="V22" s="888">
        <v>28.1</v>
      </c>
      <c r="W22" s="888">
        <v>32.145000000000003</v>
      </c>
      <c r="X22" s="888">
        <v>28.91</v>
      </c>
      <c r="Y22" s="888">
        <v>40.630000000000003</v>
      </c>
      <c r="Z22" s="888">
        <v>40.14</v>
      </c>
      <c r="AA22" s="888">
        <v>38.26</v>
      </c>
      <c r="AB22" s="888">
        <v>38.17</v>
      </c>
      <c r="AC22" s="888">
        <v>25.74</v>
      </c>
      <c r="AD22" s="409"/>
      <c r="AE22" s="857" t="s">
        <v>601</v>
      </c>
      <c r="AF22" s="884">
        <f t="shared" si="3"/>
        <v>14.576889387197365</v>
      </c>
      <c r="AG22" s="884">
        <f t="shared" si="4"/>
        <v>14.965679190751443</v>
      </c>
      <c r="AH22" s="884">
        <f t="shared" si="5"/>
        <v>14.395032051282051</v>
      </c>
      <c r="AI22" s="884">
        <f t="shared" si="6"/>
        <v>14.893640350877194</v>
      </c>
      <c r="AJ22" s="884">
        <f t="shared" si="7"/>
        <v>13.74468085106383</v>
      </c>
      <c r="AK22" s="884">
        <f t="shared" si="8"/>
        <v>13.931581556767478</v>
      </c>
      <c r="AL22" s="884">
        <f t="shared" si="9"/>
        <v>14.611363636363638</v>
      </c>
      <c r="AM22" s="884">
        <f t="shared" si="10"/>
        <v>14.061284046692606</v>
      </c>
      <c r="AN22" s="884">
        <f t="shared" si="11"/>
        <v>14.785298398835517</v>
      </c>
      <c r="AO22" s="884">
        <f t="shared" si="12"/>
        <v>15.011219147344802</v>
      </c>
      <c r="AP22" s="884">
        <f t="shared" si="13"/>
        <v>14.846720993403181</v>
      </c>
      <c r="AQ22" s="884">
        <f t="shared" si="14"/>
        <v>14.951037994516255</v>
      </c>
      <c r="AR22" s="884">
        <f t="shared" si="15"/>
        <v>14.019607843137255</v>
      </c>
      <c r="AS22" s="409"/>
      <c r="AT22" s="857" t="s">
        <v>601</v>
      </c>
      <c r="AU22" s="409">
        <f t="shared" si="44"/>
        <v>18160</v>
      </c>
      <c r="AV22" s="420">
        <v>1416</v>
      </c>
      <c r="AW22" s="420">
        <v>1272</v>
      </c>
      <c r="AX22" s="420">
        <v>1334</v>
      </c>
      <c r="AY22" s="420">
        <v>1505</v>
      </c>
      <c r="AZ22" s="420">
        <v>1625</v>
      </c>
      <c r="BA22" s="420">
        <v>1506</v>
      </c>
      <c r="BB22" s="420">
        <v>1642</v>
      </c>
      <c r="BC22" s="420">
        <v>1724</v>
      </c>
      <c r="BD22" s="420">
        <v>1607</v>
      </c>
      <c r="BE22" s="420">
        <v>1723</v>
      </c>
      <c r="BF22" s="420">
        <v>1544</v>
      </c>
      <c r="BG22" s="420">
        <v>1262</v>
      </c>
      <c r="BH22" s="867"/>
      <c r="BI22" s="866" t="s">
        <v>601</v>
      </c>
      <c r="BJ22" s="890">
        <f t="shared" si="45"/>
        <v>950.14499999999998</v>
      </c>
      <c r="BK22" s="891">
        <v>72.19</v>
      </c>
      <c r="BL22" s="891">
        <v>67.790000000000006</v>
      </c>
      <c r="BM22" s="891">
        <v>74.331999999999994</v>
      </c>
      <c r="BN22" s="891">
        <v>82.54</v>
      </c>
      <c r="BO22" s="891">
        <v>84.73</v>
      </c>
      <c r="BP22" s="891">
        <v>82.09</v>
      </c>
      <c r="BQ22" s="891">
        <v>85.466000000000008</v>
      </c>
      <c r="BR22" s="891">
        <v>89.65</v>
      </c>
      <c r="BS22" s="891">
        <v>81.41</v>
      </c>
      <c r="BT22" s="891">
        <v>90.247</v>
      </c>
      <c r="BU22" s="891">
        <v>77.7</v>
      </c>
      <c r="BV22" s="891">
        <v>62</v>
      </c>
      <c r="BW22" s="867"/>
      <c r="BX22" s="866" t="s">
        <v>601</v>
      </c>
      <c r="BY22" s="884">
        <f t="shared" si="16"/>
        <v>52.320759911894271</v>
      </c>
      <c r="BZ22" s="884">
        <f t="shared" si="17"/>
        <v>50.981638418079093</v>
      </c>
      <c r="CA22" s="884">
        <f t="shared" si="18"/>
        <v>53.29402515723271</v>
      </c>
      <c r="CB22" s="884">
        <f t="shared" si="19"/>
        <v>55.72113943028485</v>
      </c>
      <c r="CC22" s="884">
        <f t="shared" si="20"/>
        <v>54.843853820598014</v>
      </c>
      <c r="CD22" s="884">
        <f t="shared" si="21"/>
        <v>52.14153846153846</v>
      </c>
      <c r="CE22" s="884">
        <f t="shared" si="22"/>
        <v>54.508632138114208</v>
      </c>
      <c r="CF22" s="884">
        <f t="shared" si="23"/>
        <v>52.049939098660175</v>
      </c>
      <c r="CG22" s="884">
        <f t="shared" si="24"/>
        <v>52.001160092807424</v>
      </c>
      <c r="CH22" s="884">
        <f t="shared" si="25"/>
        <v>50.659614187927808</v>
      </c>
      <c r="CI22" s="884">
        <f t="shared" si="26"/>
        <v>52.377829367382475</v>
      </c>
      <c r="CJ22" s="884">
        <f t="shared" si="27"/>
        <v>50.323834196891198</v>
      </c>
      <c r="CK22" s="884">
        <f t="shared" si="28"/>
        <v>49.128367670364497</v>
      </c>
      <c r="CL22" s="867"/>
      <c r="CM22" s="866" t="s">
        <v>601</v>
      </c>
      <c r="CN22" s="409">
        <f t="shared" si="46"/>
        <v>21979</v>
      </c>
      <c r="CO22" s="902">
        <v>1950</v>
      </c>
      <c r="CP22" s="902">
        <v>1702</v>
      </c>
      <c r="CQ22" s="902">
        <v>1945</v>
      </c>
      <c r="CR22" s="902">
        <v>1957</v>
      </c>
      <c r="CS22" s="902">
        <v>1656</v>
      </c>
      <c r="CT22" s="902">
        <v>1785</v>
      </c>
      <c r="CU22" s="902">
        <v>1955</v>
      </c>
      <c r="CV22" s="902">
        <v>2122</v>
      </c>
      <c r="CW22" s="902">
        <v>1799</v>
      </c>
      <c r="CX22" s="902">
        <v>1677</v>
      </c>
      <c r="CY22" s="902">
        <v>1763</v>
      </c>
      <c r="CZ22" s="902">
        <v>1668</v>
      </c>
      <c r="DA22" s="867"/>
      <c r="DB22" s="866" t="s">
        <v>601</v>
      </c>
      <c r="DC22" s="900">
        <f t="shared" si="47"/>
        <v>3422.2912500000002</v>
      </c>
      <c r="DD22" s="900">
        <v>328.85</v>
      </c>
      <c r="DE22" s="900">
        <v>267.29000000000002</v>
      </c>
      <c r="DF22" s="900">
        <v>309.29000000000002</v>
      </c>
      <c r="DG22" s="900">
        <v>293.68900000000002</v>
      </c>
      <c r="DH22" s="900">
        <v>249.48</v>
      </c>
      <c r="DI22" s="900">
        <v>275.97500000000002</v>
      </c>
      <c r="DJ22" s="900">
        <v>311.07499999999999</v>
      </c>
      <c r="DK22" s="900">
        <v>328.52</v>
      </c>
      <c r="DL22" s="900">
        <v>281.13900000000001</v>
      </c>
      <c r="DM22" s="900">
        <v>263.005</v>
      </c>
      <c r="DN22" s="900">
        <v>273.89999999999998</v>
      </c>
      <c r="DO22" s="900">
        <v>240.07825000000003</v>
      </c>
      <c r="DP22" s="867"/>
      <c r="DQ22" s="866" t="s">
        <v>601</v>
      </c>
      <c r="DR22" s="898">
        <f t="shared" si="29"/>
        <v>155.70732289913101</v>
      </c>
      <c r="DS22" s="898">
        <f t="shared" si="30"/>
        <v>168.64102564102564</v>
      </c>
      <c r="DT22" s="898">
        <f t="shared" si="31"/>
        <v>157.04465334900121</v>
      </c>
      <c r="DU22" s="898">
        <f t="shared" si="32"/>
        <v>159.01799485861184</v>
      </c>
      <c r="DV22" s="898">
        <f t="shared" si="33"/>
        <v>150.07102708226878</v>
      </c>
      <c r="DW22" s="898">
        <f t="shared" si="34"/>
        <v>150.65217391304347</v>
      </c>
      <c r="DX22" s="898">
        <f t="shared" si="35"/>
        <v>154.60784313725492</v>
      </c>
      <c r="DY22" s="898">
        <f t="shared" si="36"/>
        <v>159.11764705882354</v>
      </c>
      <c r="DZ22" s="898">
        <f t="shared" si="37"/>
        <v>154.81621112158339</v>
      </c>
      <c r="EA22" s="898">
        <f t="shared" si="38"/>
        <v>156.2751528627015</v>
      </c>
      <c r="EB22" s="898">
        <f t="shared" si="39"/>
        <v>156.83064997018485</v>
      </c>
      <c r="EC22" s="898">
        <f t="shared" si="40"/>
        <v>155.36018150879184</v>
      </c>
      <c r="ED22" s="898">
        <f t="shared" si="41"/>
        <v>143.93180455635493</v>
      </c>
    </row>
    <row r="23" spans="1:134" s="275" customFormat="1" ht="12" customHeight="1">
      <c r="A23" s="857" t="s">
        <v>243</v>
      </c>
      <c r="B23" s="409">
        <f t="shared" si="42"/>
        <v>12220</v>
      </c>
      <c r="C23" s="905">
        <v>768</v>
      </c>
      <c r="D23" s="905">
        <v>596</v>
      </c>
      <c r="E23" s="905">
        <v>941</v>
      </c>
      <c r="F23" s="905">
        <v>800</v>
      </c>
      <c r="G23" s="905">
        <v>1253</v>
      </c>
      <c r="H23" s="905">
        <v>1422</v>
      </c>
      <c r="I23" s="905">
        <v>1203</v>
      </c>
      <c r="J23" s="905">
        <v>949</v>
      </c>
      <c r="K23" s="905">
        <v>857</v>
      </c>
      <c r="L23" s="905">
        <v>1200</v>
      </c>
      <c r="M23" s="905">
        <v>1139</v>
      </c>
      <c r="N23" s="905">
        <v>1092</v>
      </c>
      <c r="O23" s="409"/>
      <c r="P23" s="857" t="s">
        <v>243</v>
      </c>
      <c r="Q23" s="894">
        <f t="shared" si="43"/>
        <v>164.55699999999999</v>
      </c>
      <c r="R23" s="888">
        <v>10.49</v>
      </c>
      <c r="S23" s="888">
        <v>7.99</v>
      </c>
      <c r="T23" s="888">
        <v>13.136000000000001</v>
      </c>
      <c r="U23" s="888">
        <v>10.885</v>
      </c>
      <c r="V23" s="888">
        <v>17.056999999999999</v>
      </c>
      <c r="W23" s="888">
        <v>19.5</v>
      </c>
      <c r="X23" s="888">
        <v>16.509</v>
      </c>
      <c r="Y23" s="888">
        <v>12.78</v>
      </c>
      <c r="Z23" s="888">
        <v>12.18</v>
      </c>
      <c r="AA23" s="888">
        <v>15.68</v>
      </c>
      <c r="AB23" s="888">
        <v>13.09</v>
      </c>
      <c r="AC23" s="888">
        <v>15.26</v>
      </c>
      <c r="AD23" s="409"/>
      <c r="AE23" s="857" t="s">
        <v>243</v>
      </c>
      <c r="AF23" s="884">
        <f t="shared" si="3"/>
        <v>13.466202945990178</v>
      </c>
      <c r="AG23" s="884">
        <f t="shared" si="4"/>
        <v>13.658854166666666</v>
      </c>
      <c r="AH23" s="884">
        <f t="shared" si="5"/>
        <v>13.406040268456376</v>
      </c>
      <c r="AI23" s="884">
        <f t="shared" si="6"/>
        <v>13.959617428267801</v>
      </c>
      <c r="AJ23" s="884">
        <f t="shared" si="7"/>
        <v>13.606250000000001</v>
      </c>
      <c r="AK23" s="884">
        <f t="shared" si="8"/>
        <v>13.612928970470868</v>
      </c>
      <c r="AL23" s="884">
        <f t="shared" si="9"/>
        <v>13.713080168776372</v>
      </c>
      <c r="AM23" s="884">
        <f t="shared" si="10"/>
        <v>13.723192019950126</v>
      </c>
      <c r="AN23" s="884">
        <f t="shared" si="11"/>
        <v>13.466807165437302</v>
      </c>
      <c r="AO23" s="884">
        <f t="shared" si="12"/>
        <v>14.212368728121353</v>
      </c>
      <c r="AP23" s="884">
        <f t="shared" si="13"/>
        <v>13.066666666666666</v>
      </c>
      <c r="AQ23" s="884">
        <f t="shared" si="14"/>
        <v>11.492537313432836</v>
      </c>
      <c r="AR23" s="884">
        <f t="shared" si="15"/>
        <v>13.974358974358974</v>
      </c>
      <c r="AS23" s="409"/>
      <c r="AT23" s="857" t="s">
        <v>243</v>
      </c>
      <c r="AU23" s="409">
        <f t="shared" si="44"/>
        <v>4476</v>
      </c>
      <c r="AV23" s="420">
        <v>304</v>
      </c>
      <c r="AW23" s="420">
        <v>225</v>
      </c>
      <c r="AX23" s="420">
        <v>282</v>
      </c>
      <c r="AY23" s="420">
        <v>456</v>
      </c>
      <c r="AZ23" s="420">
        <v>450</v>
      </c>
      <c r="BA23" s="420">
        <v>521</v>
      </c>
      <c r="BB23" s="420">
        <v>401</v>
      </c>
      <c r="BC23" s="420">
        <v>333</v>
      </c>
      <c r="BD23" s="420">
        <v>373</v>
      </c>
      <c r="BE23" s="420">
        <v>360</v>
      </c>
      <c r="BF23" s="420">
        <v>350</v>
      </c>
      <c r="BG23" s="420">
        <v>421</v>
      </c>
      <c r="BH23" s="867"/>
      <c r="BI23" s="866" t="s">
        <v>243</v>
      </c>
      <c r="BJ23" s="890">
        <f t="shared" si="45"/>
        <v>170.02800000000002</v>
      </c>
      <c r="BK23" s="891">
        <v>11.53</v>
      </c>
      <c r="BL23" s="891">
        <v>10.23</v>
      </c>
      <c r="BM23" s="891">
        <v>10.39</v>
      </c>
      <c r="BN23" s="891">
        <v>21.08</v>
      </c>
      <c r="BO23" s="891">
        <v>15.882000000000001</v>
      </c>
      <c r="BP23" s="891">
        <v>16.52</v>
      </c>
      <c r="BQ23" s="891">
        <v>13.65</v>
      </c>
      <c r="BR23" s="891">
        <v>13.9</v>
      </c>
      <c r="BS23" s="891">
        <v>16.350000000000001</v>
      </c>
      <c r="BT23" s="891">
        <v>12.6</v>
      </c>
      <c r="BU23" s="891">
        <v>12.536000000000001</v>
      </c>
      <c r="BV23" s="891">
        <v>15.36</v>
      </c>
      <c r="BW23" s="867"/>
      <c r="BX23" s="866" t="s">
        <v>243</v>
      </c>
      <c r="BY23" s="884">
        <f t="shared" si="16"/>
        <v>37.986595174262739</v>
      </c>
      <c r="BZ23" s="884">
        <f t="shared" si="17"/>
        <v>37.927631578947363</v>
      </c>
      <c r="CA23" s="884">
        <f t="shared" si="18"/>
        <v>45.466666666666669</v>
      </c>
      <c r="CB23" s="884">
        <f t="shared" si="19"/>
        <v>36.843971631205676</v>
      </c>
      <c r="CC23" s="884">
        <f t="shared" si="20"/>
        <v>46.228070175438589</v>
      </c>
      <c r="CD23" s="884">
        <f t="shared" si="21"/>
        <v>35.293333333333337</v>
      </c>
      <c r="CE23" s="884">
        <f t="shared" si="22"/>
        <v>31.708253358925145</v>
      </c>
      <c r="CF23" s="884">
        <f t="shared" si="23"/>
        <v>34.039900249376558</v>
      </c>
      <c r="CG23" s="884">
        <f t="shared" si="24"/>
        <v>41.741741741741741</v>
      </c>
      <c r="CH23" s="884">
        <f t="shared" si="25"/>
        <v>43.833780160857913</v>
      </c>
      <c r="CI23" s="884">
        <f t="shared" si="26"/>
        <v>34.999999999999993</v>
      </c>
      <c r="CJ23" s="884">
        <f t="shared" si="27"/>
        <v>35.817142857142862</v>
      </c>
      <c r="CK23" s="884">
        <f t="shared" si="28"/>
        <v>36.48456057007126</v>
      </c>
      <c r="CL23" s="867"/>
      <c r="CM23" s="866" t="s">
        <v>243</v>
      </c>
      <c r="CN23" s="409">
        <f t="shared" si="46"/>
        <v>1392</v>
      </c>
      <c r="CO23" s="902">
        <v>99</v>
      </c>
      <c r="CP23" s="902">
        <v>85</v>
      </c>
      <c r="CQ23" s="902">
        <v>98</v>
      </c>
      <c r="CR23" s="902">
        <v>138</v>
      </c>
      <c r="CS23" s="902">
        <v>107</v>
      </c>
      <c r="CT23" s="902">
        <v>140</v>
      </c>
      <c r="CU23" s="902">
        <v>123</v>
      </c>
      <c r="CV23" s="902">
        <v>123</v>
      </c>
      <c r="CW23" s="902">
        <v>102</v>
      </c>
      <c r="CX23" s="902">
        <v>116</v>
      </c>
      <c r="CY23" s="902">
        <v>123</v>
      </c>
      <c r="CZ23" s="902">
        <v>138</v>
      </c>
      <c r="DA23" s="867"/>
      <c r="DB23" s="866" t="s">
        <v>243</v>
      </c>
      <c r="DC23" s="900">
        <f t="shared" si="47"/>
        <v>182.03399999999996</v>
      </c>
      <c r="DD23" s="900">
        <v>13.88</v>
      </c>
      <c r="DE23" s="900">
        <v>11.15</v>
      </c>
      <c r="DF23" s="900">
        <v>12.92</v>
      </c>
      <c r="DG23" s="900">
        <v>18.326999999999998</v>
      </c>
      <c r="DH23" s="900">
        <v>14.948</v>
      </c>
      <c r="DI23" s="900">
        <v>13.853</v>
      </c>
      <c r="DJ23" s="900">
        <v>16.579999999999998</v>
      </c>
      <c r="DK23" s="900">
        <v>16.07</v>
      </c>
      <c r="DL23" s="900">
        <v>13.61</v>
      </c>
      <c r="DM23" s="900">
        <v>14.446</v>
      </c>
      <c r="DN23" s="900">
        <v>17.03</v>
      </c>
      <c r="DO23" s="900">
        <v>19.22</v>
      </c>
      <c r="DP23" s="867"/>
      <c r="DQ23" s="866" t="s">
        <v>243</v>
      </c>
      <c r="DR23" s="898">
        <f t="shared" si="29"/>
        <v>130.77155172413791</v>
      </c>
      <c r="DS23" s="898">
        <f t="shared" si="30"/>
        <v>140.20202020202021</v>
      </c>
      <c r="DT23" s="898">
        <f t="shared" si="31"/>
        <v>131.1764705882353</v>
      </c>
      <c r="DU23" s="898">
        <f t="shared" si="32"/>
        <v>131.83673469387756</v>
      </c>
      <c r="DV23" s="898">
        <f t="shared" si="33"/>
        <v>132.80434782608694</v>
      </c>
      <c r="DW23" s="898">
        <f t="shared" si="34"/>
        <v>139.70093457943923</v>
      </c>
      <c r="DX23" s="898">
        <f t="shared" si="35"/>
        <v>98.95</v>
      </c>
      <c r="DY23" s="898">
        <f t="shared" si="36"/>
        <v>134.79674796747966</v>
      </c>
      <c r="DZ23" s="898">
        <f t="shared" si="37"/>
        <v>130.65040650406505</v>
      </c>
      <c r="EA23" s="898">
        <f t="shared" si="38"/>
        <v>133.43137254901961</v>
      </c>
      <c r="EB23" s="898">
        <f t="shared" si="39"/>
        <v>124.53448275862068</v>
      </c>
      <c r="EC23" s="898">
        <f t="shared" si="40"/>
        <v>138.45528455284554</v>
      </c>
      <c r="ED23" s="898">
        <f t="shared" si="41"/>
        <v>139.27536231884059</v>
      </c>
    </row>
    <row r="24" spans="1:134" s="275" customFormat="1" ht="12" customHeight="1">
      <c r="A24" s="857" t="s">
        <v>244</v>
      </c>
      <c r="B24" s="409">
        <f t="shared" si="42"/>
        <v>85665</v>
      </c>
      <c r="C24" s="905">
        <v>7345</v>
      </c>
      <c r="D24" s="905">
        <v>6281</v>
      </c>
      <c r="E24" s="905">
        <v>6449</v>
      </c>
      <c r="F24" s="905">
        <v>6557</v>
      </c>
      <c r="G24" s="905">
        <v>5461</v>
      </c>
      <c r="H24" s="905">
        <v>6750</v>
      </c>
      <c r="I24" s="905">
        <v>6305</v>
      </c>
      <c r="J24" s="905">
        <v>5938</v>
      </c>
      <c r="K24" s="905">
        <v>6634</v>
      </c>
      <c r="L24" s="905">
        <v>9285</v>
      </c>
      <c r="M24" s="905">
        <v>8528</v>
      </c>
      <c r="N24" s="905">
        <v>10132</v>
      </c>
      <c r="O24" s="409"/>
      <c r="P24" s="857" t="s">
        <v>244</v>
      </c>
      <c r="Q24" s="894">
        <f t="shared" si="43"/>
        <v>1387.422</v>
      </c>
      <c r="R24" s="888">
        <v>116.91</v>
      </c>
      <c r="S24" s="888">
        <v>115.61</v>
      </c>
      <c r="T24" s="888">
        <v>113.23</v>
      </c>
      <c r="U24" s="888">
        <v>108.06</v>
      </c>
      <c r="V24" s="888">
        <v>96.69</v>
      </c>
      <c r="W24" s="888">
        <v>121.75</v>
      </c>
      <c r="X24" s="888">
        <v>104.53</v>
      </c>
      <c r="Y24" s="888">
        <v>87.72</v>
      </c>
      <c r="Z24" s="888">
        <v>100.634</v>
      </c>
      <c r="AA24" s="888">
        <v>140.03700000000001</v>
      </c>
      <c r="AB24" s="888">
        <v>128.501</v>
      </c>
      <c r="AC24" s="888">
        <v>153.75</v>
      </c>
      <c r="AD24" s="409"/>
      <c r="AE24" s="857" t="s">
        <v>244</v>
      </c>
      <c r="AF24" s="884">
        <f t="shared" si="3"/>
        <v>16.195902644020311</v>
      </c>
      <c r="AG24" s="884">
        <f t="shared" si="4"/>
        <v>15.916950306330838</v>
      </c>
      <c r="AH24" s="884">
        <f t="shared" si="5"/>
        <v>18.406304728546409</v>
      </c>
      <c r="AI24" s="884">
        <f t="shared" si="6"/>
        <v>17.557760893161731</v>
      </c>
      <c r="AJ24" s="884">
        <f t="shared" si="7"/>
        <v>16.480097605612322</v>
      </c>
      <c r="AK24" s="884">
        <f t="shared" si="8"/>
        <v>17.705548434352682</v>
      </c>
      <c r="AL24" s="884">
        <f t="shared" si="9"/>
        <v>18.037037037037035</v>
      </c>
      <c r="AM24" s="884">
        <f t="shared" si="10"/>
        <v>16.57890563045202</v>
      </c>
      <c r="AN24" s="884">
        <f t="shared" si="11"/>
        <v>14.772650724149546</v>
      </c>
      <c r="AO24" s="884">
        <f t="shared" si="12"/>
        <v>15.169430208019294</v>
      </c>
      <c r="AP24" s="884">
        <f t="shared" si="13"/>
        <v>15.082067851373184</v>
      </c>
      <c r="AQ24" s="884">
        <f t="shared" si="14"/>
        <v>15.06812851782364</v>
      </c>
      <c r="AR24" s="884">
        <f t="shared" si="15"/>
        <v>15.174694038689301</v>
      </c>
      <c r="AS24" s="409"/>
      <c r="AT24" s="857" t="s">
        <v>244</v>
      </c>
      <c r="AU24" s="409">
        <f t="shared" si="44"/>
        <v>346089</v>
      </c>
      <c r="AV24" s="420">
        <v>26504</v>
      </c>
      <c r="AW24" s="420">
        <v>23042</v>
      </c>
      <c r="AX24" s="420">
        <v>26758</v>
      </c>
      <c r="AY24" s="420">
        <v>27168</v>
      </c>
      <c r="AZ24" s="420">
        <v>37258</v>
      </c>
      <c r="BA24" s="420">
        <v>29237</v>
      </c>
      <c r="BB24" s="420">
        <v>26210</v>
      </c>
      <c r="BC24" s="420">
        <v>29446</v>
      </c>
      <c r="BD24" s="420">
        <v>30130</v>
      </c>
      <c r="BE24" s="420">
        <v>30354</v>
      </c>
      <c r="BF24" s="420">
        <v>27101</v>
      </c>
      <c r="BG24" s="420">
        <v>32881</v>
      </c>
      <c r="BH24" s="867"/>
      <c r="BI24" s="866" t="s">
        <v>244</v>
      </c>
      <c r="BJ24" s="890">
        <f t="shared" si="45"/>
        <v>23771.38925</v>
      </c>
      <c r="BK24" s="891">
        <v>1832.32</v>
      </c>
      <c r="BL24" s="891">
        <v>1565.33</v>
      </c>
      <c r="BM24" s="891">
        <v>1825.21</v>
      </c>
      <c r="BN24" s="891">
        <v>1835.4490000000001</v>
      </c>
      <c r="BO24" s="891">
        <v>2130.1799999999998</v>
      </c>
      <c r="BP24" s="891">
        <v>2006.57</v>
      </c>
      <c r="BQ24" s="891">
        <v>1779.9902500000001</v>
      </c>
      <c r="BR24" s="891">
        <v>2063.31</v>
      </c>
      <c r="BS24" s="891">
        <v>2087.65</v>
      </c>
      <c r="BT24" s="891">
        <v>2149.25</v>
      </c>
      <c r="BU24" s="891">
        <v>2161.4899999999998</v>
      </c>
      <c r="BV24" s="891">
        <v>2334.64</v>
      </c>
      <c r="BW24" s="867"/>
      <c r="BX24" s="866" t="s">
        <v>244</v>
      </c>
      <c r="BY24" s="884">
        <f t="shared" si="16"/>
        <v>68.685769411914279</v>
      </c>
      <c r="BZ24" s="884">
        <f t="shared" si="17"/>
        <v>69.133715665559905</v>
      </c>
      <c r="CA24" s="884">
        <f t="shared" si="18"/>
        <v>67.933773109973089</v>
      </c>
      <c r="CB24" s="884">
        <f t="shared" si="19"/>
        <v>68.211749757082003</v>
      </c>
      <c r="CC24" s="884">
        <f t="shared" si="20"/>
        <v>67.559224087161368</v>
      </c>
      <c r="CD24" s="884">
        <f t="shared" si="21"/>
        <v>57.173761339846472</v>
      </c>
      <c r="CE24" s="884">
        <f t="shared" si="22"/>
        <v>68.631186510243879</v>
      </c>
      <c r="CF24" s="884">
        <f t="shared" si="23"/>
        <v>67.912638305990072</v>
      </c>
      <c r="CG24" s="884">
        <f t="shared" si="24"/>
        <v>70.070977382326973</v>
      </c>
      <c r="CH24" s="884">
        <f t="shared" si="25"/>
        <v>69.288084965151015</v>
      </c>
      <c r="CI24" s="884">
        <f t="shared" si="26"/>
        <v>70.806154048889766</v>
      </c>
      <c r="CJ24" s="884">
        <f t="shared" si="27"/>
        <v>79.756835541123934</v>
      </c>
      <c r="CK24" s="884">
        <f t="shared" si="28"/>
        <v>71.002706730330587</v>
      </c>
      <c r="CL24" s="867"/>
      <c r="CM24" s="866" t="s">
        <v>244</v>
      </c>
      <c r="CN24" s="409">
        <f t="shared" si="46"/>
        <v>113077</v>
      </c>
      <c r="CO24" s="902">
        <v>8767</v>
      </c>
      <c r="CP24" s="902">
        <v>9616</v>
      </c>
      <c r="CQ24" s="902">
        <v>9984</v>
      </c>
      <c r="CR24" s="902">
        <v>9747</v>
      </c>
      <c r="CS24" s="902">
        <v>9846</v>
      </c>
      <c r="CT24" s="902">
        <v>10554</v>
      </c>
      <c r="CU24" s="902">
        <v>10650</v>
      </c>
      <c r="CV24" s="902">
        <v>9106</v>
      </c>
      <c r="CW24" s="902">
        <v>9260</v>
      </c>
      <c r="CX24" s="902">
        <v>9611</v>
      </c>
      <c r="CY24" s="902">
        <v>7768</v>
      </c>
      <c r="CZ24" s="902">
        <v>8168</v>
      </c>
      <c r="DA24" s="867"/>
      <c r="DB24" s="866" t="s">
        <v>244</v>
      </c>
      <c r="DC24" s="900">
        <f t="shared" si="47"/>
        <v>20054.427499999998</v>
      </c>
      <c r="DD24" s="900">
        <v>1454.27</v>
      </c>
      <c r="DE24" s="900">
        <v>1711.1</v>
      </c>
      <c r="DF24" s="900">
        <v>1793.55</v>
      </c>
      <c r="DG24" s="900">
        <v>1753.4524999999999</v>
      </c>
      <c r="DH24" s="900">
        <v>1795.9</v>
      </c>
      <c r="DI24" s="900">
        <v>1874.21</v>
      </c>
      <c r="DJ24" s="900">
        <v>1902.9749999999999</v>
      </c>
      <c r="DK24" s="900">
        <v>1622.16</v>
      </c>
      <c r="DL24" s="900">
        <v>1642.08</v>
      </c>
      <c r="DM24" s="900">
        <v>1705.41</v>
      </c>
      <c r="DN24" s="900">
        <v>1363.13</v>
      </c>
      <c r="DO24" s="900">
        <v>1436.19</v>
      </c>
      <c r="DP24" s="867"/>
      <c r="DQ24" s="866" t="s">
        <v>244</v>
      </c>
      <c r="DR24" s="898">
        <f t="shared" si="29"/>
        <v>177.35195928438142</v>
      </c>
      <c r="DS24" s="898">
        <f t="shared" si="30"/>
        <v>165.88000456256415</v>
      </c>
      <c r="DT24" s="898">
        <f t="shared" si="31"/>
        <v>177.94301164725456</v>
      </c>
      <c r="DU24" s="898">
        <f t="shared" si="32"/>
        <v>179.64242788461539</v>
      </c>
      <c r="DV24" s="898">
        <f t="shared" si="33"/>
        <v>179.8966348620088</v>
      </c>
      <c r="DW24" s="898">
        <f t="shared" si="34"/>
        <v>182.39894373349586</v>
      </c>
      <c r="DX24" s="898">
        <f t="shared" si="35"/>
        <v>177.58290695470913</v>
      </c>
      <c r="DY24" s="898">
        <f t="shared" si="36"/>
        <v>178.68309859154928</v>
      </c>
      <c r="DZ24" s="898">
        <f t="shared" si="37"/>
        <v>178.14188447177688</v>
      </c>
      <c r="EA24" s="898">
        <f t="shared" si="38"/>
        <v>177.33045356371491</v>
      </c>
      <c r="EB24" s="898">
        <f t="shared" si="39"/>
        <v>177.4435542607429</v>
      </c>
      <c r="EC24" s="898">
        <f t="shared" si="40"/>
        <v>175.48017507723998</v>
      </c>
      <c r="ED24" s="898">
        <f t="shared" si="41"/>
        <v>175.83129285014692</v>
      </c>
    </row>
    <row r="25" spans="1:134" s="275" customFormat="1" ht="12" customHeight="1">
      <c r="A25" s="857" t="s">
        <v>245</v>
      </c>
      <c r="B25" s="409">
        <f t="shared" si="42"/>
        <v>1026</v>
      </c>
      <c r="C25" s="905">
        <v>83</v>
      </c>
      <c r="D25" s="905">
        <v>84</v>
      </c>
      <c r="E25" s="905">
        <v>79</v>
      </c>
      <c r="F25" s="905">
        <v>69</v>
      </c>
      <c r="G25" s="905">
        <v>114</v>
      </c>
      <c r="H25" s="905">
        <v>72</v>
      </c>
      <c r="I25" s="905">
        <v>67</v>
      </c>
      <c r="J25" s="905">
        <v>86</v>
      </c>
      <c r="K25" s="905">
        <v>80</v>
      </c>
      <c r="L25" s="905">
        <v>95</v>
      </c>
      <c r="M25" s="905">
        <v>81</v>
      </c>
      <c r="N25" s="905">
        <v>116</v>
      </c>
      <c r="O25" s="409"/>
      <c r="P25" s="857" t="s">
        <v>245</v>
      </c>
      <c r="Q25" s="894">
        <f t="shared" si="43"/>
        <v>22.24</v>
      </c>
      <c r="R25" s="888">
        <v>1.78</v>
      </c>
      <c r="S25" s="888">
        <v>1.8</v>
      </c>
      <c r="T25" s="888">
        <v>1.6760000000000002</v>
      </c>
      <c r="U25" s="888">
        <v>1.494</v>
      </c>
      <c r="V25" s="888">
        <v>2.4779999999999998</v>
      </c>
      <c r="W25" s="888">
        <v>1.5329999999999999</v>
      </c>
      <c r="X25" s="888">
        <v>1.47</v>
      </c>
      <c r="Y25" s="888">
        <v>1.86</v>
      </c>
      <c r="Z25" s="888">
        <v>1.77</v>
      </c>
      <c r="AA25" s="888">
        <v>2.1</v>
      </c>
      <c r="AB25" s="888">
        <v>1.7789999999999999</v>
      </c>
      <c r="AC25" s="888">
        <v>2.5</v>
      </c>
      <c r="AD25" s="409"/>
      <c r="AE25" s="857" t="s">
        <v>245</v>
      </c>
      <c r="AF25" s="884">
        <f t="shared" si="3"/>
        <v>21.676413255360625</v>
      </c>
      <c r="AG25" s="884">
        <f t="shared" si="4"/>
        <v>21.445783132530121</v>
      </c>
      <c r="AH25" s="884">
        <f t="shared" si="5"/>
        <v>21.428571428571427</v>
      </c>
      <c r="AI25" s="884">
        <f t="shared" si="6"/>
        <v>21.215189873417721</v>
      </c>
      <c r="AJ25" s="884">
        <f t="shared" si="7"/>
        <v>21.652173913043477</v>
      </c>
      <c r="AK25" s="884">
        <f t="shared" si="8"/>
        <v>21.736842105263154</v>
      </c>
      <c r="AL25" s="884">
        <f t="shared" si="9"/>
        <v>21.291666666666668</v>
      </c>
      <c r="AM25" s="884">
        <f t="shared" si="10"/>
        <v>21.940298507462686</v>
      </c>
      <c r="AN25" s="884">
        <f t="shared" si="11"/>
        <v>21.627906976744189</v>
      </c>
      <c r="AO25" s="884">
        <f t="shared" si="12"/>
        <v>22.125</v>
      </c>
      <c r="AP25" s="884">
        <f t="shared" si="13"/>
        <v>22.10526315789474</v>
      </c>
      <c r="AQ25" s="884">
        <f t="shared" si="14"/>
        <v>21.962962962962962</v>
      </c>
      <c r="AR25" s="884">
        <f t="shared" si="15"/>
        <v>21.551724137931036</v>
      </c>
      <c r="AS25" s="409"/>
      <c r="AT25" s="857" t="s">
        <v>245</v>
      </c>
      <c r="AU25" s="409">
        <f t="shared" si="44"/>
        <v>18390</v>
      </c>
      <c r="AV25" s="420">
        <v>1142</v>
      </c>
      <c r="AW25" s="420">
        <v>1184</v>
      </c>
      <c r="AX25" s="420">
        <v>998</v>
      </c>
      <c r="AY25" s="420">
        <v>1194</v>
      </c>
      <c r="AZ25" s="420">
        <v>1427</v>
      </c>
      <c r="BA25" s="420">
        <v>1563</v>
      </c>
      <c r="BB25" s="420">
        <v>1515</v>
      </c>
      <c r="BC25" s="420">
        <v>1705</v>
      </c>
      <c r="BD25" s="420">
        <v>2037</v>
      </c>
      <c r="BE25" s="420">
        <v>1677</v>
      </c>
      <c r="BF25" s="420">
        <v>1581</v>
      </c>
      <c r="BG25" s="420">
        <v>2367</v>
      </c>
      <c r="BH25" s="867"/>
      <c r="BI25" s="866" t="s">
        <v>245</v>
      </c>
      <c r="BJ25" s="890">
        <f t="shared" si="45"/>
        <v>881.95900000000006</v>
      </c>
      <c r="BK25" s="891">
        <v>54.31</v>
      </c>
      <c r="BL25" s="891">
        <v>56.84</v>
      </c>
      <c r="BM25" s="891">
        <v>46.92</v>
      </c>
      <c r="BN25" s="891">
        <v>57.89</v>
      </c>
      <c r="BO25" s="891">
        <v>67.013000000000005</v>
      </c>
      <c r="BP25" s="891">
        <v>76.48</v>
      </c>
      <c r="BQ25" s="891">
        <v>74.866</v>
      </c>
      <c r="BR25" s="891">
        <v>79.86</v>
      </c>
      <c r="BS25" s="891">
        <v>98.09</v>
      </c>
      <c r="BT25" s="891">
        <v>80.75</v>
      </c>
      <c r="BU25" s="891">
        <v>77.19</v>
      </c>
      <c r="BV25" s="891">
        <v>111.75</v>
      </c>
      <c r="BW25" s="867"/>
      <c r="BX25" s="866" t="s">
        <v>245</v>
      </c>
      <c r="BY25" s="884">
        <f t="shared" si="16"/>
        <v>47.958618814573143</v>
      </c>
      <c r="BZ25" s="884">
        <f t="shared" si="17"/>
        <v>47.556917688266203</v>
      </c>
      <c r="CA25" s="884">
        <f t="shared" si="18"/>
        <v>48.006756756756758</v>
      </c>
      <c r="CB25" s="884">
        <f t="shared" si="19"/>
        <v>47.014028056112224</v>
      </c>
      <c r="CC25" s="884">
        <f t="shared" si="20"/>
        <v>48.484087102177554</v>
      </c>
      <c r="CD25" s="884">
        <f t="shared" si="21"/>
        <v>46.96075683251577</v>
      </c>
      <c r="CE25" s="884">
        <f t="shared" si="22"/>
        <v>48.931541906589892</v>
      </c>
      <c r="CF25" s="884">
        <f t="shared" si="23"/>
        <v>49.416501650165017</v>
      </c>
      <c r="CG25" s="884">
        <f t="shared" si="24"/>
        <v>46.838709677419359</v>
      </c>
      <c r="CH25" s="884">
        <f t="shared" si="25"/>
        <v>48.15414825724104</v>
      </c>
      <c r="CI25" s="884">
        <f t="shared" si="26"/>
        <v>48.151460942158614</v>
      </c>
      <c r="CJ25" s="884">
        <f t="shared" si="27"/>
        <v>48.823529411764703</v>
      </c>
      <c r="CK25" s="884">
        <f t="shared" si="28"/>
        <v>47.21166032953105</v>
      </c>
      <c r="CL25" s="867"/>
      <c r="CM25" s="866" t="s">
        <v>245</v>
      </c>
      <c r="CN25" s="409">
        <f t="shared" si="46"/>
        <v>7829</v>
      </c>
      <c r="CO25" s="902">
        <v>652</v>
      </c>
      <c r="CP25" s="902">
        <v>637</v>
      </c>
      <c r="CQ25" s="902">
        <v>670</v>
      </c>
      <c r="CR25" s="902">
        <v>591</v>
      </c>
      <c r="CS25" s="902">
        <v>677</v>
      </c>
      <c r="CT25" s="902">
        <v>711</v>
      </c>
      <c r="CU25" s="902">
        <v>651</v>
      </c>
      <c r="CV25" s="902">
        <v>667</v>
      </c>
      <c r="CW25" s="902">
        <v>674</v>
      </c>
      <c r="CX25" s="902">
        <v>621</v>
      </c>
      <c r="CY25" s="902">
        <v>618</v>
      </c>
      <c r="CZ25" s="902">
        <v>660</v>
      </c>
      <c r="DA25" s="867"/>
      <c r="DB25" s="866" t="s">
        <v>245</v>
      </c>
      <c r="DC25" s="900">
        <f t="shared" si="47"/>
        <v>1782.876</v>
      </c>
      <c r="DD25" s="900">
        <v>145.55000000000001</v>
      </c>
      <c r="DE25" s="900">
        <v>140.91999999999999</v>
      </c>
      <c r="DF25" s="900">
        <v>146.27000000000001</v>
      </c>
      <c r="DG25" s="900">
        <v>131.1</v>
      </c>
      <c r="DH25" s="900">
        <v>150.452</v>
      </c>
      <c r="DI25" s="900">
        <v>157.59399999999999</v>
      </c>
      <c r="DJ25" s="900">
        <v>150.66</v>
      </c>
      <c r="DK25" s="900">
        <v>154.91999999999999</v>
      </c>
      <c r="DL25" s="900">
        <v>157.28</v>
      </c>
      <c r="DM25" s="900">
        <v>144.57</v>
      </c>
      <c r="DN25" s="900">
        <v>147.13</v>
      </c>
      <c r="DO25" s="900">
        <v>156.43</v>
      </c>
      <c r="DP25" s="867"/>
      <c r="DQ25" s="866" t="s">
        <v>245</v>
      </c>
      <c r="DR25" s="898">
        <f t="shared" si="29"/>
        <v>227.72716822071783</v>
      </c>
      <c r="DS25" s="898">
        <f t="shared" si="30"/>
        <v>223.23619631901843</v>
      </c>
      <c r="DT25" s="898">
        <f t="shared" si="31"/>
        <v>221.22448979591834</v>
      </c>
      <c r="DU25" s="898">
        <f t="shared" si="32"/>
        <v>218.31343283582092</v>
      </c>
      <c r="DV25" s="898">
        <f t="shared" si="33"/>
        <v>221.82741116751268</v>
      </c>
      <c r="DW25" s="898">
        <f t="shared" si="34"/>
        <v>222.23338257016249</v>
      </c>
      <c r="DX25" s="898">
        <f t="shared" si="35"/>
        <v>221.65119549929676</v>
      </c>
      <c r="DY25" s="898">
        <f t="shared" si="36"/>
        <v>231.42857142857142</v>
      </c>
      <c r="DZ25" s="898">
        <f t="shared" si="37"/>
        <v>232.26386806596699</v>
      </c>
      <c r="EA25" s="898">
        <f t="shared" si="38"/>
        <v>233.35311572700294</v>
      </c>
      <c r="EB25" s="898">
        <f t="shared" si="39"/>
        <v>232.80193236714973</v>
      </c>
      <c r="EC25" s="898">
        <f t="shared" si="40"/>
        <v>238.07443365695792</v>
      </c>
      <c r="ED25" s="898">
        <f t="shared" si="41"/>
        <v>237.0151515151515</v>
      </c>
    </row>
    <row r="26" spans="1:134" s="275" customFormat="1" ht="12" customHeight="1">
      <c r="A26" s="857" t="s">
        <v>246</v>
      </c>
      <c r="B26" s="409">
        <f t="shared" si="42"/>
        <v>988</v>
      </c>
      <c r="C26" s="905">
        <v>63</v>
      </c>
      <c r="D26" s="905">
        <v>76</v>
      </c>
      <c r="E26" s="905">
        <v>66</v>
      </c>
      <c r="F26" s="905">
        <v>117</v>
      </c>
      <c r="G26" s="905">
        <v>91</v>
      </c>
      <c r="H26" s="905">
        <v>66</v>
      </c>
      <c r="I26" s="905">
        <v>55</v>
      </c>
      <c r="J26" s="905">
        <v>111</v>
      </c>
      <c r="K26" s="905">
        <v>91</v>
      </c>
      <c r="L26" s="905">
        <v>84</v>
      </c>
      <c r="M26" s="905">
        <v>80</v>
      </c>
      <c r="N26" s="905">
        <v>88</v>
      </c>
      <c r="O26" s="409"/>
      <c r="P26" s="857" t="s">
        <v>246</v>
      </c>
      <c r="Q26" s="894">
        <f t="shared" si="43"/>
        <v>23.405000000000005</v>
      </c>
      <c r="R26" s="888">
        <v>1.5</v>
      </c>
      <c r="S26" s="888">
        <v>1.7730000000000001</v>
      </c>
      <c r="T26" s="888">
        <v>1.3680000000000001</v>
      </c>
      <c r="U26" s="888">
        <v>3.36</v>
      </c>
      <c r="V26" s="888">
        <v>1.91</v>
      </c>
      <c r="W26" s="888">
        <v>1.488</v>
      </c>
      <c r="X26" s="888">
        <v>1.476</v>
      </c>
      <c r="Y26" s="888">
        <v>2.37</v>
      </c>
      <c r="Z26" s="888">
        <v>2.08</v>
      </c>
      <c r="AA26" s="888">
        <v>2.0699999999999998</v>
      </c>
      <c r="AB26" s="888">
        <v>1.92</v>
      </c>
      <c r="AC26" s="888">
        <v>2.09</v>
      </c>
      <c r="AD26" s="409"/>
      <c r="AE26" s="857" t="s">
        <v>246</v>
      </c>
      <c r="AF26" s="884">
        <f t="shared" si="3"/>
        <v>23.689271255060735</v>
      </c>
      <c r="AG26" s="884">
        <f t="shared" si="4"/>
        <v>23.809523809523807</v>
      </c>
      <c r="AH26" s="884">
        <f t="shared" si="5"/>
        <v>23.328947368421055</v>
      </c>
      <c r="AI26" s="884">
        <f t="shared" si="6"/>
        <v>20.72727272727273</v>
      </c>
      <c r="AJ26" s="884">
        <f t="shared" si="7"/>
        <v>28.717948717948719</v>
      </c>
      <c r="AK26" s="884">
        <f t="shared" si="8"/>
        <v>20.989010989010985</v>
      </c>
      <c r="AL26" s="884">
        <f t="shared" si="9"/>
        <v>22.545454545454547</v>
      </c>
      <c r="AM26" s="884">
        <f t="shared" si="10"/>
        <v>26.836363636363636</v>
      </c>
      <c r="AN26" s="884">
        <f t="shared" si="11"/>
        <v>21.351351351351351</v>
      </c>
      <c r="AO26" s="884">
        <f t="shared" si="12"/>
        <v>22.857142857142858</v>
      </c>
      <c r="AP26" s="884">
        <f t="shared" si="13"/>
        <v>24.642857142857139</v>
      </c>
      <c r="AQ26" s="884">
        <f t="shared" si="14"/>
        <v>24</v>
      </c>
      <c r="AR26" s="884">
        <f t="shared" si="15"/>
        <v>23.749999999999996</v>
      </c>
      <c r="AS26" s="409"/>
      <c r="AT26" s="857" t="s">
        <v>246</v>
      </c>
      <c r="AU26" s="409">
        <f t="shared" si="44"/>
        <v>46538</v>
      </c>
      <c r="AV26" s="420">
        <v>3591</v>
      </c>
      <c r="AW26" s="420">
        <v>4291</v>
      </c>
      <c r="AX26" s="420">
        <v>4331</v>
      </c>
      <c r="AY26" s="420">
        <v>4160</v>
      </c>
      <c r="AZ26" s="420">
        <v>4195</v>
      </c>
      <c r="BA26" s="420">
        <v>3943</v>
      </c>
      <c r="BB26" s="420">
        <v>3516</v>
      </c>
      <c r="BC26" s="420">
        <v>3784</v>
      </c>
      <c r="BD26" s="420">
        <v>3520</v>
      </c>
      <c r="BE26" s="420">
        <v>3317</v>
      </c>
      <c r="BF26" s="420">
        <v>3504</v>
      </c>
      <c r="BG26" s="420">
        <v>4386</v>
      </c>
      <c r="BH26" s="867"/>
      <c r="BI26" s="866" t="s">
        <v>246</v>
      </c>
      <c r="BJ26" s="890">
        <f t="shared" si="45"/>
        <v>2106.2919999999999</v>
      </c>
      <c r="BK26" s="891">
        <v>154.95500000000001</v>
      </c>
      <c r="BL26" s="891">
        <v>180.33</v>
      </c>
      <c r="BM26" s="891">
        <v>181.22</v>
      </c>
      <c r="BN26" s="891">
        <v>225.17</v>
      </c>
      <c r="BO26" s="891">
        <v>177.09</v>
      </c>
      <c r="BP26" s="891">
        <v>184.887</v>
      </c>
      <c r="BQ26" s="891">
        <v>162.57</v>
      </c>
      <c r="BR26" s="891">
        <v>174.43</v>
      </c>
      <c r="BS26" s="891">
        <v>163.38999999999999</v>
      </c>
      <c r="BT26" s="891">
        <v>161.13</v>
      </c>
      <c r="BU26" s="891">
        <v>161.27000000000001</v>
      </c>
      <c r="BV26" s="891">
        <v>179.85</v>
      </c>
      <c r="BW26" s="867"/>
      <c r="BX26" s="866" t="s">
        <v>246</v>
      </c>
      <c r="BY26" s="884">
        <f t="shared" si="16"/>
        <v>45.259615797842621</v>
      </c>
      <c r="BZ26" s="884">
        <f t="shared" si="17"/>
        <v>43.150932887774992</v>
      </c>
      <c r="CA26" s="884">
        <f t="shared" si="18"/>
        <v>42.025168958284787</v>
      </c>
      <c r="CB26" s="884">
        <f t="shared" si="19"/>
        <v>41.842530593396447</v>
      </c>
      <c r="CC26" s="884">
        <f t="shared" si="20"/>
        <v>54.127403846153847</v>
      </c>
      <c r="CD26" s="884">
        <f t="shared" si="21"/>
        <v>42.214541120381405</v>
      </c>
      <c r="CE26" s="884">
        <f t="shared" si="22"/>
        <v>46.889931524220138</v>
      </c>
      <c r="CF26" s="884">
        <f t="shared" si="23"/>
        <v>46.237201365187715</v>
      </c>
      <c r="CG26" s="884">
        <f t="shared" si="24"/>
        <v>46.096723044397464</v>
      </c>
      <c r="CH26" s="884">
        <f t="shared" si="25"/>
        <v>46.417613636363633</v>
      </c>
      <c r="CI26" s="884">
        <f t="shared" si="26"/>
        <v>48.577027434428693</v>
      </c>
      <c r="CJ26" s="884">
        <f t="shared" si="27"/>
        <v>46.024543378995432</v>
      </c>
      <c r="CK26" s="884">
        <f t="shared" si="28"/>
        <v>41.005471956224355</v>
      </c>
      <c r="CL26" s="867"/>
      <c r="CM26" s="866" t="s">
        <v>246</v>
      </c>
      <c r="CN26" s="409">
        <f t="shared" si="46"/>
        <v>11129</v>
      </c>
      <c r="CO26" s="902">
        <v>1039</v>
      </c>
      <c r="CP26" s="902">
        <v>962</v>
      </c>
      <c r="CQ26" s="902">
        <v>1049</v>
      </c>
      <c r="CR26" s="902">
        <v>787</v>
      </c>
      <c r="CS26" s="902">
        <v>988</v>
      </c>
      <c r="CT26" s="902">
        <v>962</v>
      </c>
      <c r="CU26" s="902">
        <v>911</v>
      </c>
      <c r="CV26" s="902">
        <v>937</v>
      </c>
      <c r="CW26" s="902">
        <v>899</v>
      </c>
      <c r="CX26" s="902">
        <v>916</v>
      </c>
      <c r="CY26" s="902">
        <v>825</v>
      </c>
      <c r="CZ26" s="902">
        <v>854</v>
      </c>
      <c r="DA26" s="867"/>
      <c r="DB26" s="866" t="s">
        <v>246</v>
      </c>
      <c r="DC26" s="900">
        <f t="shared" si="47"/>
        <v>2279.1170000000002</v>
      </c>
      <c r="DD26" s="900">
        <v>211.06</v>
      </c>
      <c r="DE26" s="900">
        <v>187.52</v>
      </c>
      <c r="DF26" s="900">
        <v>202.78700000000001</v>
      </c>
      <c r="DG26" s="900">
        <v>162.91999999999999</v>
      </c>
      <c r="DH26" s="900">
        <v>191.6</v>
      </c>
      <c r="DI26" s="900">
        <v>186.95</v>
      </c>
      <c r="DJ26" s="900">
        <v>181.29</v>
      </c>
      <c r="DK26" s="900">
        <v>196.18</v>
      </c>
      <c r="DL26" s="900">
        <v>193.74</v>
      </c>
      <c r="DM26" s="900">
        <v>202.74</v>
      </c>
      <c r="DN26" s="900">
        <v>180.01</v>
      </c>
      <c r="DO26" s="900">
        <v>182.32</v>
      </c>
      <c r="DP26" s="867"/>
      <c r="DQ26" s="866" t="s">
        <v>246</v>
      </c>
      <c r="DR26" s="898">
        <f t="shared" si="29"/>
        <v>204.79081678497622</v>
      </c>
      <c r="DS26" s="898">
        <f t="shared" si="30"/>
        <v>203.13763233878728</v>
      </c>
      <c r="DT26" s="898">
        <f t="shared" si="31"/>
        <v>194.92723492723493</v>
      </c>
      <c r="DU26" s="898">
        <f t="shared" si="32"/>
        <v>193.31458531935178</v>
      </c>
      <c r="DV26" s="898">
        <f t="shared" si="33"/>
        <v>207.01397712833545</v>
      </c>
      <c r="DW26" s="898">
        <f t="shared" si="34"/>
        <v>193.92712550607285</v>
      </c>
      <c r="DX26" s="898">
        <f t="shared" si="35"/>
        <v>194.33471933471932</v>
      </c>
      <c r="DY26" s="898">
        <f t="shared" si="36"/>
        <v>199.00109769484081</v>
      </c>
      <c r="DZ26" s="898">
        <f t="shared" si="37"/>
        <v>209.37033084311634</v>
      </c>
      <c r="EA26" s="898">
        <f t="shared" si="38"/>
        <v>215.50611790878753</v>
      </c>
      <c r="EB26" s="898">
        <f t="shared" si="39"/>
        <v>221.33187772925766</v>
      </c>
      <c r="EC26" s="898">
        <f t="shared" si="40"/>
        <v>218.19393939393939</v>
      </c>
      <c r="ED26" s="898">
        <f t="shared" si="41"/>
        <v>213.4894613583138</v>
      </c>
    </row>
    <row r="27" spans="1:134" s="275" customFormat="1" ht="12" customHeight="1">
      <c r="A27" s="857" t="s">
        <v>258</v>
      </c>
      <c r="B27" s="409">
        <f t="shared" si="42"/>
        <v>19072</v>
      </c>
      <c r="C27" s="905">
        <v>1459</v>
      </c>
      <c r="D27" s="905">
        <v>1241</v>
      </c>
      <c r="E27" s="905">
        <v>1380</v>
      </c>
      <c r="F27" s="905">
        <v>1383</v>
      </c>
      <c r="G27" s="905">
        <v>1420</v>
      </c>
      <c r="H27" s="905">
        <v>1552</v>
      </c>
      <c r="I27" s="905">
        <v>1608</v>
      </c>
      <c r="J27" s="905">
        <v>1887</v>
      </c>
      <c r="K27" s="905">
        <v>1687</v>
      </c>
      <c r="L27" s="905">
        <v>1579</v>
      </c>
      <c r="M27" s="905">
        <v>1795</v>
      </c>
      <c r="N27" s="905">
        <v>2081</v>
      </c>
      <c r="O27" s="409"/>
      <c r="P27" s="857" t="s">
        <v>258</v>
      </c>
      <c r="Q27" s="894">
        <f t="shared" si="43"/>
        <v>240.41499999999999</v>
      </c>
      <c r="R27" s="888">
        <v>17.05</v>
      </c>
      <c r="S27" s="888">
        <v>15.04</v>
      </c>
      <c r="T27" s="888">
        <v>16.649999999999999</v>
      </c>
      <c r="U27" s="888">
        <v>16.77</v>
      </c>
      <c r="V27" s="888">
        <v>19.07</v>
      </c>
      <c r="W27" s="888">
        <v>18.908999999999999</v>
      </c>
      <c r="X27" s="888">
        <v>20.309999999999999</v>
      </c>
      <c r="Y27" s="888">
        <v>23.1</v>
      </c>
      <c r="Z27" s="888">
        <v>21.89</v>
      </c>
      <c r="AA27" s="888">
        <v>20.71</v>
      </c>
      <c r="AB27" s="888">
        <v>23.57</v>
      </c>
      <c r="AC27" s="888">
        <v>27.346</v>
      </c>
      <c r="AD27" s="409"/>
      <c r="AE27" s="857" t="s">
        <v>258</v>
      </c>
      <c r="AF27" s="884">
        <f t="shared" ref="AF27:AF35" si="48">(Q27/B27)*1000</f>
        <v>12.605652265100671</v>
      </c>
      <c r="AG27" s="884">
        <f t="shared" ref="AG27:AG35" si="49">(R27/C27)*1000</f>
        <v>11.686086360520905</v>
      </c>
      <c r="AH27" s="884">
        <f t="shared" ref="AH27:AH35" si="50">(S27/D27)*1000</f>
        <v>12.119258662369056</v>
      </c>
      <c r="AI27" s="884">
        <f t="shared" ref="AI27:AI35" si="51">(T27/E27)*1000</f>
        <v>12.065217391304346</v>
      </c>
      <c r="AJ27" s="884">
        <f t="shared" ref="AJ27:AJ35" si="52">(U27/F27)*1000</f>
        <v>12.125813449023861</v>
      </c>
      <c r="AK27" s="884">
        <f t="shared" ref="AK27:AK35" si="53">(V27/G27)*1000</f>
        <v>13.429577464788734</v>
      </c>
      <c r="AL27" s="884">
        <f t="shared" ref="AL27:AL35" si="54">(W27/H27)*1000</f>
        <v>12.183634020618555</v>
      </c>
      <c r="AM27" s="884">
        <f t="shared" ref="AM27:AM35" si="55">(X27/I27)*1000</f>
        <v>12.630597014925373</v>
      </c>
      <c r="AN27" s="884">
        <f t="shared" ref="AN27:AN35" si="56">(Y27/J27)*1000</f>
        <v>12.241653418124008</v>
      </c>
      <c r="AO27" s="884">
        <f t="shared" ref="AO27:AO35" si="57">(Z27/K27)*1000</f>
        <v>12.975696502667459</v>
      </c>
      <c r="AP27" s="884">
        <f t="shared" ref="AP27:AP35" si="58">(AA27/L27)*1000</f>
        <v>13.115896136795442</v>
      </c>
      <c r="AQ27" s="884">
        <f t="shared" ref="AQ27:AQ35" si="59">(AB27/M27)*1000</f>
        <v>13.130919220055711</v>
      </c>
      <c r="AR27" s="884">
        <f t="shared" ref="AR27:AR35" si="60">(AC27/N27)*1000</f>
        <v>13.140797693416626</v>
      </c>
      <c r="AS27" s="409"/>
      <c r="AT27" s="857" t="s">
        <v>258</v>
      </c>
      <c r="AU27" s="409">
        <f t="shared" si="44"/>
        <v>24934</v>
      </c>
      <c r="AV27" s="420">
        <v>1747</v>
      </c>
      <c r="AW27" s="420">
        <v>1661</v>
      </c>
      <c r="AX27" s="420">
        <v>1738</v>
      </c>
      <c r="AY27" s="420">
        <v>2056</v>
      </c>
      <c r="AZ27" s="420">
        <v>1702</v>
      </c>
      <c r="BA27" s="420">
        <v>2168</v>
      </c>
      <c r="BB27" s="420">
        <v>1825</v>
      </c>
      <c r="BC27" s="420">
        <v>2256</v>
      </c>
      <c r="BD27" s="420">
        <v>2256</v>
      </c>
      <c r="BE27" s="420">
        <v>2577</v>
      </c>
      <c r="BF27" s="420">
        <v>2487</v>
      </c>
      <c r="BG27" s="420">
        <v>2461</v>
      </c>
      <c r="BH27" s="867"/>
      <c r="BI27" s="866" t="s">
        <v>258</v>
      </c>
      <c r="BJ27" s="890">
        <f t="shared" si="45"/>
        <v>1218.6640000000002</v>
      </c>
      <c r="BK27" s="891">
        <v>81.31</v>
      </c>
      <c r="BL27" s="891">
        <v>75.694999999999993</v>
      </c>
      <c r="BM27" s="891">
        <v>83.95</v>
      </c>
      <c r="BN27" s="891">
        <v>103.65600000000001</v>
      </c>
      <c r="BO27" s="891">
        <v>82.41</v>
      </c>
      <c r="BP27" s="891">
        <v>108.42</v>
      </c>
      <c r="BQ27" s="891">
        <v>86.61</v>
      </c>
      <c r="BR27" s="891">
        <v>111.245</v>
      </c>
      <c r="BS27" s="891">
        <v>112.48</v>
      </c>
      <c r="BT27" s="891">
        <v>129.85</v>
      </c>
      <c r="BU27" s="891">
        <v>123.495</v>
      </c>
      <c r="BV27" s="891">
        <v>119.54300000000001</v>
      </c>
      <c r="BW27" s="867"/>
      <c r="BX27" s="866" t="s">
        <v>258</v>
      </c>
      <c r="BY27" s="884">
        <f t="shared" si="16"/>
        <v>48.875591561722956</v>
      </c>
      <c r="BZ27" s="884">
        <f t="shared" si="17"/>
        <v>46.542644533485976</v>
      </c>
      <c r="CA27" s="884">
        <f t="shared" si="18"/>
        <v>45.571944611679712</v>
      </c>
      <c r="CB27" s="884">
        <f t="shared" si="19"/>
        <v>48.302646720368244</v>
      </c>
      <c r="CC27" s="884">
        <f t="shared" si="20"/>
        <v>50.416342412451371</v>
      </c>
      <c r="CD27" s="884">
        <f t="shared" si="21"/>
        <v>48.419506462984721</v>
      </c>
      <c r="CE27" s="884">
        <f t="shared" si="22"/>
        <v>50.009225092250929</v>
      </c>
      <c r="CF27" s="884">
        <f t="shared" si="23"/>
        <v>47.457534246575342</v>
      </c>
      <c r="CG27" s="884">
        <f t="shared" si="24"/>
        <v>49.310726950354614</v>
      </c>
      <c r="CH27" s="884">
        <f t="shared" si="25"/>
        <v>49.858156028368796</v>
      </c>
      <c r="CI27" s="884">
        <f t="shared" si="26"/>
        <v>50.388048117966626</v>
      </c>
      <c r="CJ27" s="884">
        <f t="shared" si="27"/>
        <v>49.656212303980702</v>
      </c>
      <c r="CK27" s="884">
        <f t="shared" si="28"/>
        <v>48.574969524583501</v>
      </c>
      <c r="CL27" s="867"/>
      <c r="CM27" s="866" t="s">
        <v>258</v>
      </c>
      <c r="CN27" s="409">
        <f t="shared" si="46"/>
        <v>36069</v>
      </c>
      <c r="CO27" s="902">
        <v>2454</v>
      </c>
      <c r="CP27" s="902">
        <v>2422</v>
      </c>
      <c r="CQ27" s="902">
        <v>2814</v>
      </c>
      <c r="CR27" s="902">
        <v>2924</v>
      </c>
      <c r="CS27" s="902">
        <v>2998</v>
      </c>
      <c r="CT27" s="902">
        <v>3194</v>
      </c>
      <c r="CU27" s="902">
        <v>3386</v>
      </c>
      <c r="CV27" s="902">
        <v>3369</v>
      </c>
      <c r="CW27" s="902">
        <v>3023</v>
      </c>
      <c r="CX27" s="902">
        <v>3163</v>
      </c>
      <c r="CY27" s="902">
        <v>3057</v>
      </c>
      <c r="CZ27" s="902">
        <v>3265</v>
      </c>
      <c r="DA27" s="867"/>
      <c r="DB27" s="866" t="s">
        <v>258</v>
      </c>
      <c r="DC27" s="900">
        <f t="shared" si="47"/>
        <v>4020.77</v>
      </c>
      <c r="DD27" s="900">
        <v>266.13</v>
      </c>
      <c r="DE27" s="900">
        <v>264.64</v>
      </c>
      <c r="DF27" s="900">
        <v>315.99</v>
      </c>
      <c r="DG27" s="900">
        <v>330.83</v>
      </c>
      <c r="DH27" s="900">
        <v>335.19</v>
      </c>
      <c r="DI27" s="900">
        <v>358.74</v>
      </c>
      <c r="DJ27" s="900">
        <v>352.25</v>
      </c>
      <c r="DK27" s="900">
        <v>383.19</v>
      </c>
      <c r="DL27" s="900">
        <v>340.29</v>
      </c>
      <c r="DM27" s="900">
        <v>354.52</v>
      </c>
      <c r="DN27" s="900">
        <v>347.35</v>
      </c>
      <c r="DO27" s="900">
        <v>371.65</v>
      </c>
      <c r="DP27" s="867"/>
      <c r="DQ27" s="866" t="s">
        <v>258</v>
      </c>
      <c r="DR27" s="898">
        <f t="shared" si="29"/>
        <v>111.47439629598826</v>
      </c>
      <c r="DS27" s="898">
        <f t="shared" si="30"/>
        <v>108.44743276283619</v>
      </c>
      <c r="DT27" s="898">
        <f t="shared" si="31"/>
        <v>109.26507018992568</v>
      </c>
      <c r="DU27" s="898">
        <f t="shared" si="32"/>
        <v>112.29211087420043</v>
      </c>
      <c r="DV27" s="898">
        <f t="shared" si="33"/>
        <v>113.14295485636114</v>
      </c>
      <c r="DW27" s="898">
        <f t="shared" si="34"/>
        <v>111.80453635757172</v>
      </c>
      <c r="DX27" s="898">
        <f t="shared" si="35"/>
        <v>112.31684408265498</v>
      </c>
      <c r="DY27" s="898">
        <f t="shared" si="36"/>
        <v>104.03130537507384</v>
      </c>
      <c r="DZ27" s="898">
        <f t="shared" si="37"/>
        <v>113.73998219056099</v>
      </c>
      <c r="EA27" s="898">
        <f t="shared" si="38"/>
        <v>112.56698643731393</v>
      </c>
      <c r="EB27" s="898">
        <f t="shared" si="39"/>
        <v>112.08346506481189</v>
      </c>
      <c r="EC27" s="898">
        <f t="shared" si="40"/>
        <v>113.62446843310437</v>
      </c>
      <c r="ED27" s="898">
        <f t="shared" si="41"/>
        <v>113.82848392036753</v>
      </c>
    </row>
    <row r="28" spans="1:134" s="275" customFormat="1" ht="12" customHeight="1">
      <c r="A28" s="857" t="s">
        <v>643</v>
      </c>
      <c r="B28" s="409">
        <f t="shared" si="42"/>
        <v>12809</v>
      </c>
      <c r="C28" s="905">
        <v>948</v>
      </c>
      <c r="D28" s="905">
        <v>985</v>
      </c>
      <c r="E28" s="905">
        <v>920</v>
      </c>
      <c r="F28" s="905">
        <v>1003</v>
      </c>
      <c r="G28" s="905">
        <v>1073</v>
      </c>
      <c r="H28" s="905">
        <v>993</v>
      </c>
      <c r="I28" s="905">
        <v>1077</v>
      </c>
      <c r="J28" s="905">
        <v>1098</v>
      </c>
      <c r="K28" s="905">
        <v>1209</v>
      </c>
      <c r="L28" s="905">
        <v>1176</v>
      </c>
      <c r="M28" s="905">
        <v>1199</v>
      </c>
      <c r="N28" s="905">
        <v>1128</v>
      </c>
      <c r="O28" s="409"/>
      <c r="P28" s="857" t="s">
        <v>643</v>
      </c>
      <c r="Q28" s="894">
        <f t="shared" si="43"/>
        <v>160.23304999999999</v>
      </c>
      <c r="R28" s="888">
        <v>11.606</v>
      </c>
      <c r="S28" s="888">
        <v>12.08</v>
      </c>
      <c r="T28" s="888">
        <v>11.275</v>
      </c>
      <c r="U28" s="888">
        <v>12.525549999999999</v>
      </c>
      <c r="V28" s="888">
        <v>13.836</v>
      </c>
      <c r="W28" s="888">
        <v>12.6845</v>
      </c>
      <c r="X28" s="888">
        <v>14.036</v>
      </c>
      <c r="Y28" s="888">
        <v>13.742100000000001</v>
      </c>
      <c r="Z28" s="888">
        <v>15.445500000000001</v>
      </c>
      <c r="AA28" s="888">
        <v>14.6394</v>
      </c>
      <c r="AB28" s="888">
        <v>14.5</v>
      </c>
      <c r="AC28" s="888">
        <v>13.863</v>
      </c>
      <c r="AD28" s="409"/>
      <c r="AE28" s="857" t="s">
        <v>643</v>
      </c>
      <c r="AF28" s="884">
        <f t="shared" si="48"/>
        <v>12.509411351393551</v>
      </c>
      <c r="AG28" s="884">
        <f t="shared" si="49"/>
        <v>12.242616033755274</v>
      </c>
      <c r="AH28" s="884">
        <f t="shared" si="50"/>
        <v>12.263959390862944</v>
      </c>
      <c r="AI28" s="884">
        <f t="shared" si="51"/>
        <v>12.255434782608695</v>
      </c>
      <c r="AJ28" s="884">
        <f t="shared" si="52"/>
        <v>12.488085742771684</v>
      </c>
      <c r="AK28" s="884">
        <f t="shared" si="53"/>
        <v>12.894687791239516</v>
      </c>
      <c r="AL28" s="884">
        <f t="shared" si="54"/>
        <v>12.773917421953676</v>
      </c>
      <c r="AM28" s="884">
        <f t="shared" si="55"/>
        <v>13.032497678737231</v>
      </c>
      <c r="AN28" s="884">
        <f t="shared" si="56"/>
        <v>12.515573770491804</v>
      </c>
      <c r="AO28" s="884">
        <f t="shared" si="57"/>
        <v>12.775434243176178</v>
      </c>
      <c r="AP28" s="884">
        <f t="shared" si="58"/>
        <v>12.448469387755102</v>
      </c>
      <c r="AQ28" s="884">
        <f t="shared" si="59"/>
        <v>12.093411175979984</v>
      </c>
      <c r="AR28" s="884">
        <f t="shared" si="60"/>
        <v>12.289893617021276</v>
      </c>
      <c r="AS28" s="409"/>
      <c r="AT28" s="857" t="s">
        <v>643</v>
      </c>
      <c r="AU28" s="409">
        <f t="shared" si="44"/>
        <v>16647</v>
      </c>
      <c r="AV28" s="420">
        <v>1263</v>
      </c>
      <c r="AW28" s="420">
        <v>1275</v>
      </c>
      <c r="AX28" s="420">
        <v>1300</v>
      </c>
      <c r="AY28" s="420">
        <v>1256</v>
      </c>
      <c r="AZ28" s="420">
        <v>1344</v>
      </c>
      <c r="BA28" s="420">
        <v>1261</v>
      </c>
      <c r="BB28" s="420">
        <v>1378</v>
      </c>
      <c r="BC28" s="420">
        <v>1390</v>
      </c>
      <c r="BD28" s="420">
        <v>1451</v>
      </c>
      <c r="BE28" s="420">
        <v>1438</v>
      </c>
      <c r="BF28" s="420">
        <v>1589</v>
      </c>
      <c r="BG28" s="420">
        <v>1702</v>
      </c>
      <c r="BH28" s="867"/>
      <c r="BI28" s="866" t="s">
        <v>643</v>
      </c>
      <c r="BJ28" s="890">
        <f t="shared" si="45"/>
        <v>702.08899999999994</v>
      </c>
      <c r="BK28" s="891">
        <v>53.183999999999997</v>
      </c>
      <c r="BL28" s="891">
        <v>53.69</v>
      </c>
      <c r="BM28" s="891">
        <v>54.685000000000002</v>
      </c>
      <c r="BN28" s="891">
        <v>52.194000000000003</v>
      </c>
      <c r="BO28" s="891">
        <v>56.551500000000004</v>
      </c>
      <c r="BP28" s="891">
        <v>53.524500000000003</v>
      </c>
      <c r="BQ28" s="891">
        <v>58.016999999999996</v>
      </c>
      <c r="BR28" s="891">
        <v>58.81</v>
      </c>
      <c r="BS28" s="891">
        <v>61.543999999999997</v>
      </c>
      <c r="BT28" s="891">
        <v>60.992000000000004</v>
      </c>
      <c r="BU28" s="891">
        <v>67.459999999999994</v>
      </c>
      <c r="BV28" s="891">
        <v>71.436999999999998</v>
      </c>
      <c r="BW28" s="867"/>
      <c r="BX28" s="866" t="s">
        <v>643</v>
      </c>
      <c r="BY28" s="884">
        <f t="shared" si="16"/>
        <v>42.175106625818465</v>
      </c>
      <c r="BZ28" s="884">
        <f t="shared" si="17"/>
        <v>42.109263657957243</v>
      </c>
      <c r="CA28" s="884">
        <f t="shared" si="18"/>
        <v>42.109803921568627</v>
      </c>
      <c r="CB28" s="884">
        <f t="shared" si="19"/>
        <v>42.065384615384616</v>
      </c>
      <c r="CC28" s="884">
        <f t="shared" si="20"/>
        <v>41.555732484076437</v>
      </c>
      <c r="CD28" s="884">
        <f t="shared" si="21"/>
        <v>42.077008928571431</v>
      </c>
      <c r="CE28" s="884">
        <f t="shared" si="22"/>
        <v>42.446074544012689</v>
      </c>
      <c r="CF28" s="884">
        <f t="shared" si="23"/>
        <v>42.102322206095792</v>
      </c>
      <c r="CG28" s="884">
        <f t="shared" si="24"/>
        <v>42.309352517985616</v>
      </c>
      <c r="CH28" s="884">
        <f t="shared" si="25"/>
        <v>42.41488628532047</v>
      </c>
      <c r="CI28" s="884">
        <f t="shared" si="26"/>
        <v>42.414464534075108</v>
      </c>
      <c r="CJ28" s="884">
        <f t="shared" si="27"/>
        <v>42.454373820012584</v>
      </c>
      <c r="CK28" s="884">
        <f t="shared" si="28"/>
        <v>41.972385428907167</v>
      </c>
      <c r="CL28" s="867"/>
      <c r="CM28" s="866" t="s">
        <v>643</v>
      </c>
      <c r="CN28" s="409">
        <f t="shared" si="46"/>
        <v>23835</v>
      </c>
      <c r="CO28" s="902">
        <v>1710</v>
      </c>
      <c r="CP28" s="902">
        <v>1721</v>
      </c>
      <c r="CQ28" s="902">
        <v>1670</v>
      </c>
      <c r="CR28" s="902">
        <v>1725</v>
      </c>
      <c r="CS28" s="902">
        <v>1843</v>
      </c>
      <c r="CT28" s="902">
        <v>1896</v>
      </c>
      <c r="CU28" s="902">
        <v>1947</v>
      </c>
      <c r="CV28" s="902">
        <v>2151</v>
      </c>
      <c r="CW28" s="902">
        <v>2344</v>
      </c>
      <c r="CX28" s="902">
        <v>2324</v>
      </c>
      <c r="CY28" s="902">
        <v>2354</v>
      </c>
      <c r="CZ28" s="902">
        <v>2150</v>
      </c>
      <c r="DA28" s="867"/>
      <c r="DB28" s="866" t="s">
        <v>643</v>
      </c>
      <c r="DC28" s="900">
        <f t="shared" si="47"/>
        <v>2714.1863399999993</v>
      </c>
      <c r="DD28" s="900">
        <v>192.39500000000001</v>
      </c>
      <c r="DE28" s="900">
        <v>192.77700000000002</v>
      </c>
      <c r="DF28" s="900">
        <v>187.92</v>
      </c>
      <c r="DG28" s="900">
        <v>194.905</v>
      </c>
      <c r="DH28" s="900">
        <v>209.096</v>
      </c>
      <c r="DI28" s="900">
        <v>216.40199999999999</v>
      </c>
      <c r="DJ28" s="900">
        <v>222.35199999999998</v>
      </c>
      <c r="DK28" s="900">
        <v>244.32</v>
      </c>
      <c r="DL28" s="900">
        <v>268.42099999999999</v>
      </c>
      <c r="DM28" s="900">
        <v>267.56849999999997</v>
      </c>
      <c r="DN28" s="900">
        <v>271.24700000000001</v>
      </c>
      <c r="DO28" s="900">
        <v>246.78283999999999</v>
      </c>
      <c r="DP28" s="867"/>
      <c r="DQ28" s="866" t="s">
        <v>643</v>
      </c>
      <c r="DR28" s="898">
        <f t="shared" si="29"/>
        <v>113.87398112020135</v>
      </c>
      <c r="DS28" s="898">
        <f t="shared" si="30"/>
        <v>112.51169590643276</v>
      </c>
      <c r="DT28" s="898">
        <f t="shared" si="31"/>
        <v>112.01452643811737</v>
      </c>
      <c r="DU28" s="898">
        <f t="shared" si="32"/>
        <v>112.52694610778443</v>
      </c>
      <c r="DV28" s="898">
        <f t="shared" si="33"/>
        <v>112.98840579710145</v>
      </c>
      <c r="DW28" s="898">
        <f t="shared" si="34"/>
        <v>113.45415084102008</v>
      </c>
      <c r="DX28" s="898">
        <f t="shared" si="35"/>
        <v>114.13607594936708</v>
      </c>
      <c r="DY28" s="898">
        <f t="shared" si="36"/>
        <v>114.20236260914226</v>
      </c>
      <c r="DZ28" s="898">
        <f t="shared" si="37"/>
        <v>113.58437935843793</v>
      </c>
      <c r="EA28" s="898">
        <f t="shared" si="38"/>
        <v>114.51407849829351</v>
      </c>
      <c r="EB28" s="898">
        <f t="shared" si="39"/>
        <v>115.1327452667814</v>
      </c>
      <c r="EC28" s="898">
        <f t="shared" si="40"/>
        <v>115.22812234494478</v>
      </c>
      <c r="ED28" s="898">
        <f t="shared" si="41"/>
        <v>114.78271627906976</v>
      </c>
    </row>
    <row r="29" spans="1:134" s="275" customFormat="1" ht="12" customHeight="1">
      <c r="A29" s="857" t="s">
        <v>644</v>
      </c>
      <c r="B29" s="409">
        <f t="shared" si="42"/>
        <v>5997</v>
      </c>
      <c r="C29" s="905">
        <v>470</v>
      </c>
      <c r="D29" s="905">
        <v>475</v>
      </c>
      <c r="E29" s="905">
        <v>445</v>
      </c>
      <c r="F29" s="905">
        <v>491</v>
      </c>
      <c r="G29" s="905">
        <v>515</v>
      </c>
      <c r="H29" s="905">
        <v>476</v>
      </c>
      <c r="I29" s="905">
        <v>517</v>
      </c>
      <c r="J29" s="905">
        <v>505</v>
      </c>
      <c r="K29" s="905">
        <v>543</v>
      </c>
      <c r="L29" s="905">
        <v>532</v>
      </c>
      <c r="M29" s="905">
        <v>535</v>
      </c>
      <c r="N29" s="905">
        <v>493</v>
      </c>
      <c r="O29" s="409"/>
      <c r="P29" s="857" t="s">
        <v>644</v>
      </c>
      <c r="Q29" s="894">
        <f t="shared" si="43"/>
        <v>73.175600000000003</v>
      </c>
      <c r="R29" s="888">
        <v>5.64</v>
      </c>
      <c r="S29" s="888">
        <v>5.7</v>
      </c>
      <c r="T29" s="888">
        <v>5.34</v>
      </c>
      <c r="U29" s="888">
        <v>5.9852000000000007</v>
      </c>
      <c r="V29" s="888">
        <v>6.4470000000000001</v>
      </c>
      <c r="W29" s="888">
        <v>5.96</v>
      </c>
      <c r="X29" s="888">
        <v>6.4660000000000002</v>
      </c>
      <c r="Y29" s="888">
        <v>6.2315000000000005</v>
      </c>
      <c r="Z29" s="888">
        <v>6.7874999999999996</v>
      </c>
      <c r="AA29" s="888">
        <v>6.5424000000000007</v>
      </c>
      <c r="AB29" s="888">
        <v>6.16</v>
      </c>
      <c r="AC29" s="888">
        <v>5.9160000000000004</v>
      </c>
      <c r="AD29" s="409"/>
      <c r="AE29" s="857" t="s">
        <v>644</v>
      </c>
      <c r="AF29" s="884">
        <f t="shared" si="48"/>
        <v>12.202034350508589</v>
      </c>
      <c r="AG29" s="884">
        <f t="shared" si="49"/>
        <v>11.999999999999998</v>
      </c>
      <c r="AH29" s="884">
        <f t="shared" si="50"/>
        <v>12</v>
      </c>
      <c r="AI29" s="884">
        <f t="shared" si="51"/>
        <v>12</v>
      </c>
      <c r="AJ29" s="884">
        <f t="shared" si="52"/>
        <v>12.189816700610999</v>
      </c>
      <c r="AK29" s="884">
        <f t="shared" si="53"/>
        <v>12.518446601941747</v>
      </c>
      <c r="AL29" s="884">
        <f t="shared" si="54"/>
        <v>12.521008403361344</v>
      </c>
      <c r="AM29" s="884">
        <f t="shared" si="55"/>
        <v>12.506769825918763</v>
      </c>
      <c r="AN29" s="884">
        <f t="shared" si="56"/>
        <v>12.33960396039604</v>
      </c>
      <c r="AO29" s="884">
        <f t="shared" si="57"/>
        <v>12.499999999999998</v>
      </c>
      <c r="AP29" s="884">
        <f t="shared" si="58"/>
        <v>12.297744360902257</v>
      </c>
      <c r="AQ29" s="884">
        <f t="shared" si="59"/>
        <v>11.514018691588785</v>
      </c>
      <c r="AR29" s="884">
        <f t="shared" si="60"/>
        <v>12</v>
      </c>
      <c r="AS29" s="409"/>
      <c r="AT29" s="857" t="s">
        <v>644</v>
      </c>
      <c r="AU29" s="409">
        <f t="shared" si="44"/>
        <v>6538</v>
      </c>
      <c r="AV29" s="420">
        <v>515</v>
      </c>
      <c r="AW29" s="420">
        <v>530</v>
      </c>
      <c r="AX29" s="420">
        <v>580</v>
      </c>
      <c r="AY29" s="420">
        <v>538</v>
      </c>
      <c r="AZ29" s="420">
        <v>570</v>
      </c>
      <c r="BA29" s="420">
        <v>520</v>
      </c>
      <c r="BB29" s="420">
        <v>565</v>
      </c>
      <c r="BC29" s="420">
        <v>555</v>
      </c>
      <c r="BD29" s="420">
        <v>551</v>
      </c>
      <c r="BE29" s="420">
        <v>473</v>
      </c>
      <c r="BF29" s="420">
        <v>546</v>
      </c>
      <c r="BG29" s="420">
        <v>595</v>
      </c>
      <c r="BH29" s="867"/>
      <c r="BI29" s="866" t="s">
        <v>644</v>
      </c>
      <c r="BJ29" s="890">
        <f t="shared" si="45"/>
        <v>271.85400000000004</v>
      </c>
      <c r="BK29" s="891">
        <v>21.38</v>
      </c>
      <c r="BL29" s="891">
        <v>22.004999999999999</v>
      </c>
      <c r="BM29" s="891">
        <v>24.07</v>
      </c>
      <c r="BN29" s="891">
        <v>22.052</v>
      </c>
      <c r="BO29" s="891">
        <v>23.497499999999999</v>
      </c>
      <c r="BP29" s="891">
        <v>21.84</v>
      </c>
      <c r="BQ29" s="891">
        <v>23.452999999999999</v>
      </c>
      <c r="BR29" s="891">
        <v>23.295000000000002</v>
      </c>
      <c r="BS29" s="891">
        <v>23.223999999999997</v>
      </c>
      <c r="BT29" s="891">
        <v>19.852</v>
      </c>
      <c r="BU29" s="891">
        <v>22.805500000000002</v>
      </c>
      <c r="BV29" s="891">
        <v>24.38</v>
      </c>
      <c r="BW29" s="867"/>
      <c r="BX29" s="866" t="s">
        <v>644</v>
      </c>
      <c r="BY29" s="884">
        <f t="shared" si="16"/>
        <v>41.58060568981341</v>
      </c>
      <c r="BZ29" s="884">
        <f t="shared" si="17"/>
        <v>41.514563106796118</v>
      </c>
      <c r="CA29" s="884">
        <f t="shared" si="18"/>
        <v>41.518867924528301</v>
      </c>
      <c r="CB29" s="884">
        <f t="shared" si="19"/>
        <v>41.5</v>
      </c>
      <c r="CC29" s="884">
        <f t="shared" si="20"/>
        <v>40.988847583643121</v>
      </c>
      <c r="CD29" s="884">
        <f t="shared" si="21"/>
        <v>41.223684210526315</v>
      </c>
      <c r="CE29" s="884">
        <f t="shared" si="22"/>
        <v>42</v>
      </c>
      <c r="CF29" s="884">
        <f t="shared" si="23"/>
        <v>41.509734513274331</v>
      </c>
      <c r="CG29" s="884">
        <f t="shared" si="24"/>
        <v>41.972972972972975</v>
      </c>
      <c r="CH29" s="884">
        <f t="shared" si="25"/>
        <v>42.148820326678759</v>
      </c>
      <c r="CI29" s="884">
        <f t="shared" si="26"/>
        <v>41.970401691331929</v>
      </c>
      <c r="CJ29" s="884">
        <f t="shared" si="27"/>
        <v>41.768315018315022</v>
      </c>
      <c r="CK29" s="884">
        <f t="shared" si="28"/>
        <v>40.974789915966383</v>
      </c>
      <c r="CL29" s="867"/>
      <c r="CM29" s="866" t="s">
        <v>644</v>
      </c>
      <c r="CN29" s="409">
        <f t="shared" si="46"/>
        <v>11747</v>
      </c>
      <c r="CO29" s="902">
        <v>855</v>
      </c>
      <c r="CP29" s="902">
        <v>863</v>
      </c>
      <c r="CQ29" s="902">
        <v>820</v>
      </c>
      <c r="CR29" s="902">
        <v>847</v>
      </c>
      <c r="CS29" s="902">
        <v>913</v>
      </c>
      <c r="CT29" s="902">
        <v>936</v>
      </c>
      <c r="CU29" s="902">
        <v>972</v>
      </c>
      <c r="CV29" s="902">
        <v>1070</v>
      </c>
      <c r="CW29" s="902">
        <v>1160</v>
      </c>
      <c r="CX29" s="902">
        <v>1111</v>
      </c>
      <c r="CY29" s="902">
        <v>1160</v>
      </c>
      <c r="CZ29" s="902">
        <v>1040</v>
      </c>
      <c r="DA29" s="867"/>
      <c r="DB29" s="866" t="s">
        <v>644</v>
      </c>
      <c r="DC29" s="900">
        <f t="shared" si="47"/>
        <v>1329.4446</v>
      </c>
      <c r="DD29" s="900">
        <v>95.778999999999996</v>
      </c>
      <c r="DE29" s="900">
        <v>96.24799999999999</v>
      </c>
      <c r="DF29" s="900">
        <v>91.855000000000004</v>
      </c>
      <c r="DG29" s="900">
        <v>95.272999999999996</v>
      </c>
      <c r="DH29" s="900">
        <v>103.126</v>
      </c>
      <c r="DI29" s="900">
        <v>106.24199999999999</v>
      </c>
      <c r="DJ29" s="900">
        <v>110.30199999999999</v>
      </c>
      <c r="DK29" s="900">
        <v>120.39</v>
      </c>
      <c r="DL29" s="900">
        <v>131.66899999999998</v>
      </c>
      <c r="DM29" s="900">
        <v>126.86799999999999</v>
      </c>
      <c r="DN29" s="900">
        <v>133.13</v>
      </c>
      <c r="DO29" s="900">
        <v>118.5626</v>
      </c>
      <c r="DP29" s="867"/>
      <c r="DQ29" s="866" t="s">
        <v>644</v>
      </c>
      <c r="DR29" s="898">
        <f t="shared" si="29"/>
        <v>113.17311654039329</v>
      </c>
      <c r="DS29" s="898">
        <f t="shared" si="30"/>
        <v>112.02222222222221</v>
      </c>
      <c r="DT29" s="898">
        <f t="shared" si="31"/>
        <v>111.52723059096175</v>
      </c>
      <c r="DU29" s="898">
        <f t="shared" si="32"/>
        <v>112.01829268292683</v>
      </c>
      <c r="DV29" s="898">
        <f t="shared" si="33"/>
        <v>112.48288075560802</v>
      </c>
      <c r="DW29" s="898">
        <f t="shared" si="34"/>
        <v>112.95290251916758</v>
      </c>
      <c r="DX29" s="898">
        <f t="shared" si="35"/>
        <v>113.50641025641025</v>
      </c>
      <c r="DY29" s="898">
        <f t="shared" si="36"/>
        <v>113.47942386831275</v>
      </c>
      <c r="DZ29" s="898">
        <f t="shared" si="37"/>
        <v>112.51401869158877</v>
      </c>
      <c r="EA29" s="898">
        <f t="shared" si="38"/>
        <v>113.50775862068964</v>
      </c>
      <c r="EB29" s="898">
        <f t="shared" si="39"/>
        <v>114.19261926192618</v>
      </c>
      <c r="EC29" s="898">
        <f t="shared" si="40"/>
        <v>114.76724137931033</v>
      </c>
      <c r="ED29" s="898">
        <f t="shared" si="41"/>
        <v>114.00250000000001</v>
      </c>
    </row>
    <row r="30" spans="1:134" s="275" customFormat="1" ht="12" customHeight="1">
      <c r="A30" s="857" t="s">
        <v>645</v>
      </c>
      <c r="B30" s="409">
        <f t="shared" si="42"/>
        <v>6812</v>
      </c>
      <c r="C30" s="905">
        <v>478</v>
      </c>
      <c r="D30" s="905">
        <v>510</v>
      </c>
      <c r="E30" s="905">
        <v>475</v>
      </c>
      <c r="F30" s="905">
        <v>512</v>
      </c>
      <c r="G30" s="905">
        <v>558</v>
      </c>
      <c r="H30" s="905">
        <v>517</v>
      </c>
      <c r="I30" s="905">
        <v>560</v>
      </c>
      <c r="J30" s="905">
        <v>593</v>
      </c>
      <c r="K30" s="905">
        <v>666</v>
      </c>
      <c r="L30" s="905">
        <v>644</v>
      </c>
      <c r="M30" s="905">
        <v>664</v>
      </c>
      <c r="N30" s="905">
        <v>635</v>
      </c>
      <c r="O30" s="409"/>
      <c r="P30" s="857" t="s">
        <v>645</v>
      </c>
      <c r="Q30" s="894">
        <f t="shared" si="43"/>
        <v>87.057450000000003</v>
      </c>
      <c r="R30" s="888">
        <v>5.9660000000000002</v>
      </c>
      <c r="S30" s="888">
        <v>6.38</v>
      </c>
      <c r="T30" s="888">
        <v>5.9349999999999996</v>
      </c>
      <c r="U30" s="888">
        <v>6.5403500000000001</v>
      </c>
      <c r="V30" s="888">
        <v>7.3890000000000002</v>
      </c>
      <c r="W30" s="888">
        <v>6.7244999999999999</v>
      </c>
      <c r="X30" s="888">
        <v>7.57</v>
      </c>
      <c r="Y30" s="888">
        <v>7.5106000000000002</v>
      </c>
      <c r="Z30" s="888">
        <v>8.6579999999999995</v>
      </c>
      <c r="AA30" s="888">
        <v>8.0969999999999995</v>
      </c>
      <c r="AB30" s="888">
        <v>8.34</v>
      </c>
      <c r="AC30" s="888">
        <v>7.947000000000001</v>
      </c>
      <c r="AD30" s="409"/>
      <c r="AE30" s="857" t="s">
        <v>645</v>
      </c>
      <c r="AF30" s="884">
        <f t="shared" si="48"/>
        <v>12.780013211978861</v>
      </c>
      <c r="AG30" s="884">
        <f t="shared" si="49"/>
        <v>12.481171548117155</v>
      </c>
      <c r="AH30" s="884">
        <f t="shared" si="50"/>
        <v>12.509803921568627</v>
      </c>
      <c r="AI30" s="884">
        <f t="shared" si="51"/>
        <v>12.494736842105262</v>
      </c>
      <c r="AJ30" s="884">
        <f t="shared" si="52"/>
        <v>12.774121093750001</v>
      </c>
      <c r="AK30" s="884">
        <f t="shared" si="53"/>
        <v>13.241935483870968</v>
      </c>
      <c r="AL30" s="884">
        <f t="shared" si="54"/>
        <v>13.006769825918761</v>
      </c>
      <c r="AM30" s="884">
        <f t="shared" si="55"/>
        <v>13.517857142857144</v>
      </c>
      <c r="AN30" s="884">
        <f t="shared" si="56"/>
        <v>12.665430016863407</v>
      </c>
      <c r="AO30" s="884">
        <f t="shared" si="57"/>
        <v>13</v>
      </c>
      <c r="AP30" s="884">
        <f t="shared" si="58"/>
        <v>12.572981366459627</v>
      </c>
      <c r="AQ30" s="884">
        <f t="shared" si="59"/>
        <v>12.560240963855421</v>
      </c>
      <c r="AR30" s="884">
        <f t="shared" si="60"/>
        <v>12.514960629921262</v>
      </c>
      <c r="AS30" s="409"/>
      <c r="AT30" s="857" t="s">
        <v>645</v>
      </c>
      <c r="AU30" s="409">
        <f t="shared" si="44"/>
        <v>10109</v>
      </c>
      <c r="AV30" s="420">
        <v>748</v>
      </c>
      <c r="AW30" s="420">
        <v>745</v>
      </c>
      <c r="AX30" s="420">
        <v>720</v>
      </c>
      <c r="AY30" s="420">
        <v>718</v>
      </c>
      <c r="AZ30" s="420">
        <v>774</v>
      </c>
      <c r="BA30" s="420">
        <v>741</v>
      </c>
      <c r="BB30" s="420">
        <v>813</v>
      </c>
      <c r="BC30" s="420">
        <v>835</v>
      </c>
      <c r="BD30" s="420">
        <v>900</v>
      </c>
      <c r="BE30" s="420">
        <v>965</v>
      </c>
      <c r="BF30" s="420">
        <v>1043</v>
      </c>
      <c r="BG30" s="420">
        <v>1107</v>
      </c>
      <c r="BH30" s="867"/>
      <c r="BI30" s="866" t="s">
        <v>645</v>
      </c>
      <c r="BJ30" s="890">
        <f t="shared" si="45"/>
        <v>430.23500000000001</v>
      </c>
      <c r="BK30" s="891">
        <v>31.804000000000002</v>
      </c>
      <c r="BL30" s="891">
        <v>31.684999999999999</v>
      </c>
      <c r="BM30" s="891">
        <v>30.614999999999998</v>
      </c>
      <c r="BN30" s="891">
        <v>30.141999999999999</v>
      </c>
      <c r="BO30" s="891">
        <v>33.054000000000002</v>
      </c>
      <c r="BP30" s="891">
        <v>31.6845</v>
      </c>
      <c r="BQ30" s="891">
        <v>34.564</v>
      </c>
      <c r="BR30" s="891">
        <v>35.515000000000001</v>
      </c>
      <c r="BS30" s="891">
        <v>38.32</v>
      </c>
      <c r="BT30" s="891">
        <v>41.14</v>
      </c>
      <c r="BU30" s="891">
        <v>44.654499999999999</v>
      </c>
      <c r="BV30" s="891">
        <v>47.057000000000002</v>
      </c>
      <c r="BW30" s="867"/>
      <c r="BX30" s="866" t="s">
        <v>645</v>
      </c>
      <c r="BY30" s="884">
        <f t="shared" si="16"/>
        <v>42.55960035611831</v>
      </c>
      <c r="BZ30" s="884">
        <f t="shared" si="17"/>
        <v>42.518716577540111</v>
      </c>
      <c r="CA30" s="884">
        <f t="shared" si="18"/>
        <v>42.530201342281877</v>
      </c>
      <c r="CB30" s="884">
        <f t="shared" si="19"/>
        <v>42.520833333333336</v>
      </c>
      <c r="CC30" s="884">
        <f t="shared" si="20"/>
        <v>41.98050139275766</v>
      </c>
      <c r="CD30" s="884">
        <f t="shared" si="21"/>
        <v>42.70542635658915</v>
      </c>
      <c r="CE30" s="884">
        <f t="shared" si="22"/>
        <v>42.759109311740893</v>
      </c>
      <c r="CF30" s="884">
        <f t="shared" si="23"/>
        <v>42.514145141451415</v>
      </c>
      <c r="CG30" s="884">
        <f t="shared" si="24"/>
        <v>42.532934131736525</v>
      </c>
      <c r="CH30" s="884">
        <f t="shared" si="25"/>
        <v>42.577777777777776</v>
      </c>
      <c r="CI30" s="884">
        <f t="shared" si="26"/>
        <v>42.632124352331608</v>
      </c>
      <c r="CJ30" s="884">
        <f t="shared" si="27"/>
        <v>42.813518696069032</v>
      </c>
      <c r="CK30" s="884">
        <f t="shared" si="28"/>
        <v>42.508581752484197</v>
      </c>
      <c r="CL30" s="867"/>
      <c r="CM30" s="866" t="s">
        <v>645</v>
      </c>
      <c r="CN30" s="409">
        <f t="shared" si="46"/>
        <v>12088</v>
      </c>
      <c r="CO30" s="902">
        <v>855</v>
      </c>
      <c r="CP30" s="902">
        <v>858</v>
      </c>
      <c r="CQ30" s="902">
        <v>850</v>
      </c>
      <c r="CR30" s="902">
        <v>878</v>
      </c>
      <c r="CS30" s="902">
        <v>930</v>
      </c>
      <c r="CT30" s="902">
        <v>960</v>
      </c>
      <c r="CU30" s="902">
        <v>975</v>
      </c>
      <c r="CV30" s="902">
        <v>1081</v>
      </c>
      <c r="CW30" s="902">
        <v>1184</v>
      </c>
      <c r="CX30" s="902">
        <v>1213</v>
      </c>
      <c r="CY30" s="902">
        <v>1194</v>
      </c>
      <c r="CZ30" s="902">
        <v>1110</v>
      </c>
      <c r="DA30" s="867"/>
      <c r="DB30" s="866" t="s">
        <v>645</v>
      </c>
      <c r="DC30" s="900">
        <f t="shared" si="47"/>
        <v>1384.7417399999999</v>
      </c>
      <c r="DD30" s="900">
        <v>96.616</v>
      </c>
      <c r="DE30" s="900">
        <v>96.528999999999996</v>
      </c>
      <c r="DF30" s="900">
        <v>96.064999999999998</v>
      </c>
      <c r="DG30" s="900">
        <v>99.632000000000005</v>
      </c>
      <c r="DH30" s="900">
        <v>105.97</v>
      </c>
      <c r="DI30" s="900">
        <v>110.16</v>
      </c>
      <c r="DJ30" s="900">
        <v>112.05</v>
      </c>
      <c r="DK30" s="900">
        <v>123.93</v>
      </c>
      <c r="DL30" s="900">
        <v>136.75200000000001</v>
      </c>
      <c r="DM30" s="900">
        <v>140.70049999999998</v>
      </c>
      <c r="DN30" s="900">
        <v>138.11700000000002</v>
      </c>
      <c r="DO30" s="900">
        <v>128.22023999999999</v>
      </c>
      <c r="DP30" s="867"/>
      <c r="DQ30" s="866" t="s">
        <v>645</v>
      </c>
      <c r="DR30" s="898">
        <f t="shared" si="29"/>
        <v>114.55507445400397</v>
      </c>
      <c r="DS30" s="898">
        <f t="shared" si="30"/>
        <v>113.00116959064327</v>
      </c>
      <c r="DT30" s="898">
        <f t="shared" si="31"/>
        <v>112.50466200466199</v>
      </c>
      <c r="DU30" s="898">
        <f t="shared" si="32"/>
        <v>113.01764705882353</v>
      </c>
      <c r="DV30" s="898">
        <f t="shared" si="33"/>
        <v>113.47608200455582</v>
      </c>
      <c r="DW30" s="898">
        <f t="shared" si="34"/>
        <v>113.94623655913978</v>
      </c>
      <c r="DX30" s="898">
        <f t="shared" si="35"/>
        <v>114.74999999999999</v>
      </c>
      <c r="DY30" s="898">
        <f t="shared" si="36"/>
        <v>114.92307692307692</v>
      </c>
      <c r="DZ30" s="898">
        <f t="shared" si="37"/>
        <v>114.64384828862164</v>
      </c>
      <c r="EA30" s="898">
        <f t="shared" si="38"/>
        <v>115.5</v>
      </c>
      <c r="EB30" s="898">
        <f t="shared" si="39"/>
        <v>115.99381698268753</v>
      </c>
      <c r="EC30" s="898">
        <f t="shared" si="40"/>
        <v>115.67587939698494</v>
      </c>
      <c r="ED30" s="898">
        <f t="shared" si="41"/>
        <v>115.51372972972972</v>
      </c>
    </row>
    <row r="31" spans="1:134" s="275" customFormat="1" ht="12" customHeight="1">
      <c r="A31" s="857" t="s">
        <v>646</v>
      </c>
      <c r="B31" s="409">
        <f t="shared" si="42"/>
        <v>6500</v>
      </c>
      <c r="C31" s="905">
        <v>580</v>
      </c>
      <c r="D31" s="905">
        <v>585</v>
      </c>
      <c r="E31" s="905">
        <v>530</v>
      </c>
      <c r="F31" s="905">
        <v>525</v>
      </c>
      <c r="G31" s="905">
        <v>570</v>
      </c>
      <c r="H31" s="905">
        <v>535</v>
      </c>
      <c r="I31" s="905">
        <v>545</v>
      </c>
      <c r="J31" s="905">
        <v>515</v>
      </c>
      <c r="K31" s="905">
        <v>505</v>
      </c>
      <c r="L31" s="905">
        <v>500</v>
      </c>
      <c r="M31" s="905">
        <v>530</v>
      </c>
      <c r="N31" s="905">
        <v>580</v>
      </c>
      <c r="O31" s="409"/>
      <c r="P31" s="857" t="s">
        <v>646</v>
      </c>
      <c r="Q31" s="894">
        <f t="shared" si="43"/>
        <v>82.179000000000002</v>
      </c>
      <c r="R31" s="888">
        <v>7.26</v>
      </c>
      <c r="S31" s="888">
        <v>7.32</v>
      </c>
      <c r="T31" s="888">
        <v>6.61</v>
      </c>
      <c r="U31" s="888">
        <v>6.52</v>
      </c>
      <c r="V31" s="888">
        <v>7.3239999999999998</v>
      </c>
      <c r="W31" s="888">
        <v>6.64</v>
      </c>
      <c r="X31" s="888">
        <v>6.7850000000000001</v>
      </c>
      <c r="Y31" s="888">
        <v>6.92</v>
      </c>
      <c r="Z31" s="888">
        <v>6.52</v>
      </c>
      <c r="AA31" s="888">
        <v>6.42</v>
      </c>
      <c r="AB31" s="888">
        <v>6.61</v>
      </c>
      <c r="AC31" s="888">
        <v>7.25</v>
      </c>
      <c r="AD31" s="409"/>
      <c r="AE31" s="857" t="s">
        <v>646</v>
      </c>
      <c r="AF31" s="884">
        <f t="shared" si="48"/>
        <v>12.642923076923077</v>
      </c>
      <c r="AG31" s="884">
        <f t="shared" si="49"/>
        <v>12.517241379310343</v>
      </c>
      <c r="AH31" s="884">
        <f t="shared" si="50"/>
        <v>12.512820512820513</v>
      </c>
      <c r="AI31" s="884">
        <f t="shared" si="51"/>
        <v>12.471698113207548</v>
      </c>
      <c r="AJ31" s="884">
        <f t="shared" si="52"/>
        <v>12.419047619047618</v>
      </c>
      <c r="AK31" s="884">
        <f t="shared" si="53"/>
        <v>12.849122807017544</v>
      </c>
      <c r="AL31" s="884">
        <f t="shared" si="54"/>
        <v>12.411214953271026</v>
      </c>
      <c r="AM31" s="884">
        <f t="shared" si="55"/>
        <v>12.44954128440367</v>
      </c>
      <c r="AN31" s="884">
        <f t="shared" si="56"/>
        <v>13.436893203883495</v>
      </c>
      <c r="AO31" s="884">
        <f t="shared" si="57"/>
        <v>12.91089108910891</v>
      </c>
      <c r="AP31" s="884">
        <f t="shared" si="58"/>
        <v>12.84</v>
      </c>
      <c r="AQ31" s="884">
        <f t="shared" si="59"/>
        <v>12.471698113207548</v>
      </c>
      <c r="AR31" s="884">
        <f t="shared" si="60"/>
        <v>12.5</v>
      </c>
      <c r="AS31" s="409"/>
      <c r="AT31" s="857" t="s">
        <v>646</v>
      </c>
      <c r="AU31" s="422" t="s">
        <v>756</v>
      </c>
      <c r="AV31" s="422">
        <v>0</v>
      </c>
      <c r="AW31" s="422">
        <v>0</v>
      </c>
      <c r="AX31" s="422">
        <v>0</v>
      </c>
      <c r="AY31" s="422">
        <v>0</v>
      </c>
      <c r="AZ31" s="422">
        <v>0</v>
      </c>
      <c r="BA31" s="422">
        <v>0</v>
      </c>
      <c r="BB31" s="422">
        <v>0</v>
      </c>
      <c r="BC31" s="422">
        <v>0</v>
      </c>
      <c r="BD31" s="422">
        <v>0</v>
      </c>
      <c r="BE31" s="422">
        <v>0</v>
      </c>
      <c r="BF31" s="422">
        <v>0</v>
      </c>
      <c r="BG31" s="422">
        <v>0</v>
      </c>
      <c r="BH31" s="867"/>
      <c r="BI31" s="866" t="s">
        <v>647</v>
      </c>
      <c r="BJ31" s="892" t="s">
        <v>756</v>
      </c>
      <c r="BK31" s="892">
        <v>0</v>
      </c>
      <c r="BL31" s="892">
        <v>0</v>
      </c>
      <c r="BM31" s="892">
        <v>0</v>
      </c>
      <c r="BN31" s="892">
        <v>0</v>
      </c>
      <c r="BO31" s="892">
        <v>0</v>
      </c>
      <c r="BP31" s="892">
        <v>0</v>
      </c>
      <c r="BQ31" s="892">
        <v>0</v>
      </c>
      <c r="BR31" s="892">
        <v>0</v>
      </c>
      <c r="BS31" s="892">
        <v>0</v>
      </c>
      <c r="BT31" s="892">
        <v>0</v>
      </c>
      <c r="BU31" s="892">
        <v>0</v>
      </c>
      <c r="BV31" s="892">
        <v>0</v>
      </c>
      <c r="BW31" s="867"/>
      <c r="BX31" s="866" t="s">
        <v>647</v>
      </c>
      <c r="BY31" s="885" t="s">
        <v>161</v>
      </c>
      <c r="BZ31" s="885" t="s">
        <v>161</v>
      </c>
      <c r="CA31" s="885" t="s">
        <v>161</v>
      </c>
      <c r="CB31" s="885" t="s">
        <v>161</v>
      </c>
      <c r="CC31" s="885" t="s">
        <v>161</v>
      </c>
      <c r="CD31" s="885" t="s">
        <v>161</v>
      </c>
      <c r="CE31" s="885" t="s">
        <v>161</v>
      </c>
      <c r="CF31" s="885" t="s">
        <v>161</v>
      </c>
      <c r="CG31" s="885" t="s">
        <v>161</v>
      </c>
      <c r="CH31" s="885" t="s">
        <v>161</v>
      </c>
      <c r="CI31" s="885" t="s">
        <v>161</v>
      </c>
      <c r="CJ31" s="885" t="s">
        <v>161</v>
      </c>
      <c r="CK31" s="885" t="s">
        <v>161</v>
      </c>
      <c r="CL31" s="867"/>
      <c r="CM31" s="866" t="s">
        <v>647</v>
      </c>
      <c r="CN31" s="409">
        <f t="shared" si="46"/>
        <v>73995</v>
      </c>
      <c r="CO31" s="902">
        <v>6372</v>
      </c>
      <c r="CP31" s="902">
        <v>6464</v>
      </c>
      <c r="CQ31" s="902">
        <v>6130</v>
      </c>
      <c r="CR31" s="902">
        <v>6044</v>
      </c>
      <c r="CS31" s="902">
        <v>6425</v>
      </c>
      <c r="CT31" s="902">
        <v>6620</v>
      </c>
      <c r="CU31" s="902">
        <v>7035</v>
      </c>
      <c r="CV31" s="902">
        <v>6446</v>
      </c>
      <c r="CW31" s="902">
        <v>6779</v>
      </c>
      <c r="CX31" s="902">
        <v>5217</v>
      </c>
      <c r="CY31" s="902">
        <v>5343</v>
      </c>
      <c r="CZ31" s="902">
        <v>5120</v>
      </c>
      <c r="DA31" s="867"/>
      <c r="DB31" s="866" t="s">
        <v>647</v>
      </c>
      <c r="DC31" s="900">
        <f t="shared" si="47"/>
        <v>11750.355</v>
      </c>
      <c r="DD31" s="900">
        <v>1007.95</v>
      </c>
      <c r="DE31" s="900">
        <v>1020.81</v>
      </c>
      <c r="DF31" s="900">
        <v>970.16</v>
      </c>
      <c r="DG31" s="900">
        <v>962.37</v>
      </c>
      <c r="DH31" s="900">
        <v>1036.405</v>
      </c>
      <c r="DI31" s="900">
        <v>1048.2</v>
      </c>
      <c r="DJ31" s="900">
        <v>1119.03</v>
      </c>
      <c r="DK31" s="900">
        <v>1030.8</v>
      </c>
      <c r="DL31" s="900">
        <v>1045.26</v>
      </c>
      <c r="DM31" s="900">
        <v>841.64</v>
      </c>
      <c r="DN31" s="900">
        <v>846.77</v>
      </c>
      <c r="DO31" s="900">
        <v>820.96</v>
      </c>
      <c r="DP31" s="867"/>
      <c r="DQ31" s="866" t="s">
        <v>647</v>
      </c>
      <c r="DR31" s="898">
        <f t="shared" si="29"/>
        <v>158.7993107642408</v>
      </c>
      <c r="DS31" s="898">
        <f t="shared" si="30"/>
        <v>158.1842435655995</v>
      </c>
      <c r="DT31" s="898">
        <f t="shared" si="31"/>
        <v>157.92233910891088</v>
      </c>
      <c r="DU31" s="898">
        <f t="shared" si="32"/>
        <v>158.26427406199019</v>
      </c>
      <c r="DV31" s="898">
        <f t="shared" si="33"/>
        <v>159.22733289212442</v>
      </c>
      <c r="DW31" s="898">
        <f t="shared" si="34"/>
        <v>161.30817120622567</v>
      </c>
      <c r="DX31" s="898">
        <f t="shared" si="35"/>
        <v>158.33836858006043</v>
      </c>
      <c r="DY31" s="898">
        <f t="shared" si="36"/>
        <v>159.06609808102345</v>
      </c>
      <c r="DZ31" s="898">
        <f t="shared" si="37"/>
        <v>159.91312441824388</v>
      </c>
      <c r="EA31" s="898">
        <f t="shared" si="38"/>
        <v>154.19088361115206</v>
      </c>
      <c r="EB31" s="898">
        <f t="shared" si="39"/>
        <v>161.3264328157945</v>
      </c>
      <c r="EC31" s="898">
        <f t="shared" si="40"/>
        <v>158.48212614635972</v>
      </c>
      <c r="ED31" s="898">
        <f t="shared" si="41"/>
        <v>160.34375</v>
      </c>
    </row>
    <row r="32" spans="1:134" s="275" customFormat="1" ht="12" customHeight="1">
      <c r="A32" s="857" t="s">
        <v>591</v>
      </c>
      <c r="B32" s="409">
        <f t="shared" si="42"/>
        <v>33150</v>
      </c>
      <c r="C32" s="905">
        <v>2041</v>
      </c>
      <c r="D32" s="905">
        <v>2103</v>
      </c>
      <c r="E32" s="905">
        <v>1585</v>
      </c>
      <c r="F32" s="905">
        <v>1580</v>
      </c>
      <c r="G32" s="905">
        <v>2691</v>
      </c>
      <c r="H32" s="905">
        <v>3016</v>
      </c>
      <c r="I32" s="905">
        <v>3016</v>
      </c>
      <c r="J32" s="905">
        <v>2895</v>
      </c>
      <c r="K32" s="905">
        <v>3330</v>
      </c>
      <c r="L32" s="905">
        <v>4250</v>
      </c>
      <c r="M32" s="905">
        <v>3429</v>
      </c>
      <c r="N32" s="905">
        <v>3214</v>
      </c>
      <c r="O32" s="409"/>
      <c r="P32" s="857" t="s">
        <v>591</v>
      </c>
      <c r="Q32" s="894">
        <f t="shared" si="43"/>
        <v>470.69099999999997</v>
      </c>
      <c r="R32" s="888">
        <v>28.311</v>
      </c>
      <c r="S32" s="888">
        <v>29.181000000000001</v>
      </c>
      <c r="T32" s="888">
        <v>23.14</v>
      </c>
      <c r="U32" s="888">
        <v>23.04</v>
      </c>
      <c r="V32" s="888">
        <v>37.42</v>
      </c>
      <c r="W32" s="888">
        <v>42.48</v>
      </c>
      <c r="X32" s="888">
        <v>42.48</v>
      </c>
      <c r="Y32" s="888">
        <v>40.44</v>
      </c>
      <c r="Z32" s="888">
        <v>47.198999999999998</v>
      </c>
      <c r="AA32" s="888">
        <v>61.66</v>
      </c>
      <c r="AB32" s="888">
        <v>49.46</v>
      </c>
      <c r="AC32" s="888">
        <v>45.88</v>
      </c>
      <c r="AD32" s="409"/>
      <c r="AE32" s="857" t="s">
        <v>591</v>
      </c>
      <c r="AF32" s="884">
        <f t="shared" si="48"/>
        <v>14.198823529411763</v>
      </c>
      <c r="AG32" s="884">
        <f t="shared" si="49"/>
        <v>13.871141597256246</v>
      </c>
      <c r="AH32" s="884">
        <f t="shared" si="50"/>
        <v>13.875891583452212</v>
      </c>
      <c r="AI32" s="884">
        <f t="shared" si="51"/>
        <v>14.599369085173501</v>
      </c>
      <c r="AJ32" s="884">
        <f t="shared" si="52"/>
        <v>14.582278481012658</v>
      </c>
      <c r="AK32" s="884">
        <f t="shared" si="53"/>
        <v>13.905611296915644</v>
      </c>
      <c r="AL32" s="884">
        <f t="shared" si="54"/>
        <v>14.084880636604773</v>
      </c>
      <c r="AM32" s="884">
        <f t="shared" si="55"/>
        <v>14.084880636604773</v>
      </c>
      <c r="AN32" s="884">
        <f t="shared" si="56"/>
        <v>13.968911917098444</v>
      </c>
      <c r="AO32" s="884">
        <f t="shared" si="57"/>
        <v>14.173873873873873</v>
      </c>
      <c r="AP32" s="884">
        <f t="shared" si="58"/>
        <v>14.508235294117647</v>
      </c>
      <c r="AQ32" s="884">
        <f t="shared" si="59"/>
        <v>14.424030329542141</v>
      </c>
      <c r="AR32" s="884">
        <f t="shared" si="60"/>
        <v>14.275046670815184</v>
      </c>
      <c r="AS32" s="409"/>
      <c r="AT32" s="857" t="s">
        <v>591</v>
      </c>
      <c r="AU32" s="409">
        <f t="shared" si="44"/>
        <v>14963</v>
      </c>
      <c r="AV32" s="420">
        <v>1702</v>
      </c>
      <c r="AW32" s="420">
        <v>1965</v>
      </c>
      <c r="AX32" s="420">
        <v>884</v>
      </c>
      <c r="AY32" s="420">
        <v>1557</v>
      </c>
      <c r="AZ32" s="420">
        <v>763</v>
      </c>
      <c r="BA32" s="420">
        <v>733</v>
      </c>
      <c r="BB32" s="420">
        <v>733</v>
      </c>
      <c r="BC32" s="420">
        <v>600</v>
      </c>
      <c r="BD32" s="420">
        <v>822</v>
      </c>
      <c r="BE32" s="420">
        <v>1823</v>
      </c>
      <c r="BF32" s="420">
        <v>1670</v>
      </c>
      <c r="BG32" s="420">
        <v>1711</v>
      </c>
      <c r="BH32" s="867"/>
      <c r="BI32" s="866" t="s">
        <v>591</v>
      </c>
      <c r="BJ32" s="890">
        <f t="shared" si="45"/>
        <v>570.98800000000006</v>
      </c>
      <c r="BK32" s="891">
        <v>60.962000000000003</v>
      </c>
      <c r="BL32" s="891">
        <v>71.84</v>
      </c>
      <c r="BM32" s="891">
        <v>34.119999999999997</v>
      </c>
      <c r="BN32" s="891">
        <v>60.378</v>
      </c>
      <c r="BO32" s="891">
        <v>29.33</v>
      </c>
      <c r="BP32" s="891">
        <v>25.42</v>
      </c>
      <c r="BQ32" s="891">
        <v>25.42</v>
      </c>
      <c r="BR32" s="891">
        <v>21.62</v>
      </c>
      <c r="BS32" s="891">
        <v>30.42</v>
      </c>
      <c r="BT32" s="891">
        <v>73.28</v>
      </c>
      <c r="BU32" s="891">
        <v>68.557999999999993</v>
      </c>
      <c r="BV32" s="891">
        <v>69.64</v>
      </c>
      <c r="BW32" s="867"/>
      <c r="BX32" s="866" t="s">
        <v>591</v>
      </c>
      <c r="BY32" s="884">
        <f t="shared" ref="BY32:CK35" si="61">(BJ32/AU32)*1000</f>
        <v>38.159994653478584</v>
      </c>
      <c r="BZ32" s="884">
        <f t="shared" si="61"/>
        <v>35.817861339600469</v>
      </c>
      <c r="CA32" s="884">
        <f t="shared" si="61"/>
        <v>36.559796437659031</v>
      </c>
      <c r="CB32" s="884">
        <f t="shared" si="61"/>
        <v>38.597285067873301</v>
      </c>
      <c r="CC32" s="884">
        <f t="shared" si="61"/>
        <v>38.77842003853565</v>
      </c>
      <c r="CD32" s="884">
        <f t="shared" si="61"/>
        <v>38.440366972477058</v>
      </c>
      <c r="CE32" s="884">
        <f t="shared" si="61"/>
        <v>34.679399727148706</v>
      </c>
      <c r="CF32" s="884">
        <f t="shared" si="61"/>
        <v>34.679399727148706</v>
      </c>
      <c r="CG32" s="884">
        <f t="shared" si="61"/>
        <v>36.033333333333331</v>
      </c>
      <c r="CH32" s="884">
        <f t="shared" si="61"/>
        <v>37.007299270072991</v>
      </c>
      <c r="CI32" s="884">
        <f t="shared" si="61"/>
        <v>40.197476686780028</v>
      </c>
      <c r="CJ32" s="884">
        <f t="shared" si="61"/>
        <v>41.052694610778438</v>
      </c>
      <c r="CK32" s="884">
        <f t="shared" si="61"/>
        <v>40.701344243132674</v>
      </c>
      <c r="CL32" s="867"/>
      <c r="CM32" s="866" t="s">
        <v>591</v>
      </c>
      <c r="CN32" s="409">
        <f t="shared" si="46"/>
        <v>32596</v>
      </c>
      <c r="CO32" s="902">
        <v>2501</v>
      </c>
      <c r="CP32" s="902">
        <v>2445</v>
      </c>
      <c r="CQ32" s="902">
        <v>3569</v>
      </c>
      <c r="CR32" s="902">
        <v>3526</v>
      </c>
      <c r="CS32" s="902">
        <v>3201</v>
      </c>
      <c r="CT32" s="902">
        <v>3249</v>
      </c>
      <c r="CU32" s="902">
        <v>3249</v>
      </c>
      <c r="CV32" s="902">
        <v>3067</v>
      </c>
      <c r="CW32" s="902">
        <v>1916</v>
      </c>
      <c r="CX32" s="902">
        <v>2072</v>
      </c>
      <c r="CY32" s="902">
        <v>1905</v>
      </c>
      <c r="CZ32" s="902">
        <v>1896</v>
      </c>
      <c r="DA32" s="867"/>
      <c r="DB32" s="866" t="s">
        <v>591</v>
      </c>
      <c r="DC32" s="900">
        <f t="shared" si="47"/>
        <v>4474.3160000000007</v>
      </c>
      <c r="DD32" s="900">
        <v>357.411</v>
      </c>
      <c r="DE32" s="900">
        <v>350.76499999999999</v>
      </c>
      <c r="DF32" s="900">
        <v>466.42</v>
      </c>
      <c r="DG32" s="900">
        <v>459</v>
      </c>
      <c r="DH32" s="900">
        <v>417.02</v>
      </c>
      <c r="DI32" s="900">
        <v>424.76</v>
      </c>
      <c r="DJ32" s="900">
        <v>424.76</v>
      </c>
      <c r="DK32" s="900">
        <v>410.83</v>
      </c>
      <c r="DL32" s="900">
        <v>277.47000000000003</v>
      </c>
      <c r="DM32" s="900">
        <v>313.83</v>
      </c>
      <c r="DN32" s="900">
        <v>285.73</v>
      </c>
      <c r="DO32" s="900">
        <v>286.32</v>
      </c>
      <c r="DP32" s="867"/>
      <c r="DQ32" s="866" t="s">
        <v>591</v>
      </c>
      <c r="DR32" s="898">
        <f t="shared" si="29"/>
        <v>137.26579948459934</v>
      </c>
      <c r="DS32" s="898">
        <f t="shared" si="30"/>
        <v>142.90723710515792</v>
      </c>
      <c r="DT32" s="898">
        <f t="shared" si="31"/>
        <v>143.46216768916153</v>
      </c>
      <c r="DU32" s="898">
        <f t="shared" si="32"/>
        <v>130.68646679742224</v>
      </c>
      <c r="DV32" s="898">
        <f t="shared" si="33"/>
        <v>130.17583664208735</v>
      </c>
      <c r="DW32" s="898">
        <f t="shared" si="34"/>
        <v>130.27803811308965</v>
      </c>
      <c r="DX32" s="898">
        <f t="shared" si="35"/>
        <v>130.7356109572176</v>
      </c>
      <c r="DY32" s="898">
        <f t="shared" si="36"/>
        <v>130.7356109572176</v>
      </c>
      <c r="DZ32" s="898">
        <f t="shared" si="37"/>
        <v>133.95174437561133</v>
      </c>
      <c r="EA32" s="898">
        <f t="shared" si="38"/>
        <v>144.81732776617957</v>
      </c>
      <c r="EB32" s="898">
        <f t="shared" si="39"/>
        <v>151.46235521235522</v>
      </c>
      <c r="EC32" s="898">
        <f t="shared" si="40"/>
        <v>149.98950131233596</v>
      </c>
      <c r="ED32" s="898">
        <f t="shared" si="41"/>
        <v>151.01265822784811</v>
      </c>
    </row>
    <row r="33" spans="1:135" s="275" customFormat="1" ht="12" customHeight="1">
      <c r="A33" s="857" t="s">
        <v>686</v>
      </c>
      <c r="B33" s="409">
        <f t="shared" si="42"/>
        <v>2613</v>
      </c>
      <c r="C33" s="905">
        <v>126</v>
      </c>
      <c r="D33" s="905">
        <v>225</v>
      </c>
      <c r="E33" s="905">
        <v>240</v>
      </c>
      <c r="F33" s="905">
        <v>238</v>
      </c>
      <c r="G33" s="905">
        <v>211</v>
      </c>
      <c r="H33" s="905">
        <v>230</v>
      </c>
      <c r="I33" s="905">
        <v>173</v>
      </c>
      <c r="J33" s="905">
        <v>179</v>
      </c>
      <c r="K33" s="905">
        <v>208</v>
      </c>
      <c r="L33" s="905">
        <v>240</v>
      </c>
      <c r="M33" s="905">
        <v>233</v>
      </c>
      <c r="N33" s="905">
        <v>310</v>
      </c>
      <c r="O33" s="409"/>
      <c r="P33" s="857" t="s">
        <v>686</v>
      </c>
      <c r="Q33" s="894">
        <f t="shared" si="43"/>
        <v>40.945999999999998</v>
      </c>
      <c r="R33" s="888">
        <v>1.9809999999999999</v>
      </c>
      <c r="S33" s="888">
        <v>3.5070000000000001</v>
      </c>
      <c r="T33" s="888">
        <v>3.7749999999999999</v>
      </c>
      <c r="U33" s="888">
        <v>3.85</v>
      </c>
      <c r="V33" s="888">
        <v>3.395</v>
      </c>
      <c r="W33" s="888">
        <v>3.7229999999999999</v>
      </c>
      <c r="X33" s="888">
        <v>2.67</v>
      </c>
      <c r="Y33" s="888">
        <v>2.76</v>
      </c>
      <c r="Z33" s="888">
        <v>3.26</v>
      </c>
      <c r="AA33" s="888">
        <v>3.7549999999999999</v>
      </c>
      <c r="AB33" s="888">
        <v>3.5</v>
      </c>
      <c r="AC33" s="888">
        <v>4.7699999999999996</v>
      </c>
      <c r="AD33" s="409"/>
      <c r="AE33" s="857" t="s">
        <v>686</v>
      </c>
      <c r="AF33" s="884">
        <f t="shared" si="48"/>
        <v>15.67011098354382</v>
      </c>
      <c r="AG33" s="884">
        <f t="shared" si="49"/>
        <v>15.722222222222221</v>
      </c>
      <c r="AH33" s="884">
        <f t="shared" si="50"/>
        <v>15.586666666666668</v>
      </c>
      <c r="AI33" s="884">
        <f t="shared" si="51"/>
        <v>15.729166666666666</v>
      </c>
      <c r="AJ33" s="884">
        <f t="shared" si="52"/>
        <v>16.176470588235297</v>
      </c>
      <c r="AK33" s="884">
        <f t="shared" si="53"/>
        <v>16.09004739336493</v>
      </c>
      <c r="AL33" s="884">
        <f t="shared" si="54"/>
        <v>16.18695652173913</v>
      </c>
      <c r="AM33" s="884">
        <f t="shared" si="55"/>
        <v>15.433526011560692</v>
      </c>
      <c r="AN33" s="884">
        <f t="shared" si="56"/>
        <v>15.41899441340782</v>
      </c>
      <c r="AO33" s="884">
        <f t="shared" si="57"/>
        <v>15.673076923076922</v>
      </c>
      <c r="AP33" s="884">
        <f t="shared" si="58"/>
        <v>15.645833333333334</v>
      </c>
      <c r="AQ33" s="884">
        <f t="shared" si="59"/>
        <v>15.021459227467812</v>
      </c>
      <c r="AR33" s="884">
        <f t="shared" si="60"/>
        <v>15.387096774193548</v>
      </c>
      <c r="AS33" s="409"/>
      <c r="AT33" s="857" t="s">
        <v>686</v>
      </c>
      <c r="AU33" s="409">
        <f t="shared" si="44"/>
        <v>48672</v>
      </c>
      <c r="AV33" s="420">
        <v>3910</v>
      </c>
      <c r="AW33" s="420">
        <v>3421</v>
      </c>
      <c r="AX33" s="420">
        <v>4153</v>
      </c>
      <c r="AY33" s="420">
        <v>4035</v>
      </c>
      <c r="AZ33" s="420">
        <v>3951</v>
      </c>
      <c r="BA33" s="420">
        <v>4551</v>
      </c>
      <c r="BB33" s="420">
        <v>3983</v>
      </c>
      <c r="BC33" s="420">
        <v>3257</v>
      </c>
      <c r="BD33" s="420">
        <v>3844</v>
      </c>
      <c r="BE33" s="420">
        <v>3830</v>
      </c>
      <c r="BF33" s="420">
        <v>4075</v>
      </c>
      <c r="BG33" s="420">
        <v>5662</v>
      </c>
      <c r="BH33" s="867"/>
      <c r="BI33" s="866" t="s">
        <v>686</v>
      </c>
      <c r="BJ33" s="890">
        <f t="shared" si="45"/>
        <v>3038.8549999999996</v>
      </c>
      <c r="BK33" s="891">
        <v>252.33</v>
      </c>
      <c r="BL33" s="891">
        <v>216.14</v>
      </c>
      <c r="BM33" s="891">
        <v>284.25</v>
      </c>
      <c r="BN33" s="891">
        <v>261.98</v>
      </c>
      <c r="BO33" s="891">
        <v>198.91</v>
      </c>
      <c r="BP33" s="891">
        <v>292.3</v>
      </c>
      <c r="BQ33" s="891">
        <v>254.86</v>
      </c>
      <c r="BR33" s="891">
        <v>191.88</v>
      </c>
      <c r="BS33" s="891">
        <v>241.01</v>
      </c>
      <c r="BT33" s="891">
        <v>245.35499999999999</v>
      </c>
      <c r="BU33" s="891">
        <v>260.47000000000003</v>
      </c>
      <c r="BV33" s="891">
        <v>339.37</v>
      </c>
      <c r="BW33" s="867"/>
      <c r="BX33" s="866" t="s">
        <v>686</v>
      </c>
      <c r="BY33" s="884">
        <f t="shared" si="61"/>
        <v>62.435383793556866</v>
      </c>
      <c r="BZ33" s="884">
        <f t="shared" si="61"/>
        <v>64.534526854219948</v>
      </c>
      <c r="CA33" s="884">
        <f t="shared" si="61"/>
        <v>63.180356620871081</v>
      </c>
      <c r="CB33" s="884">
        <f t="shared" si="61"/>
        <v>68.444497953286771</v>
      </c>
      <c r="CC33" s="884">
        <f t="shared" si="61"/>
        <v>64.926889714993806</v>
      </c>
      <c r="CD33" s="884">
        <f t="shared" si="61"/>
        <v>50.344216654011639</v>
      </c>
      <c r="CE33" s="884">
        <f t="shared" si="61"/>
        <v>64.227642276422756</v>
      </c>
      <c r="CF33" s="884">
        <f t="shared" si="61"/>
        <v>63.986944514185296</v>
      </c>
      <c r="CG33" s="884">
        <f t="shared" si="61"/>
        <v>58.91311022413263</v>
      </c>
      <c r="CH33" s="884">
        <f t="shared" si="61"/>
        <v>62.697710718002078</v>
      </c>
      <c r="CI33" s="884">
        <f t="shared" si="61"/>
        <v>64.061357702349866</v>
      </c>
      <c r="CJ33" s="884">
        <f t="shared" si="61"/>
        <v>63.919018404907973</v>
      </c>
      <c r="CK33" s="884">
        <f t="shared" si="61"/>
        <v>59.93818438714235</v>
      </c>
      <c r="CL33" s="867"/>
      <c r="CM33" s="866" t="s">
        <v>686</v>
      </c>
      <c r="CN33" s="409">
        <f t="shared" si="46"/>
        <v>23712</v>
      </c>
      <c r="CO33" s="902">
        <v>1629</v>
      </c>
      <c r="CP33" s="902">
        <v>1750</v>
      </c>
      <c r="CQ33" s="902">
        <v>2019</v>
      </c>
      <c r="CR33" s="902">
        <v>1991</v>
      </c>
      <c r="CS33" s="902">
        <v>2006</v>
      </c>
      <c r="CT33" s="902">
        <v>2228</v>
      </c>
      <c r="CU33" s="902">
        <v>1915</v>
      </c>
      <c r="CV33" s="902">
        <v>2077</v>
      </c>
      <c r="CW33" s="902">
        <v>1786</v>
      </c>
      <c r="CX33" s="902">
        <v>2023</v>
      </c>
      <c r="CY33" s="902">
        <v>2112</v>
      </c>
      <c r="CZ33" s="902">
        <v>2176</v>
      </c>
      <c r="DA33" s="867"/>
      <c r="DB33" s="866" t="s">
        <v>686</v>
      </c>
      <c r="DC33" s="900">
        <f t="shared" si="47"/>
        <v>3580.0859999999998</v>
      </c>
      <c r="DD33" s="900">
        <v>251.38</v>
      </c>
      <c r="DE33" s="900">
        <v>298.06</v>
      </c>
      <c r="DF33" s="900">
        <v>310.36500000000001</v>
      </c>
      <c r="DG33" s="900">
        <v>299.33</v>
      </c>
      <c r="DH33" s="900">
        <v>317.29599999999999</v>
      </c>
      <c r="DI33" s="900">
        <v>328.90800000000002</v>
      </c>
      <c r="DJ33" s="900">
        <v>284.83600000000001</v>
      </c>
      <c r="DK33" s="900">
        <v>314.39599999999996</v>
      </c>
      <c r="DL33" s="900">
        <v>265.31</v>
      </c>
      <c r="DM33" s="900">
        <v>296.76499999999999</v>
      </c>
      <c r="DN33" s="900">
        <v>277.55</v>
      </c>
      <c r="DO33" s="900">
        <v>335.89</v>
      </c>
      <c r="DP33" s="867"/>
      <c r="DQ33" s="866" t="s">
        <v>686</v>
      </c>
      <c r="DR33" s="898">
        <f t="shared" si="29"/>
        <v>150.98203441295547</v>
      </c>
      <c r="DS33" s="898">
        <f t="shared" si="30"/>
        <v>154.31553100061387</v>
      </c>
      <c r="DT33" s="898">
        <f t="shared" si="31"/>
        <v>170.32</v>
      </c>
      <c r="DU33" s="898">
        <f t="shared" si="32"/>
        <v>153.72213967310549</v>
      </c>
      <c r="DV33" s="898">
        <f t="shared" si="33"/>
        <v>150.34153691612255</v>
      </c>
      <c r="DW33" s="898">
        <f t="shared" si="34"/>
        <v>158.17347956131604</v>
      </c>
      <c r="DX33" s="898">
        <f t="shared" si="35"/>
        <v>147.62477558348294</v>
      </c>
      <c r="DY33" s="898">
        <f t="shared" si="36"/>
        <v>148.73942558746737</v>
      </c>
      <c r="DZ33" s="898">
        <f t="shared" si="37"/>
        <v>151.37024554646123</v>
      </c>
      <c r="EA33" s="898">
        <f t="shared" si="38"/>
        <v>148.54983202687569</v>
      </c>
      <c r="EB33" s="898">
        <f t="shared" si="39"/>
        <v>146.69550173010379</v>
      </c>
      <c r="EC33" s="898">
        <f t="shared" si="40"/>
        <v>131.41571969696969</v>
      </c>
      <c r="ED33" s="898">
        <f t="shared" si="41"/>
        <v>154.36121323529412</v>
      </c>
    </row>
    <row r="34" spans="1:135" s="275" customFormat="1" ht="12" customHeight="1">
      <c r="A34" s="857" t="s">
        <v>534</v>
      </c>
      <c r="B34" s="409">
        <f t="shared" si="42"/>
        <v>1826</v>
      </c>
      <c r="C34" s="905">
        <v>130</v>
      </c>
      <c r="D34" s="905">
        <v>143</v>
      </c>
      <c r="E34" s="905">
        <v>112</v>
      </c>
      <c r="F34" s="905">
        <v>153</v>
      </c>
      <c r="G34" s="905">
        <v>156</v>
      </c>
      <c r="H34" s="905">
        <v>160</v>
      </c>
      <c r="I34" s="905">
        <v>159</v>
      </c>
      <c r="J34" s="905">
        <v>143</v>
      </c>
      <c r="K34" s="905">
        <v>161</v>
      </c>
      <c r="L34" s="905">
        <v>161</v>
      </c>
      <c r="M34" s="905">
        <v>172</v>
      </c>
      <c r="N34" s="905">
        <v>176</v>
      </c>
      <c r="O34" s="409"/>
      <c r="P34" s="857" t="s">
        <v>534</v>
      </c>
      <c r="Q34" s="894">
        <f t="shared" si="43"/>
        <v>30.024999999999999</v>
      </c>
      <c r="R34" s="888">
        <v>2.3450000000000002</v>
      </c>
      <c r="S34" s="888">
        <v>2.5739999999999998</v>
      </c>
      <c r="T34" s="888">
        <v>1.605</v>
      </c>
      <c r="U34" s="888">
        <v>2.5470000000000002</v>
      </c>
      <c r="V34" s="888">
        <v>2.5369999999999999</v>
      </c>
      <c r="W34" s="888">
        <v>2.4169999999999998</v>
      </c>
      <c r="X34" s="888">
        <v>2.5499999999999998</v>
      </c>
      <c r="Y34" s="888">
        <v>2.31</v>
      </c>
      <c r="Z34" s="888">
        <v>2.67</v>
      </c>
      <c r="AA34" s="888">
        <v>2.61</v>
      </c>
      <c r="AB34" s="888">
        <v>2.73</v>
      </c>
      <c r="AC34" s="888">
        <v>3.13</v>
      </c>
      <c r="AD34" s="409"/>
      <c r="AE34" s="857" t="s">
        <v>534</v>
      </c>
      <c r="AF34" s="884">
        <f t="shared" si="48"/>
        <v>16.443044906900326</v>
      </c>
      <c r="AG34" s="884">
        <f t="shared" si="49"/>
        <v>18.03846153846154</v>
      </c>
      <c r="AH34" s="884">
        <f t="shared" si="50"/>
        <v>18</v>
      </c>
      <c r="AI34" s="884">
        <f t="shared" si="51"/>
        <v>14.330357142857142</v>
      </c>
      <c r="AJ34" s="884">
        <f t="shared" si="52"/>
        <v>16.647058823529413</v>
      </c>
      <c r="AK34" s="884">
        <f t="shared" si="53"/>
        <v>16.262820512820511</v>
      </c>
      <c r="AL34" s="884">
        <f t="shared" si="54"/>
        <v>15.106249999999998</v>
      </c>
      <c r="AM34" s="884">
        <f t="shared" si="55"/>
        <v>16.037735849056602</v>
      </c>
      <c r="AN34" s="884">
        <f t="shared" si="56"/>
        <v>16.153846153846153</v>
      </c>
      <c r="AO34" s="884">
        <f t="shared" si="57"/>
        <v>16.583850931677016</v>
      </c>
      <c r="AP34" s="884">
        <f t="shared" si="58"/>
        <v>16.211180124223603</v>
      </c>
      <c r="AQ34" s="884">
        <f t="shared" si="59"/>
        <v>15.872093023255815</v>
      </c>
      <c r="AR34" s="884">
        <f t="shared" si="60"/>
        <v>17.78409090909091</v>
      </c>
      <c r="AS34" s="409"/>
      <c r="AT34" s="857" t="s">
        <v>534</v>
      </c>
      <c r="AU34" s="409">
        <f t="shared" si="44"/>
        <v>26721</v>
      </c>
      <c r="AV34" s="420">
        <v>2307</v>
      </c>
      <c r="AW34" s="420">
        <v>2243</v>
      </c>
      <c r="AX34" s="420">
        <v>2294</v>
      </c>
      <c r="AY34" s="420">
        <v>1825</v>
      </c>
      <c r="AZ34" s="420">
        <v>2206</v>
      </c>
      <c r="BA34" s="420">
        <v>2305</v>
      </c>
      <c r="BB34" s="420">
        <v>2251</v>
      </c>
      <c r="BC34" s="420">
        <v>2236</v>
      </c>
      <c r="BD34" s="420">
        <v>2223</v>
      </c>
      <c r="BE34" s="420">
        <v>2294</v>
      </c>
      <c r="BF34" s="420">
        <v>2385</v>
      </c>
      <c r="BG34" s="420">
        <v>2152</v>
      </c>
      <c r="BH34" s="867"/>
      <c r="BI34" s="866" t="s">
        <v>534</v>
      </c>
      <c r="BJ34" s="890">
        <f t="shared" si="45"/>
        <v>1321.7270000000001</v>
      </c>
      <c r="BK34" s="891">
        <v>109.49</v>
      </c>
      <c r="BL34" s="891">
        <v>109.035</v>
      </c>
      <c r="BM34" s="891">
        <v>123.02500000000001</v>
      </c>
      <c r="BN34" s="891">
        <v>90.67</v>
      </c>
      <c r="BO34" s="891">
        <v>105.94</v>
      </c>
      <c r="BP34" s="891">
        <v>113.85900000000001</v>
      </c>
      <c r="BQ34" s="891">
        <v>112.90799999999999</v>
      </c>
      <c r="BR34" s="891">
        <v>112.6</v>
      </c>
      <c r="BS34" s="891">
        <v>109.94</v>
      </c>
      <c r="BT34" s="891">
        <v>114.12</v>
      </c>
      <c r="BU34" s="891">
        <v>113.19</v>
      </c>
      <c r="BV34" s="891">
        <v>106.95</v>
      </c>
      <c r="BW34" s="867"/>
      <c r="BX34" s="866" t="s">
        <v>534</v>
      </c>
      <c r="BY34" s="884">
        <f t="shared" si="61"/>
        <v>49.463979641480485</v>
      </c>
      <c r="BZ34" s="884">
        <f t="shared" si="61"/>
        <v>47.459904638058084</v>
      </c>
      <c r="CA34" s="884">
        <f t="shared" si="61"/>
        <v>48.61123495318769</v>
      </c>
      <c r="CB34" s="884">
        <f t="shared" si="61"/>
        <v>53.62903225806452</v>
      </c>
      <c r="CC34" s="884">
        <f t="shared" si="61"/>
        <v>49.682191780821924</v>
      </c>
      <c r="CD34" s="884">
        <f t="shared" si="61"/>
        <v>48.023572076155936</v>
      </c>
      <c r="CE34" s="884">
        <f t="shared" si="61"/>
        <v>49.396529284164863</v>
      </c>
      <c r="CF34" s="884">
        <f t="shared" si="61"/>
        <v>50.159040426477112</v>
      </c>
      <c r="CG34" s="884">
        <f t="shared" si="61"/>
        <v>50.357781753130588</v>
      </c>
      <c r="CH34" s="884">
        <f t="shared" si="61"/>
        <v>49.455690508322093</v>
      </c>
      <c r="CI34" s="884">
        <f t="shared" si="61"/>
        <v>49.747166521360072</v>
      </c>
      <c r="CJ34" s="884">
        <f t="shared" si="61"/>
        <v>47.459119496855344</v>
      </c>
      <c r="CK34" s="884">
        <f t="shared" si="61"/>
        <v>49.69795539033457</v>
      </c>
      <c r="CL34" s="867"/>
      <c r="CM34" s="866" t="s">
        <v>534</v>
      </c>
      <c r="CN34" s="409">
        <f t="shared" si="46"/>
        <v>16265</v>
      </c>
      <c r="CO34" s="902">
        <v>1192</v>
      </c>
      <c r="CP34" s="902">
        <v>1227</v>
      </c>
      <c r="CQ34" s="902">
        <v>1255</v>
      </c>
      <c r="CR34" s="902">
        <v>1109</v>
      </c>
      <c r="CS34" s="902">
        <v>1297</v>
      </c>
      <c r="CT34" s="902">
        <v>1388</v>
      </c>
      <c r="CU34" s="902">
        <v>1287</v>
      </c>
      <c r="CV34" s="902">
        <v>1402</v>
      </c>
      <c r="CW34" s="902">
        <v>1387</v>
      </c>
      <c r="CX34" s="902">
        <v>1601</v>
      </c>
      <c r="CY34" s="902">
        <v>1636</v>
      </c>
      <c r="CZ34" s="902">
        <v>1484</v>
      </c>
      <c r="DA34" s="867"/>
      <c r="DB34" s="866" t="s">
        <v>534</v>
      </c>
      <c r="DC34" s="900">
        <f t="shared" si="47"/>
        <v>2049.8820000000001</v>
      </c>
      <c r="DD34" s="900">
        <v>148.82</v>
      </c>
      <c r="DE34" s="900">
        <v>150.84100000000001</v>
      </c>
      <c r="DF34" s="900">
        <v>166.95</v>
      </c>
      <c r="DG34" s="900">
        <v>143.74600000000001</v>
      </c>
      <c r="DH34" s="900">
        <v>160.60499999999999</v>
      </c>
      <c r="DI34" s="900">
        <v>176.95</v>
      </c>
      <c r="DJ34" s="900">
        <v>158.86000000000001</v>
      </c>
      <c r="DK34" s="900">
        <v>174.18</v>
      </c>
      <c r="DL34" s="900">
        <v>170.77</v>
      </c>
      <c r="DM34" s="900">
        <v>208.33</v>
      </c>
      <c r="DN34" s="900">
        <v>202.7</v>
      </c>
      <c r="DO34" s="900">
        <v>187.13</v>
      </c>
      <c r="DP34" s="867"/>
      <c r="DQ34" s="866" t="s">
        <v>534</v>
      </c>
      <c r="DR34" s="898">
        <f t="shared" si="29"/>
        <v>126.03024900092221</v>
      </c>
      <c r="DS34" s="898">
        <f t="shared" si="30"/>
        <v>124.84899328859061</v>
      </c>
      <c r="DT34" s="898">
        <f t="shared" si="31"/>
        <v>122.93480032599838</v>
      </c>
      <c r="DU34" s="898">
        <f t="shared" si="32"/>
        <v>133.02788844621514</v>
      </c>
      <c r="DV34" s="898">
        <f t="shared" si="33"/>
        <v>129.61767357980165</v>
      </c>
      <c r="DW34" s="898">
        <f t="shared" si="34"/>
        <v>123.82806476484194</v>
      </c>
      <c r="DX34" s="898">
        <f t="shared" si="35"/>
        <v>127.48559077809799</v>
      </c>
      <c r="DY34" s="898">
        <f t="shared" si="36"/>
        <v>123.43434343434343</v>
      </c>
      <c r="DZ34" s="898">
        <f t="shared" si="37"/>
        <v>124.23680456490727</v>
      </c>
      <c r="EA34" s="898">
        <f t="shared" si="38"/>
        <v>123.12184571016584</v>
      </c>
      <c r="EB34" s="898">
        <f t="shared" si="39"/>
        <v>130.12492192379761</v>
      </c>
      <c r="EC34" s="898">
        <f t="shared" si="40"/>
        <v>123.89975550122249</v>
      </c>
      <c r="ED34" s="898">
        <f t="shared" si="41"/>
        <v>126.09838274932613</v>
      </c>
    </row>
    <row r="35" spans="1:135" s="275" customFormat="1" ht="12" customHeight="1">
      <c r="A35" s="857" t="s">
        <v>535</v>
      </c>
      <c r="B35" s="409">
        <f t="shared" si="42"/>
        <v>127</v>
      </c>
      <c r="C35" s="905">
        <v>12</v>
      </c>
      <c r="D35" s="905">
        <v>9</v>
      </c>
      <c r="E35" s="905">
        <v>10</v>
      </c>
      <c r="F35" s="905">
        <v>10</v>
      </c>
      <c r="G35" s="905">
        <v>12</v>
      </c>
      <c r="H35" s="905">
        <v>12</v>
      </c>
      <c r="I35" s="905">
        <v>11</v>
      </c>
      <c r="J35" s="905">
        <v>9</v>
      </c>
      <c r="K35" s="905">
        <v>8</v>
      </c>
      <c r="L35" s="905">
        <v>8</v>
      </c>
      <c r="M35" s="905">
        <v>12</v>
      </c>
      <c r="N35" s="905">
        <v>14</v>
      </c>
      <c r="O35" s="409"/>
      <c r="P35" s="857" t="s">
        <v>535</v>
      </c>
      <c r="Q35" s="894">
        <f t="shared" si="43"/>
        <v>1.7722</v>
      </c>
      <c r="R35" s="888">
        <v>0.18</v>
      </c>
      <c r="S35" s="888">
        <v>0.13100000000000001</v>
      </c>
      <c r="T35" s="888">
        <v>0.14799999999999999</v>
      </c>
      <c r="U35" s="888">
        <v>0.14599999999999999</v>
      </c>
      <c r="V35" s="888">
        <v>0.17</v>
      </c>
      <c r="W35" s="888">
        <v>0.16400000000000001</v>
      </c>
      <c r="X35" s="888">
        <v>0.14900000000000002</v>
      </c>
      <c r="Y35" s="888">
        <v>0.13100000000000001</v>
      </c>
      <c r="Z35" s="888">
        <v>0.11199999999999999</v>
      </c>
      <c r="AA35" s="888">
        <v>0.11320000000000001</v>
      </c>
      <c r="AB35" s="888">
        <v>0.153</v>
      </c>
      <c r="AC35" s="888">
        <v>0.17499999999999999</v>
      </c>
      <c r="AD35" s="409"/>
      <c r="AE35" s="857" t="s">
        <v>535</v>
      </c>
      <c r="AF35" s="884">
        <f t="shared" si="48"/>
        <v>13.954330708661416</v>
      </c>
      <c r="AG35" s="884">
        <f t="shared" si="49"/>
        <v>15</v>
      </c>
      <c r="AH35" s="884">
        <f t="shared" si="50"/>
        <v>14.555555555555555</v>
      </c>
      <c r="AI35" s="884">
        <f t="shared" si="51"/>
        <v>14.799999999999999</v>
      </c>
      <c r="AJ35" s="884">
        <f t="shared" si="52"/>
        <v>14.599999999999998</v>
      </c>
      <c r="AK35" s="884">
        <f t="shared" si="53"/>
        <v>14.166666666666668</v>
      </c>
      <c r="AL35" s="884">
        <f t="shared" si="54"/>
        <v>13.666666666666668</v>
      </c>
      <c r="AM35" s="884">
        <f t="shared" si="55"/>
        <v>13.545454545454549</v>
      </c>
      <c r="AN35" s="884">
        <f t="shared" si="56"/>
        <v>14.555555555555555</v>
      </c>
      <c r="AO35" s="884">
        <f t="shared" si="57"/>
        <v>13.999999999999998</v>
      </c>
      <c r="AP35" s="884">
        <f t="shared" si="58"/>
        <v>14.15</v>
      </c>
      <c r="AQ35" s="884">
        <f t="shared" si="59"/>
        <v>12.75</v>
      </c>
      <c r="AR35" s="884">
        <f t="shared" si="60"/>
        <v>12.499999999999998</v>
      </c>
      <c r="AS35" s="409"/>
      <c r="AT35" s="857" t="s">
        <v>535</v>
      </c>
      <c r="AU35" s="409">
        <f t="shared" si="44"/>
        <v>10568</v>
      </c>
      <c r="AV35" s="420">
        <v>963</v>
      </c>
      <c r="AW35" s="420">
        <v>960</v>
      </c>
      <c r="AX35" s="420">
        <v>785</v>
      </c>
      <c r="AY35" s="420">
        <v>895</v>
      </c>
      <c r="AZ35" s="420">
        <v>970</v>
      </c>
      <c r="BA35" s="420">
        <v>965</v>
      </c>
      <c r="BB35" s="420">
        <v>920</v>
      </c>
      <c r="BC35" s="420">
        <v>795</v>
      </c>
      <c r="BD35" s="420">
        <v>672</v>
      </c>
      <c r="BE35" s="420">
        <v>462</v>
      </c>
      <c r="BF35" s="420">
        <v>969</v>
      </c>
      <c r="BG35" s="420">
        <v>1212</v>
      </c>
      <c r="BH35" s="867"/>
      <c r="BI35" s="866" t="s">
        <v>535</v>
      </c>
      <c r="BJ35" s="890">
        <f t="shared" si="45"/>
        <v>597.23199999999986</v>
      </c>
      <c r="BK35" s="891">
        <v>56.826000000000001</v>
      </c>
      <c r="BL35" s="891">
        <v>57.21</v>
      </c>
      <c r="BM35" s="891">
        <v>46.7</v>
      </c>
      <c r="BN35" s="891">
        <v>52.454999999999998</v>
      </c>
      <c r="BO35" s="891">
        <v>57.38</v>
      </c>
      <c r="BP35" s="891">
        <v>56.46</v>
      </c>
      <c r="BQ35" s="891">
        <v>53.06</v>
      </c>
      <c r="BR35" s="891">
        <v>47.7</v>
      </c>
      <c r="BS35" s="891">
        <v>38.680999999999997</v>
      </c>
      <c r="BT35" s="891">
        <v>25.98</v>
      </c>
      <c r="BU35" s="891">
        <v>46.74</v>
      </c>
      <c r="BV35" s="891">
        <v>58.04</v>
      </c>
      <c r="BW35" s="867"/>
      <c r="BX35" s="866" t="s">
        <v>535</v>
      </c>
      <c r="BY35" s="884">
        <f t="shared" si="61"/>
        <v>56.513247539742608</v>
      </c>
      <c r="BZ35" s="884">
        <f t="shared" si="61"/>
        <v>59.009345794392523</v>
      </c>
      <c r="CA35" s="884">
        <f t="shared" si="61"/>
        <v>59.59375</v>
      </c>
      <c r="CB35" s="884">
        <f t="shared" si="61"/>
        <v>59.490445859872615</v>
      </c>
      <c r="CC35" s="884">
        <f t="shared" si="61"/>
        <v>58.608938547486034</v>
      </c>
      <c r="CD35" s="884">
        <f t="shared" si="61"/>
        <v>59.154639175257735</v>
      </c>
      <c r="CE35" s="884">
        <f t="shared" si="61"/>
        <v>58.507772020725383</v>
      </c>
      <c r="CF35" s="884">
        <f t="shared" si="61"/>
        <v>57.673913043478265</v>
      </c>
      <c r="CG35" s="884">
        <f t="shared" si="61"/>
        <v>60.000000000000007</v>
      </c>
      <c r="CH35" s="884">
        <f t="shared" si="61"/>
        <v>57.561011904761898</v>
      </c>
      <c r="CI35" s="884">
        <f t="shared" si="61"/>
        <v>56.233766233766232</v>
      </c>
      <c r="CJ35" s="884">
        <f t="shared" si="61"/>
        <v>48.235294117647065</v>
      </c>
      <c r="CK35" s="884">
        <f t="shared" si="61"/>
        <v>47.887788778877884</v>
      </c>
      <c r="CL35" s="867"/>
      <c r="CM35" s="866" t="s">
        <v>535</v>
      </c>
      <c r="CN35" s="409">
        <f t="shared" si="46"/>
        <v>11770</v>
      </c>
      <c r="CO35" s="902">
        <v>883</v>
      </c>
      <c r="CP35" s="902">
        <v>906</v>
      </c>
      <c r="CQ35" s="902">
        <v>1208</v>
      </c>
      <c r="CR35" s="902">
        <v>783</v>
      </c>
      <c r="CS35" s="902">
        <v>783</v>
      </c>
      <c r="CT35" s="902">
        <v>855</v>
      </c>
      <c r="CU35" s="902">
        <v>950</v>
      </c>
      <c r="CV35" s="902">
        <v>885</v>
      </c>
      <c r="CW35" s="902">
        <v>945</v>
      </c>
      <c r="CX35" s="902">
        <v>958</v>
      </c>
      <c r="CY35" s="902">
        <v>1266</v>
      </c>
      <c r="CZ35" s="902">
        <v>1348</v>
      </c>
      <c r="DA35" s="867"/>
      <c r="DB35" s="866" t="s">
        <v>535</v>
      </c>
      <c r="DC35" s="900">
        <f t="shared" si="47"/>
        <v>1795.9970000000001</v>
      </c>
      <c r="DD35" s="900">
        <v>127.92</v>
      </c>
      <c r="DE35" s="900">
        <v>132.37200000000001</v>
      </c>
      <c r="DF35" s="900">
        <v>174.51</v>
      </c>
      <c r="DG35" s="900">
        <v>116.1</v>
      </c>
      <c r="DH35" s="900">
        <v>117.72</v>
      </c>
      <c r="DI35" s="900">
        <v>131.035</v>
      </c>
      <c r="DJ35" s="900">
        <v>154.77500000000001</v>
      </c>
      <c r="DK35" s="900">
        <v>138.30000000000001</v>
      </c>
      <c r="DL35" s="900">
        <v>152.89500000000001</v>
      </c>
      <c r="DM35" s="900">
        <v>155.72</v>
      </c>
      <c r="DN35" s="900">
        <v>184.96</v>
      </c>
      <c r="DO35" s="900">
        <v>209.69</v>
      </c>
      <c r="DP35" s="867"/>
      <c r="DQ35" s="866" t="s">
        <v>535</v>
      </c>
      <c r="DR35" s="898">
        <f t="shared" si="29"/>
        <v>152.59107901444352</v>
      </c>
      <c r="DS35" s="898">
        <f t="shared" si="30"/>
        <v>144.86976217440545</v>
      </c>
      <c r="DT35" s="898">
        <f t="shared" si="31"/>
        <v>146.10596026490069</v>
      </c>
      <c r="DU35" s="898">
        <f t="shared" si="32"/>
        <v>144.46192052980132</v>
      </c>
      <c r="DV35" s="898">
        <f t="shared" si="33"/>
        <v>148.27586206896549</v>
      </c>
      <c r="DW35" s="898">
        <f t="shared" si="34"/>
        <v>150.34482758620689</v>
      </c>
      <c r="DX35" s="898">
        <f t="shared" si="35"/>
        <v>153.25730994152045</v>
      </c>
      <c r="DY35" s="898">
        <f t="shared" si="36"/>
        <v>162.92105263157896</v>
      </c>
      <c r="DZ35" s="898">
        <f t="shared" si="37"/>
        <v>156.27118644067798</v>
      </c>
      <c r="EA35" s="898">
        <f t="shared" si="38"/>
        <v>161.79365079365078</v>
      </c>
      <c r="EB35" s="898">
        <f t="shared" si="39"/>
        <v>162.54697286012527</v>
      </c>
      <c r="EC35" s="898">
        <f t="shared" si="40"/>
        <v>146.09794628751976</v>
      </c>
      <c r="ED35" s="898">
        <f t="shared" si="41"/>
        <v>155.55637982195847</v>
      </c>
    </row>
    <row r="36" spans="1:135" s="275" customFormat="1" ht="12" customHeight="1">
      <c r="A36" s="857" t="s">
        <v>536</v>
      </c>
      <c r="B36" s="422" t="s">
        <v>756</v>
      </c>
      <c r="C36" s="906" t="s">
        <v>756</v>
      </c>
      <c r="D36" s="906" t="s">
        <v>756</v>
      </c>
      <c r="E36" s="906" t="s">
        <v>756</v>
      </c>
      <c r="F36" s="906" t="s">
        <v>756</v>
      </c>
      <c r="G36" s="906" t="s">
        <v>756</v>
      </c>
      <c r="H36" s="906" t="s">
        <v>756</v>
      </c>
      <c r="I36" s="906" t="s">
        <v>756</v>
      </c>
      <c r="J36" s="906" t="s">
        <v>756</v>
      </c>
      <c r="K36" s="906" t="s">
        <v>756</v>
      </c>
      <c r="L36" s="906" t="s">
        <v>756</v>
      </c>
      <c r="M36" s="906" t="s">
        <v>756</v>
      </c>
      <c r="N36" s="906" t="s">
        <v>756</v>
      </c>
      <c r="O36" s="422"/>
      <c r="P36" s="857" t="s">
        <v>536</v>
      </c>
      <c r="Q36" s="895" t="s">
        <v>756</v>
      </c>
      <c r="R36" s="895" t="s">
        <v>758</v>
      </c>
      <c r="S36" s="895" t="s">
        <v>758</v>
      </c>
      <c r="T36" s="895" t="s">
        <v>758</v>
      </c>
      <c r="U36" s="895" t="s">
        <v>758</v>
      </c>
      <c r="V36" s="895" t="s">
        <v>758</v>
      </c>
      <c r="W36" s="895" t="s">
        <v>758</v>
      </c>
      <c r="X36" s="895" t="s">
        <v>758</v>
      </c>
      <c r="Y36" s="895" t="s">
        <v>758</v>
      </c>
      <c r="Z36" s="895" t="s">
        <v>758</v>
      </c>
      <c r="AA36" s="895" t="s">
        <v>758</v>
      </c>
      <c r="AB36" s="895" t="s">
        <v>758</v>
      </c>
      <c r="AC36" s="895" t="s">
        <v>758</v>
      </c>
      <c r="AD36" s="422"/>
      <c r="AE36" s="857" t="s">
        <v>536</v>
      </c>
      <c r="AF36" s="885" t="s">
        <v>160</v>
      </c>
      <c r="AG36" s="885" t="s">
        <v>160</v>
      </c>
      <c r="AH36" s="885" t="s">
        <v>160</v>
      </c>
      <c r="AI36" s="885" t="s">
        <v>160</v>
      </c>
      <c r="AJ36" s="885" t="s">
        <v>160</v>
      </c>
      <c r="AK36" s="885" t="s">
        <v>160</v>
      </c>
      <c r="AL36" s="885" t="s">
        <v>160</v>
      </c>
      <c r="AM36" s="885" t="s">
        <v>160</v>
      </c>
      <c r="AN36" s="885" t="s">
        <v>160</v>
      </c>
      <c r="AO36" s="885" t="s">
        <v>160</v>
      </c>
      <c r="AP36" s="885" t="s">
        <v>160</v>
      </c>
      <c r="AQ36" s="885" t="s">
        <v>160</v>
      </c>
      <c r="AR36" s="885" t="s">
        <v>160</v>
      </c>
      <c r="AS36" s="422"/>
      <c r="AT36" s="857" t="s">
        <v>536</v>
      </c>
      <c r="AU36" s="422" t="s">
        <v>756</v>
      </c>
      <c r="AV36" s="422" t="s">
        <v>756</v>
      </c>
      <c r="AW36" s="422" t="s">
        <v>756</v>
      </c>
      <c r="AX36" s="422" t="s">
        <v>756</v>
      </c>
      <c r="AY36" s="422" t="s">
        <v>756</v>
      </c>
      <c r="AZ36" s="422" t="s">
        <v>756</v>
      </c>
      <c r="BA36" s="422" t="s">
        <v>756</v>
      </c>
      <c r="BB36" s="422" t="s">
        <v>756</v>
      </c>
      <c r="BC36" s="422" t="s">
        <v>756</v>
      </c>
      <c r="BD36" s="422" t="s">
        <v>756</v>
      </c>
      <c r="BE36" s="422" t="s">
        <v>756</v>
      </c>
      <c r="BF36" s="422" t="s">
        <v>756</v>
      </c>
      <c r="BG36" s="422" t="s">
        <v>756</v>
      </c>
      <c r="BH36" s="868"/>
      <c r="BI36" s="866" t="s">
        <v>536</v>
      </c>
      <c r="BJ36" s="906" t="s">
        <v>352</v>
      </c>
      <c r="BK36" s="906" t="s">
        <v>352</v>
      </c>
      <c r="BL36" s="906" t="s">
        <v>352</v>
      </c>
      <c r="BM36" s="906" t="s">
        <v>352</v>
      </c>
      <c r="BN36" s="906" t="s">
        <v>352</v>
      </c>
      <c r="BO36" s="906" t="s">
        <v>352</v>
      </c>
      <c r="BP36" s="906" t="s">
        <v>352</v>
      </c>
      <c r="BQ36" s="906" t="s">
        <v>352</v>
      </c>
      <c r="BR36" s="906" t="s">
        <v>352</v>
      </c>
      <c r="BS36" s="906" t="s">
        <v>352</v>
      </c>
      <c r="BT36" s="906" t="s">
        <v>352</v>
      </c>
      <c r="BU36" s="906" t="s">
        <v>352</v>
      </c>
      <c r="BV36" s="906" t="s">
        <v>352</v>
      </c>
      <c r="BW36" s="868"/>
      <c r="BX36" s="866" t="s">
        <v>536</v>
      </c>
      <c r="BY36" s="885" t="s">
        <v>161</v>
      </c>
      <c r="BZ36" s="885" t="s">
        <v>161</v>
      </c>
      <c r="CA36" s="885" t="s">
        <v>161</v>
      </c>
      <c r="CB36" s="885" t="s">
        <v>161</v>
      </c>
      <c r="CC36" s="885" t="s">
        <v>161</v>
      </c>
      <c r="CD36" s="885" t="s">
        <v>161</v>
      </c>
      <c r="CE36" s="885" t="s">
        <v>161</v>
      </c>
      <c r="CF36" s="885" t="s">
        <v>161</v>
      </c>
      <c r="CG36" s="885" t="s">
        <v>161</v>
      </c>
      <c r="CH36" s="885" t="s">
        <v>161</v>
      </c>
      <c r="CI36" s="885" t="s">
        <v>161</v>
      </c>
      <c r="CJ36" s="885" t="s">
        <v>161</v>
      </c>
      <c r="CK36" s="885" t="s">
        <v>161</v>
      </c>
      <c r="CL36" s="868"/>
      <c r="CM36" s="866" t="s">
        <v>536</v>
      </c>
      <c r="CN36" s="409">
        <f t="shared" si="46"/>
        <v>13730</v>
      </c>
      <c r="CO36" s="902">
        <v>1109</v>
      </c>
      <c r="CP36" s="902">
        <v>1098</v>
      </c>
      <c r="CQ36" s="902">
        <v>1164</v>
      </c>
      <c r="CR36" s="902">
        <v>1248</v>
      </c>
      <c r="CS36" s="902">
        <v>1052</v>
      </c>
      <c r="CT36" s="902">
        <v>1122</v>
      </c>
      <c r="CU36" s="902">
        <v>1135</v>
      </c>
      <c r="CV36" s="902">
        <v>1216</v>
      </c>
      <c r="CW36" s="902">
        <v>1256</v>
      </c>
      <c r="CX36" s="902">
        <v>1237</v>
      </c>
      <c r="CY36" s="902">
        <v>978</v>
      </c>
      <c r="CZ36" s="902">
        <v>1115</v>
      </c>
      <c r="DA36" s="868"/>
      <c r="DB36" s="866" t="s">
        <v>536</v>
      </c>
      <c r="DC36" s="900">
        <f t="shared" si="47"/>
        <v>2255.0100000000002</v>
      </c>
      <c r="DD36" s="900">
        <v>181.17</v>
      </c>
      <c r="DE36" s="900">
        <v>186.19</v>
      </c>
      <c r="DF36" s="900">
        <v>193.23</v>
      </c>
      <c r="DG36" s="900">
        <v>207.55</v>
      </c>
      <c r="DH36" s="900">
        <v>174.68</v>
      </c>
      <c r="DI36" s="900">
        <v>177.53</v>
      </c>
      <c r="DJ36" s="900">
        <v>184.95</v>
      </c>
      <c r="DK36" s="900">
        <v>201.01</v>
      </c>
      <c r="DL36" s="900">
        <v>207.53</v>
      </c>
      <c r="DM36" s="900">
        <v>204.38</v>
      </c>
      <c r="DN36" s="900">
        <v>156.80000000000001</v>
      </c>
      <c r="DO36" s="900">
        <v>179.99</v>
      </c>
      <c r="DP36" s="868"/>
      <c r="DQ36" s="866" t="s">
        <v>536</v>
      </c>
      <c r="DR36" s="898">
        <f t="shared" si="29"/>
        <v>164.23962126729791</v>
      </c>
      <c r="DS36" s="898">
        <f t="shared" si="30"/>
        <v>163.36339044183947</v>
      </c>
      <c r="DT36" s="898">
        <f t="shared" si="31"/>
        <v>169.5719489981785</v>
      </c>
      <c r="DU36" s="898">
        <f t="shared" si="32"/>
        <v>166.00515463917526</v>
      </c>
      <c r="DV36" s="898">
        <f t="shared" si="33"/>
        <v>166.30608974358975</v>
      </c>
      <c r="DW36" s="898">
        <f t="shared" si="34"/>
        <v>166.04562737642587</v>
      </c>
      <c r="DX36" s="898">
        <f t="shared" si="35"/>
        <v>158.22638146167557</v>
      </c>
      <c r="DY36" s="898">
        <f t="shared" si="36"/>
        <v>162.95154185022025</v>
      </c>
      <c r="DZ36" s="898">
        <f t="shared" si="37"/>
        <v>165.30427631578948</v>
      </c>
      <c r="EA36" s="898">
        <f t="shared" si="38"/>
        <v>165.23089171974522</v>
      </c>
      <c r="EB36" s="898">
        <f t="shared" si="39"/>
        <v>165.22231204527083</v>
      </c>
      <c r="EC36" s="898">
        <f t="shared" si="40"/>
        <v>160.32719836400818</v>
      </c>
      <c r="ED36" s="898">
        <f t="shared" si="41"/>
        <v>161.42600896860986</v>
      </c>
    </row>
    <row r="37" spans="1:135" s="275" customFormat="1" ht="4" customHeight="1">
      <c r="A37" s="417"/>
      <c r="B37" s="412"/>
      <c r="C37" s="424"/>
      <c r="D37" s="424"/>
      <c r="E37" s="424"/>
      <c r="F37" s="424"/>
      <c r="G37" s="424"/>
      <c r="H37" s="424"/>
      <c r="I37" s="424"/>
      <c r="J37" s="424"/>
      <c r="K37" s="424"/>
      <c r="L37" s="424"/>
      <c r="M37" s="424"/>
      <c r="N37" s="424"/>
      <c r="O37" s="424"/>
      <c r="P37" s="417"/>
      <c r="Q37" s="412"/>
      <c r="R37" s="424"/>
      <c r="S37" s="424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17"/>
      <c r="AF37" s="412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17"/>
      <c r="AU37" s="412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17"/>
      <c r="BJ37" s="412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17"/>
      <c r="BY37" s="412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17"/>
      <c r="CN37" s="412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17"/>
      <c r="DC37" s="412"/>
      <c r="DD37" s="424"/>
      <c r="DE37" s="424"/>
      <c r="DF37" s="424"/>
      <c r="DG37" s="424"/>
      <c r="DH37" s="424"/>
      <c r="DI37" s="424"/>
      <c r="DJ37" s="424"/>
      <c r="DK37" s="424"/>
      <c r="DL37" s="424"/>
      <c r="DM37" s="424"/>
      <c r="DN37" s="424"/>
      <c r="DO37" s="424"/>
      <c r="DP37" s="424"/>
      <c r="DQ37" s="417"/>
      <c r="DR37" s="412"/>
      <c r="DS37" s="424"/>
      <c r="DT37" s="424"/>
      <c r="DU37" s="424"/>
      <c r="DV37" s="424"/>
      <c r="DW37" s="424"/>
      <c r="DX37" s="424"/>
      <c r="DY37" s="424"/>
      <c r="DZ37" s="424"/>
      <c r="EA37" s="424"/>
      <c r="EB37" s="424"/>
      <c r="EC37" s="424"/>
      <c r="ED37" s="424"/>
      <c r="EE37" s="424"/>
    </row>
    <row r="38" spans="1:135" s="275" customFormat="1" ht="9" customHeight="1">
      <c r="A38" s="874" t="s">
        <v>745</v>
      </c>
      <c r="B38" s="875"/>
      <c r="C38" s="875"/>
      <c r="D38" s="875"/>
      <c r="E38" s="875"/>
      <c r="F38" s="875"/>
      <c r="G38" s="875"/>
      <c r="H38" s="875"/>
      <c r="I38" s="875"/>
      <c r="J38" s="876"/>
      <c r="K38" s="876"/>
      <c r="L38" s="876"/>
      <c r="M38" s="876"/>
      <c r="N38" s="876"/>
      <c r="O38" s="882"/>
      <c r="P38" s="874" t="s">
        <v>745</v>
      </c>
      <c r="Q38" s="875"/>
      <c r="R38" s="875"/>
      <c r="S38" s="875"/>
      <c r="T38" s="875"/>
      <c r="U38" s="875"/>
      <c r="V38" s="875"/>
      <c r="W38" s="875"/>
      <c r="X38" s="875"/>
      <c r="Y38" s="876"/>
      <c r="Z38" s="876"/>
      <c r="AA38" s="876"/>
      <c r="AB38" s="876"/>
      <c r="AC38" s="876"/>
      <c r="AD38" s="882"/>
      <c r="AE38" s="874" t="s">
        <v>745</v>
      </c>
      <c r="AF38" s="875"/>
      <c r="AG38" s="875"/>
      <c r="AH38" s="875"/>
      <c r="AI38" s="875"/>
      <c r="AJ38" s="875"/>
      <c r="AK38" s="875"/>
      <c r="AL38" s="875"/>
      <c r="AM38" s="875"/>
      <c r="AN38" s="876"/>
      <c r="AO38" s="876"/>
      <c r="AP38" s="876"/>
      <c r="AQ38" s="876"/>
      <c r="AR38" s="876"/>
      <c r="AS38" s="882"/>
      <c r="AT38" s="874" t="s">
        <v>745</v>
      </c>
      <c r="AU38" s="875"/>
      <c r="AV38" s="875"/>
      <c r="AW38" s="875"/>
      <c r="AX38" s="875"/>
      <c r="AY38" s="875"/>
      <c r="AZ38" s="875"/>
      <c r="BA38" s="875"/>
      <c r="BB38" s="875"/>
      <c r="BC38" s="876"/>
      <c r="BD38" s="876"/>
      <c r="BE38" s="876"/>
      <c r="BF38" s="876"/>
      <c r="BG38" s="876"/>
      <c r="BH38" s="882"/>
      <c r="BI38" s="874" t="s">
        <v>745</v>
      </c>
      <c r="BJ38" s="875"/>
      <c r="BK38" s="875"/>
      <c r="BL38" s="875"/>
      <c r="BM38" s="875"/>
      <c r="BN38" s="875"/>
      <c r="BO38" s="875"/>
      <c r="BP38" s="875"/>
      <c r="BQ38" s="875"/>
      <c r="BR38" s="876"/>
      <c r="BS38" s="876"/>
      <c r="BT38" s="876"/>
      <c r="BU38" s="876"/>
      <c r="BV38" s="876"/>
      <c r="BW38" s="882"/>
      <c r="BX38" s="874" t="s">
        <v>745</v>
      </c>
      <c r="BY38" s="875"/>
      <c r="BZ38" s="875"/>
      <c r="CA38" s="875"/>
      <c r="CB38" s="875"/>
      <c r="CC38" s="875"/>
      <c r="CD38" s="875"/>
      <c r="CE38" s="875"/>
      <c r="CF38" s="875"/>
      <c r="CG38" s="876"/>
      <c r="CH38" s="876"/>
      <c r="CI38" s="876"/>
      <c r="CJ38" s="876"/>
      <c r="CK38" s="876"/>
      <c r="CL38" s="882"/>
      <c r="CM38" s="874" t="s">
        <v>745</v>
      </c>
      <c r="CN38" s="875"/>
      <c r="CO38" s="875"/>
      <c r="CP38" s="875"/>
      <c r="CQ38" s="875"/>
      <c r="CR38" s="875"/>
      <c r="CS38" s="875"/>
      <c r="CT38" s="875"/>
      <c r="CU38" s="875"/>
      <c r="CV38" s="876"/>
      <c r="CW38" s="876"/>
      <c r="CX38" s="876"/>
      <c r="CY38" s="876"/>
      <c r="CZ38" s="876"/>
      <c r="DA38" s="882"/>
      <c r="DB38" s="874" t="s">
        <v>745</v>
      </c>
      <c r="DC38" s="875"/>
      <c r="DD38" s="875"/>
      <c r="DE38" s="875"/>
      <c r="DF38" s="875"/>
      <c r="DG38" s="875"/>
      <c r="DH38" s="875"/>
      <c r="DI38" s="875"/>
      <c r="DJ38" s="875"/>
      <c r="DK38" s="876"/>
      <c r="DL38" s="876"/>
      <c r="DM38" s="876"/>
      <c r="DN38" s="876"/>
      <c r="DO38" s="876"/>
      <c r="DP38" s="882"/>
      <c r="DQ38" s="874" t="s">
        <v>745</v>
      </c>
      <c r="DR38" s="875"/>
      <c r="DS38" s="875"/>
      <c r="DT38" s="875"/>
      <c r="DU38" s="875"/>
      <c r="DV38" s="875"/>
      <c r="DW38" s="875"/>
      <c r="DX38" s="875"/>
      <c r="DY38" s="875"/>
      <c r="DZ38" s="876"/>
      <c r="EA38" s="876"/>
      <c r="EB38" s="876"/>
      <c r="EC38" s="876"/>
      <c r="ED38" s="876"/>
      <c r="EE38" s="882"/>
    </row>
    <row r="39" spans="1:135" s="415" customFormat="1" ht="9" customHeight="1">
      <c r="A39" s="877" t="s">
        <v>151</v>
      </c>
      <c r="B39" s="515"/>
      <c r="C39" s="515"/>
      <c r="D39" s="515"/>
      <c r="E39" s="515"/>
      <c r="F39" s="515"/>
      <c r="G39" s="515"/>
      <c r="H39" s="515"/>
      <c r="I39" s="515"/>
      <c r="J39" s="878"/>
      <c r="K39" s="878"/>
      <c r="L39" s="879"/>
      <c r="M39" s="878"/>
      <c r="N39" s="878"/>
      <c r="O39" s="878"/>
      <c r="P39" s="877" t="s">
        <v>151</v>
      </c>
      <c r="Q39" s="515"/>
      <c r="R39" s="515"/>
      <c r="S39" s="515"/>
      <c r="T39" s="515"/>
      <c r="U39" s="515"/>
      <c r="V39" s="515"/>
      <c r="W39" s="515"/>
      <c r="X39" s="515"/>
      <c r="Y39" s="878"/>
      <c r="Z39" s="878"/>
      <c r="AA39" s="879"/>
      <c r="AB39" s="878"/>
      <c r="AC39" s="878"/>
      <c r="AD39" s="878"/>
      <c r="AE39" s="877" t="s">
        <v>151</v>
      </c>
      <c r="AF39" s="515"/>
      <c r="AG39" s="515"/>
      <c r="AH39" s="515"/>
      <c r="AI39" s="515"/>
      <c r="AJ39" s="515"/>
      <c r="AK39" s="515"/>
      <c r="AL39" s="515"/>
      <c r="AM39" s="515"/>
      <c r="AN39" s="878"/>
      <c r="AO39" s="878"/>
      <c r="AP39" s="879"/>
      <c r="AQ39" s="878"/>
      <c r="AR39" s="878"/>
      <c r="AS39" s="878"/>
      <c r="AT39" s="877" t="s">
        <v>151</v>
      </c>
      <c r="AU39" s="515"/>
      <c r="AV39" s="515"/>
      <c r="AW39" s="515"/>
      <c r="AX39" s="515"/>
      <c r="AY39" s="515"/>
      <c r="AZ39" s="515"/>
      <c r="BA39" s="515"/>
      <c r="BB39" s="515"/>
      <c r="BC39" s="878"/>
      <c r="BD39" s="878"/>
      <c r="BE39" s="879"/>
      <c r="BF39" s="878"/>
      <c r="BG39" s="878"/>
      <c r="BH39" s="878"/>
      <c r="BI39" s="877" t="s">
        <v>151</v>
      </c>
      <c r="BJ39" s="515"/>
      <c r="BK39" s="515"/>
      <c r="BL39" s="515"/>
      <c r="BM39" s="515"/>
      <c r="BN39" s="515"/>
      <c r="BO39" s="515"/>
      <c r="BP39" s="515"/>
      <c r="BQ39" s="515"/>
      <c r="BR39" s="878"/>
      <c r="BS39" s="878"/>
      <c r="BT39" s="879"/>
      <c r="BU39" s="878"/>
      <c r="BV39" s="878"/>
      <c r="BW39" s="878"/>
      <c r="BX39" s="877" t="s">
        <v>151</v>
      </c>
      <c r="BY39" s="515"/>
      <c r="BZ39" s="515"/>
      <c r="CA39" s="515"/>
      <c r="CB39" s="515"/>
      <c r="CC39" s="515"/>
      <c r="CD39" s="515"/>
      <c r="CE39" s="515"/>
      <c r="CF39" s="515"/>
      <c r="CG39" s="878"/>
      <c r="CH39" s="878"/>
      <c r="CI39" s="879"/>
      <c r="CJ39" s="878"/>
      <c r="CK39" s="878"/>
      <c r="CL39" s="878"/>
      <c r="CM39" s="877" t="s">
        <v>151</v>
      </c>
      <c r="CN39" s="515"/>
      <c r="CO39" s="515"/>
      <c r="CP39" s="515"/>
      <c r="CQ39" s="515"/>
      <c r="CR39" s="515"/>
      <c r="CS39" s="515"/>
      <c r="CT39" s="515"/>
      <c r="CU39" s="515"/>
      <c r="CV39" s="878"/>
      <c r="CW39" s="878"/>
      <c r="CX39" s="879"/>
      <c r="CY39" s="878"/>
      <c r="CZ39" s="878"/>
      <c r="DA39" s="878"/>
      <c r="DB39" s="877" t="s">
        <v>151</v>
      </c>
      <c r="DC39" s="515"/>
      <c r="DD39" s="515"/>
      <c r="DE39" s="515"/>
      <c r="DF39" s="515"/>
      <c r="DG39" s="515"/>
      <c r="DH39" s="515"/>
      <c r="DI39" s="515"/>
      <c r="DJ39" s="515"/>
      <c r="DK39" s="878"/>
      <c r="DL39" s="878"/>
      <c r="DM39" s="879"/>
      <c r="DN39" s="878"/>
      <c r="DO39" s="878"/>
      <c r="DP39" s="878"/>
      <c r="DQ39" s="877" t="s">
        <v>151</v>
      </c>
      <c r="DR39" s="515"/>
      <c r="DS39" s="515"/>
      <c r="DT39" s="515"/>
      <c r="DU39" s="515"/>
      <c r="DV39" s="515"/>
      <c r="DW39" s="515"/>
      <c r="DX39" s="515"/>
      <c r="DY39" s="515"/>
      <c r="DZ39" s="878"/>
      <c r="EA39" s="878"/>
      <c r="EB39" s="879"/>
      <c r="EC39" s="878"/>
      <c r="ED39" s="878"/>
      <c r="EE39" s="878"/>
    </row>
    <row r="40" spans="1:135" s="408" customFormat="1" ht="9" customHeight="1">
      <c r="A40" s="880" t="s">
        <v>318</v>
      </c>
      <c r="B40" s="515"/>
      <c r="C40" s="515"/>
      <c r="D40" s="515"/>
      <c r="E40" s="515"/>
      <c r="F40" s="515"/>
      <c r="G40" s="515"/>
      <c r="H40" s="515"/>
      <c r="I40" s="515"/>
      <c r="J40" s="879"/>
      <c r="K40" s="879"/>
      <c r="L40" s="879"/>
      <c r="M40" s="881"/>
      <c r="N40" s="879"/>
      <c r="O40" s="879"/>
      <c r="P40" s="880" t="s">
        <v>318</v>
      </c>
      <c r="Q40" s="515"/>
      <c r="R40" s="515"/>
      <c r="S40" s="515"/>
      <c r="T40" s="515"/>
      <c r="U40" s="515"/>
      <c r="V40" s="515"/>
      <c r="W40" s="515"/>
      <c r="X40" s="515"/>
      <c r="Y40" s="879"/>
      <c r="Z40" s="879"/>
      <c r="AA40" s="879"/>
      <c r="AB40" s="881"/>
      <c r="AC40" s="879"/>
      <c r="AD40" s="879"/>
      <c r="AE40" s="880" t="s">
        <v>318</v>
      </c>
      <c r="AF40" s="515"/>
      <c r="AG40" s="515"/>
      <c r="AH40" s="515"/>
      <c r="AI40" s="515"/>
      <c r="AJ40" s="515"/>
      <c r="AK40" s="515"/>
      <c r="AL40" s="515"/>
      <c r="AM40" s="515"/>
      <c r="AN40" s="879"/>
      <c r="AO40" s="879"/>
      <c r="AP40" s="879"/>
      <c r="AQ40" s="881"/>
      <c r="AR40" s="879"/>
      <c r="AS40" s="879"/>
      <c r="AT40" s="880" t="s">
        <v>318</v>
      </c>
      <c r="AU40" s="515"/>
      <c r="AV40" s="515"/>
      <c r="AW40" s="515"/>
      <c r="AX40" s="515"/>
      <c r="AY40" s="515"/>
      <c r="AZ40" s="515"/>
      <c r="BA40" s="515"/>
      <c r="BB40" s="515"/>
      <c r="BC40" s="879"/>
      <c r="BD40" s="879"/>
      <c r="BE40" s="879"/>
      <c r="BF40" s="881"/>
      <c r="BG40" s="879"/>
      <c r="BH40" s="879"/>
      <c r="BI40" s="880" t="s">
        <v>318</v>
      </c>
      <c r="BJ40" s="515"/>
      <c r="BK40" s="515"/>
      <c r="BL40" s="515"/>
      <c r="BM40" s="515"/>
      <c r="BN40" s="515"/>
      <c r="BO40" s="515"/>
      <c r="BP40" s="515"/>
      <c r="BQ40" s="515"/>
      <c r="BR40" s="879"/>
      <c r="BS40" s="879"/>
      <c r="BT40" s="879"/>
      <c r="BU40" s="881"/>
      <c r="BV40" s="879"/>
      <c r="BW40" s="879"/>
      <c r="BX40" s="880" t="s">
        <v>318</v>
      </c>
      <c r="BY40" s="515"/>
      <c r="BZ40" s="515"/>
      <c r="CA40" s="515"/>
      <c r="CB40" s="515"/>
      <c r="CC40" s="515"/>
      <c r="CD40" s="515"/>
      <c r="CE40" s="515"/>
      <c r="CF40" s="515"/>
      <c r="CG40" s="879"/>
      <c r="CH40" s="879"/>
      <c r="CI40" s="879"/>
      <c r="CJ40" s="881"/>
      <c r="CK40" s="879"/>
      <c r="CL40" s="879"/>
      <c r="CM40" s="880" t="s">
        <v>318</v>
      </c>
      <c r="CN40" s="515"/>
      <c r="CO40" s="515"/>
      <c r="CP40" s="515"/>
      <c r="CQ40" s="515"/>
      <c r="CR40" s="515"/>
      <c r="CS40" s="515"/>
      <c r="CT40" s="515"/>
      <c r="CU40" s="515"/>
      <c r="CV40" s="879"/>
      <c r="CW40" s="879"/>
      <c r="CX40" s="879"/>
      <c r="CY40" s="881"/>
      <c r="CZ40" s="879"/>
      <c r="DA40" s="879"/>
      <c r="DB40" s="880" t="s">
        <v>318</v>
      </c>
      <c r="DC40" s="515"/>
      <c r="DD40" s="515"/>
      <c r="DE40" s="515"/>
      <c r="DF40" s="515"/>
      <c r="DG40" s="515"/>
      <c r="DH40" s="515"/>
      <c r="DI40" s="515"/>
      <c r="DJ40" s="515"/>
      <c r="DK40" s="879"/>
      <c r="DL40" s="879"/>
      <c r="DM40" s="879"/>
      <c r="DN40" s="881"/>
      <c r="DO40" s="879"/>
      <c r="DP40" s="879"/>
      <c r="DQ40" s="880" t="s">
        <v>318</v>
      </c>
      <c r="DR40" s="515"/>
      <c r="DS40" s="515"/>
      <c r="DT40" s="515"/>
      <c r="DU40" s="515"/>
      <c r="DV40" s="515"/>
      <c r="DW40" s="515"/>
      <c r="DX40" s="515"/>
      <c r="DY40" s="515"/>
      <c r="DZ40" s="879"/>
      <c r="EA40" s="879"/>
      <c r="EB40" s="879"/>
      <c r="EC40" s="881"/>
      <c r="ED40" s="879"/>
      <c r="EE40" s="879"/>
    </row>
    <row r="41" spans="1:135" s="408" customFormat="1" ht="12" customHeight="1">
      <c r="A41" s="14"/>
      <c r="B41" s="354"/>
      <c r="C41" s="354"/>
      <c r="D41" s="354"/>
      <c r="E41" s="354"/>
      <c r="F41" s="354"/>
      <c r="G41" s="354"/>
      <c r="H41" s="354"/>
      <c r="I41" s="354"/>
      <c r="J41" s="428"/>
      <c r="K41" s="428"/>
      <c r="L41" s="428"/>
      <c r="M41" s="428"/>
      <c r="N41" s="428"/>
      <c r="O41" s="428"/>
      <c r="P41" s="14"/>
      <c r="Q41" s="354"/>
      <c r="R41" s="354"/>
      <c r="S41" s="354"/>
      <c r="T41" s="354"/>
      <c r="U41" s="354"/>
      <c r="V41" s="354"/>
      <c r="W41" s="354"/>
      <c r="X41" s="354"/>
      <c r="Y41" s="429"/>
      <c r="Z41" s="429"/>
      <c r="AA41" s="429"/>
      <c r="AB41" s="429"/>
      <c r="AC41" s="429"/>
      <c r="AD41" s="429"/>
      <c r="AE41" s="14"/>
      <c r="AF41" s="354"/>
      <c r="AG41" s="354"/>
      <c r="AH41" s="354"/>
      <c r="AI41" s="354"/>
      <c r="AJ41" s="354"/>
      <c r="AK41" s="354"/>
      <c r="AL41" s="354"/>
      <c r="AM41" s="354"/>
      <c r="AN41" s="430"/>
      <c r="AO41" s="430"/>
      <c r="AP41" s="430"/>
      <c r="AQ41" s="430"/>
      <c r="AR41" s="430"/>
      <c r="AS41" s="430"/>
      <c r="AT41" s="14"/>
      <c r="AU41" s="354"/>
      <c r="AV41" s="354"/>
      <c r="AW41" s="354"/>
      <c r="AX41" s="354"/>
      <c r="AY41" s="354"/>
      <c r="AZ41" s="354"/>
      <c r="BA41" s="354"/>
      <c r="BB41" s="354"/>
      <c r="BC41" s="428"/>
      <c r="BD41" s="428"/>
      <c r="BE41" s="428"/>
      <c r="BF41" s="428"/>
      <c r="BG41" s="428"/>
      <c r="BH41" s="428"/>
      <c r="BI41" s="14"/>
      <c r="BJ41" s="354"/>
      <c r="BK41" s="354"/>
      <c r="BL41" s="354"/>
      <c r="BM41" s="354"/>
      <c r="BN41" s="354"/>
      <c r="BO41" s="354"/>
      <c r="BP41" s="354"/>
      <c r="BQ41" s="354"/>
      <c r="BR41" s="429"/>
      <c r="BS41" s="429"/>
      <c r="BT41" s="429"/>
      <c r="BU41" s="429"/>
      <c r="BV41" s="429"/>
      <c r="BW41" s="429"/>
      <c r="BX41" s="14"/>
      <c r="BY41" s="354"/>
      <c r="BZ41" s="354"/>
      <c r="CA41" s="354"/>
      <c r="CB41" s="354"/>
      <c r="CC41" s="354"/>
      <c r="CD41" s="354"/>
      <c r="CE41" s="354"/>
      <c r="CF41" s="354"/>
      <c r="CG41" s="429"/>
      <c r="CH41" s="429"/>
      <c r="CI41" s="429"/>
      <c r="CJ41" s="429"/>
      <c r="CK41" s="429"/>
      <c r="CL41" s="429"/>
      <c r="CM41" s="14"/>
      <c r="CN41" s="354"/>
      <c r="CO41" s="354"/>
      <c r="CP41" s="354"/>
      <c r="CQ41" s="354"/>
      <c r="CR41" s="354"/>
      <c r="CS41" s="354"/>
      <c r="CT41" s="354"/>
      <c r="CU41" s="354"/>
      <c r="CV41" s="427"/>
      <c r="CW41" s="427"/>
      <c r="CX41" s="427"/>
      <c r="CY41" s="427"/>
      <c r="CZ41" s="427"/>
      <c r="DA41" s="427"/>
      <c r="DB41" s="14"/>
      <c r="DC41" s="354"/>
      <c r="DD41" s="354"/>
      <c r="DE41" s="354"/>
      <c r="DF41" s="354"/>
      <c r="DG41" s="354"/>
      <c r="DH41" s="354"/>
      <c r="DI41" s="354"/>
      <c r="DJ41" s="354"/>
      <c r="DK41" s="427"/>
      <c r="DL41" s="427"/>
      <c r="DM41" s="427"/>
      <c r="DN41" s="427"/>
      <c r="DO41" s="427"/>
      <c r="DP41" s="427"/>
      <c r="DQ41" s="14"/>
      <c r="DR41" s="354"/>
      <c r="DS41" s="354"/>
      <c r="DT41" s="354"/>
      <c r="DU41" s="354"/>
      <c r="DV41" s="354"/>
      <c r="DW41" s="354"/>
      <c r="DX41" s="354"/>
      <c r="DY41" s="354"/>
      <c r="DZ41" s="427"/>
      <c r="EA41" s="427"/>
      <c r="EB41" s="427"/>
      <c r="EC41" s="427"/>
      <c r="ED41" s="427"/>
    </row>
    <row r="42" spans="1:135" s="415" customFormat="1" ht="12" customHeight="1">
      <c r="A42" s="217"/>
      <c r="B42" s="354"/>
      <c r="C42" s="354"/>
      <c r="D42" s="354"/>
      <c r="E42" s="354"/>
      <c r="F42" s="354"/>
      <c r="G42" s="354"/>
      <c r="H42" s="354"/>
      <c r="I42" s="354"/>
      <c r="J42" s="426"/>
      <c r="K42" s="426"/>
      <c r="L42" s="426"/>
      <c r="M42" s="426"/>
      <c r="N42" s="426"/>
      <c r="O42" s="426"/>
      <c r="P42" s="217"/>
      <c r="Q42" s="354"/>
      <c r="R42" s="354"/>
      <c r="S42" s="354"/>
      <c r="T42" s="354"/>
      <c r="U42" s="354"/>
      <c r="V42" s="354"/>
      <c r="W42" s="354"/>
      <c r="X42" s="354"/>
      <c r="Y42" s="425"/>
      <c r="Z42" s="425"/>
      <c r="AA42" s="425"/>
      <c r="AB42" s="425"/>
      <c r="AC42" s="425"/>
      <c r="AD42" s="425"/>
      <c r="AE42" s="217"/>
      <c r="AF42" s="354"/>
      <c r="AG42" s="354"/>
      <c r="AH42" s="354"/>
      <c r="AI42" s="354"/>
      <c r="AJ42" s="354"/>
      <c r="AK42" s="354"/>
      <c r="AL42" s="354"/>
      <c r="AM42" s="354"/>
      <c r="AN42" s="431"/>
      <c r="AO42" s="431"/>
      <c r="AP42" s="431"/>
      <c r="AQ42" s="431"/>
      <c r="AR42" s="431"/>
      <c r="AS42" s="431"/>
      <c r="AT42" s="217"/>
      <c r="AU42" s="354"/>
      <c r="AV42" s="354"/>
      <c r="AW42" s="354"/>
      <c r="AX42" s="354"/>
      <c r="AY42" s="354"/>
      <c r="AZ42" s="354"/>
      <c r="BA42" s="354"/>
      <c r="BB42" s="354"/>
      <c r="BC42" s="432"/>
      <c r="BD42" s="432"/>
      <c r="BE42" s="432"/>
      <c r="BF42" s="432"/>
      <c r="BG42" s="432"/>
      <c r="BH42" s="432"/>
      <c r="BI42" s="217"/>
      <c r="BJ42" s="354"/>
      <c r="BK42" s="354"/>
      <c r="BL42" s="354"/>
      <c r="BM42" s="354"/>
      <c r="BN42" s="354"/>
      <c r="BO42" s="354"/>
      <c r="BP42" s="354"/>
      <c r="BQ42" s="354"/>
      <c r="BR42" s="414"/>
      <c r="BS42" s="414"/>
      <c r="BT42" s="414"/>
      <c r="BU42" s="414"/>
      <c r="BV42" s="414"/>
      <c r="BW42" s="414"/>
      <c r="BX42" s="217"/>
      <c r="BY42" s="354"/>
      <c r="BZ42" s="354"/>
      <c r="CA42" s="354"/>
      <c r="CB42" s="354"/>
      <c r="CC42" s="354"/>
      <c r="CD42" s="354"/>
      <c r="CE42" s="354"/>
      <c r="CF42" s="354"/>
      <c r="CG42" s="414"/>
      <c r="CH42" s="414"/>
      <c r="CI42" s="414"/>
      <c r="CJ42" s="414"/>
      <c r="CK42" s="414"/>
      <c r="CL42" s="414"/>
      <c r="CM42" s="217"/>
      <c r="CN42" s="354"/>
      <c r="CO42" s="354"/>
      <c r="CP42" s="354"/>
      <c r="CQ42" s="354"/>
      <c r="CR42" s="354"/>
      <c r="CS42" s="354"/>
      <c r="CT42" s="354"/>
      <c r="CU42" s="354"/>
      <c r="CV42" s="426"/>
      <c r="CW42" s="426"/>
      <c r="CX42" s="426"/>
      <c r="CY42" s="426"/>
      <c r="CZ42" s="426"/>
      <c r="DA42" s="426"/>
      <c r="DB42" s="217"/>
      <c r="DC42" s="354"/>
      <c r="DD42" s="354"/>
      <c r="DE42" s="354"/>
      <c r="DF42" s="354"/>
      <c r="DG42" s="354"/>
      <c r="DH42" s="354"/>
      <c r="DI42" s="354"/>
      <c r="DJ42" s="354"/>
      <c r="DK42" s="426"/>
      <c r="DL42" s="426"/>
      <c r="DM42" s="426"/>
      <c r="DN42" s="426"/>
      <c r="DO42" s="426"/>
      <c r="DP42" s="426"/>
      <c r="DQ42" s="217"/>
      <c r="DR42" s="354"/>
      <c r="DS42" s="354"/>
      <c r="DT42" s="354"/>
      <c r="DU42" s="354"/>
      <c r="DV42" s="354"/>
      <c r="DW42" s="354"/>
      <c r="DX42" s="354"/>
      <c r="DY42" s="354"/>
      <c r="DZ42" s="429"/>
      <c r="EA42" s="429"/>
      <c r="EB42" s="429"/>
      <c r="EC42" s="429"/>
      <c r="ED42" s="429"/>
    </row>
    <row r="43" spans="1:135" s="415" customFormat="1" ht="12" customHeight="1">
      <c r="A43" s="276"/>
      <c r="B43" s="354"/>
      <c r="C43" s="354"/>
      <c r="D43" s="354"/>
      <c r="E43" s="354"/>
      <c r="F43" s="354"/>
      <c r="G43" s="354"/>
      <c r="H43" s="354"/>
      <c r="I43" s="354"/>
      <c r="J43" s="426"/>
      <c r="K43" s="426"/>
      <c r="L43" s="426"/>
      <c r="M43" s="426"/>
      <c r="N43" s="426"/>
      <c r="O43" s="426"/>
      <c r="P43" s="276"/>
      <c r="Q43" s="354"/>
      <c r="R43" s="354"/>
      <c r="S43" s="354"/>
      <c r="T43" s="354"/>
      <c r="U43" s="354"/>
      <c r="V43" s="354"/>
      <c r="W43" s="354"/>
      <c r="X43" s="354"/>
      <c r="Y43" s="425"/>
      <c r="Z43" s="425"/>
      <c r="AA43" s="425"/>
      <c r="AB43" s="425"/>
      <c r="AC43" s="425"/>
      <c r="AD43" s="425"/>
      <c r="AE43" s="276"/>
      <c r="AF43" s="354"/>
      <c r="AG43" s="354"/>
      <c r="AH43" s="354"/>
      <c r="AI43" s="354"/>
      <c r="AJ43" s="354"/>
      <c r="AK43" s="354"/>
      <c r="AL43" s="354"/>
      <c r="AM43" s="354"/>
      <c r="AN43" s="431"/>
      <c r="AO43" s="431"/>
      <c r="AP43" s="431"/>
      <c r="AQ43" s="431"/>
      <c r="AR43" s="431"/>
      <c r="AS43" s="431"/>
      <c r="AT43" s="276"/>
      <c r="AU43" s="354"/>
      <c r="AV43" s="354"/>
      <c r="AW43" s="354"/>
      <c r="AX43" s="354"/>
      <c r="AY43" s="354"/>
      <c r="AZ43" s="354"/>
      <c r="BA43" s="354"/>
      <c r="BB43" s="354"/>
      <c r="BC43" s="432"/>
      <c r="BD43" s="432"/>
      <c r="BE43" s="432"/>
      <c r="BF43" s="432"/>
      <c r="BG43" s="432"/>
      <c r="BH43" s="432"/>
      <c r="BI43" s="276"/>
      <c r="BJ43" s="354"/>
      <c r="BK43" s="354"/>
      <c r="BL43" s="354"/>
      <c r="BM43" s="354"/>
      <c r="BN43" s="354"/>
      <c r="BO43" s="354"/>
      <c r="BP43" s="354"/>
      <c r="BQ43" s="354"/>
      <c r="BR43" s="414"/>
      <c r="BS43" s="414"/>
      <c r="BT43" s="414"/>
      <c r="BU43" s="414"/>
      <c r="BV43" s="414"/>
      <c r="BW43" s="414"/>
      <c r="BX43" s="276"/>
      <c r="BY43" s="354"/>
      <c r="BZ43" s="354"/>
      <c r="CA43" s="354"/>
      <c r="CB43" s="354"/>
      <c r="CC43" s="354"/>
      <c r="CD43" s="354"/>
      <c r="CE43" s="354"/>
      <c r="CF43" s="354"/>
      <c r="CG43" s="414"/>
      <c r="CH43" s="414"/>
      <c r="CI43" s="414"/>
      <c r="CJ43" s="414"/>
      <c r="CK43" s="414"/>
      <c r="CL43" s="414"/>
      <c r="CM43" s="276"/>
      <c r="CN43" s="354"/>
      <c r="CO43" s="354"/>
      <c r="CP43" s="354"/>
      <c r="CQ43" s="354"/>
      <c r="CR43" s="354"/>
      <c r="CS43" s="354"/>
      <c r="CT43" s="354"/>
      <c r="CU43" s="354"/>
      <c r="CV43" s="426"/>
      <c r="CW43" s="426"/>
      <c r="CX43" s="426"/>
      <c r="CY43" s="426"/>
      <c r="CZ43" s="426"/>
      <c r="DA43" s="426"/>
      <c r="DB43" s="276"/>
      <c r="DC43" s="354"/>
      <c r="DD43" s="354"/>
      <c r="DE43" s="354"/>
      <c r="DF43" s="354"/>
      <c r="DG43" s="354"/>
      <c r="DH43" s="354"/>
      <c r="DI43" s="354"/>
      <c r="DJ43" s="354"/>
      <c r="DK43" s="426"/>
      <c r="DL43" s="426"/>
      <c r="DM43" s="426"/>
      <c r="DN43" s="426"/>
      <c r="DO43" s="426"/>
      <c r="DP43" s="426"/>
      <c r="DQ43" s="276"/>
      <c r="DR43" s="354"/>
      <c r="DS43" s="354"/>
      <c r="DT43" s="354"/>
      <c r="DU43" s="354"/>
      <c r="DV43" s="354"/>
      <c r="DW43" s="354"/>
      <c r="DX43" s="354"/>
      <c r="DY43" s="354"/>
      <c r="DZ43" s="425"/>
      <c r="EA43" s="425"/>
      <c r="EB43" s="425"/>
      <c r="EC43" s="425"/>
      <c r="ED43" s="425"/>
    </row>
    <row r="44" spans="1:135" ht="12" customHeight="1">
      <c r="A44" s="277"/>
      <c r="B44" s="354"/>
      <c r="C44" s="354"/>
      <c r="D44" s="354"/>
      <c r="E44" s="354"/>
      <c r="F44" s="354"/>
      <c r="G44" s="354"/>
      <c r="H44" s="354"/>
      <c r="I44" s="354"/>
      <c r="J44" s="13"/>
      <c r="K44" s="13"/>
      <c r="L44" s="13"/>
      <c r="M44" s="13"/>
      <c r="N44" s="13"/>
      <c r="O44" s="13"/>
      <c r="P44" s="277"/>
      <c r="Q44" s="354"/>
      <c r="R44" s="354"/>
      <c r="S44" s="354"/>
      <c r="T44" s="354"/>
      <c r="U44" s="354"/>
      <c r="V44" s="354"/>
      <c r="W44" s="354"/>
      <c r="X44" s="354"/>
      <c r="Y44" s="13"/>
      <c r="Z44" s="13"/>
      <c r="AA44" s="13"/>
      <c r="AB44" s="13"/>
      <c r="AC44" s="13"/>
      <c r="AD44" s="13"/>
      <c r="AE44" s="277"/>
      <c r="AF44" s="354"/>
      <c r="AG44" s="354"/>
      <c r="AH44" s="354"/>
      <c r="AI44" s="354"/>
      <c r="AJ44" s="354"/>
      <c r="AK44" s="354"/>
      <c r="AL44" s="354"/>
      <c r="AM44" s="354"/>
      <c r="AN44" s="430"/>
      <c r="AO44" s="430"/>
      <c r="AP44" s="430"/>
      <c r="AQ44" s="430"/>
      <c r="AR44" s="430"/>
      <c r="AS44" s="430"/>
      <c r="AT44" s="277"/>
      <c r="AU44" s="354"/>
      <c r="AV44" s="354"/>
      <c r="AW44" s="354"/>
      <c r="AX44" s="354"/>
      <c r="AY44" s="354"/>
      <c r="AZ44" s="354"/>
      <c r="BA44" s="354"/>
      <c r="BB44" s="354"/>
      <c r="BC44" s="13"/>
      <c r="BD44" s="13"/>
      <c r="BE44" s="13"/>
      <c r="BF44" s="13"/>
      <c r="BG44" s="13"/>
      <c r="BH44" s="13"/>
      <c r="BI44" s="277"/>
      <c r="BJ44" s="354"/>
      <c r="BK44" s="354"/>
      <c r="BL44" s="354"/>
      <c r="BM44" s="354"/>
      <c r="BN44" s="354"/>
      <c r="BO44" s="354"/>
      <c r="BP44" s="354"/>
      <c r="BQ44" s="354"/>
      <c r="BR44" s="13"/>
      <c r="BS44" s="13"/>
      <c r="BT44" s="13"/>
      <c r="BU44" s="13"/>
      <c r="BV44" s="13"/>
      <c r="BW44" s="13"/>
      <c r="BX44" s="277"/>
      <c r="BY44" s="354"/>
      <c r="BZ44" s="354"/>
      <c r="CA44" s="354"/>
      <c r="CB44" s="354"/>
      <c r="CC44" s="354"/>
      <c r="CD44" s="354"/>
      <c r="CE44" s="354"/>
      <c r="CF44" s="354"/>
      <c r="CG44" s="429"/>
      <c r="CH44" s="429"/>
      <c r="CI44" s="429"/>
      <c r="CJ44" s="429"/>
      <c r="CK44" s="429"/>
      <c r="CL44" s="429"/>
      <c r="CM44" s="277"/>
      <c r="CN44" s="354"/>
      <c r="CO44" s="354"/>
      <c r="CP44" s="354"/>
      <c r="CQ44" s="354"/>
      <c r="CR44" s="354"/>
      <c r="CS44" s="354"/>
      <c r="CT44" s="354"/>
      <c r="CU44" s="354"/>
      <c r="CV44" s="13"/>
      <c r="CW44" s="13"/>
      <c r="CX44" s="13"/>
      <c r="CY44" s="13"/>
      <c r="CZ44" s="13"/>
      <c r="DA44" s="13"/>
      <c r="DB44" s="277"/>
      <c r="DC44" s="354"/>
      <c r="DD44" s="354"/>
      <c r="DE44" s="354"/>
      <c r="DF44" s="354"/>
      <c r="DG44" s="354"/>
      <c r="DH44" s="354"/>
      <c r="DI44" s="354"/>
      <c r="DJ44" s="354"/>
      <c r="DK44" s="13"/>
      <c r="DL44" s="13"/>
      <c r="DM44" s="13"/>
      <c r="DN44" s="13"/>
      <c r="DO44" s="13"/>
      <c r="DP44" s="13"/>
      <c r="DQ44" s="277"/>
      <c r="DR44" s="354"/>
      <c r="DS44" s="354"/>
      <c r="DT44" s="354"/>
      <c r="DU44" s="354"/>
      <c r="DV44" s="354"/>
      <c r="DW44" s="354"/>
      <c r="DX44" s="354"/>
      <c r="DY44" s="354"/>
      <c r="DZ44" s="429"/>
      <c r="EA44" s="429"/>
      <c r="EB44" s="429"/>
      <c r="EC44" s="429"/>
      <c r="ED44" s="429"/>
    </row>
    <row r="45" spans="1:135" ht="12" customHeight="1">
      <c r="A45" s="278"/>
      <c r="B45" s="354"/>
      <c r="C45" s="354"/>
      <c r="D45" s="354"/>
      <c r="E45" s="354"/>
      <c r="F45" s="354"/>
      <c r="G45" s="354"/>
      <c r="H45" s="354"/>
      <c r="I45" s="354"/>
      <c r="J45" s="13"/>
      <c r="K45" s="13"/>
      <c r="L45" s="13"/>
      <c r="M45" s="13"/>
      <c r="N45" s="13"/>
      <c r="O45" s="13"/>
      <c r="P45" s="277" t="s">
        <v>757</v>
      </c>
      <c r="Q45" s="354"/>
      <c r="R45" s="354"/>
      <c r="S45" s="354"/>
      <c r="T45" s="354"/>
      <c r="U45" s="354"/>
      <c r="V45" s="354"/>
      <c r="W45" s="354"/>
      <c r="X45" s="354"/>
      <c r="Y45" s="13"/>
      <c r="Z45" s="13"/>
      <c r="AA45" s="13"/>
      <c r="AB45" s="13"/>
      <c r="AC45" s="13"/>
      <c r="AD45" s="13"/>
      <c r="AE45" s="278"/>
      <c r="AF45" s="354"/>
      <c r="AG45" s="354"/>
      <c r="AH45" s="354"/>
      <c r="AI45" s="354"/>
      <c r="AJ45" s="354"/>
      <c r="AK45" s="354"/>
      <c r="AL45" s="354"/>
      <c r="AM45" s="354"/>
      <c r="AN45" s="433"/>
      <c r="AO45" s="433"/>
      <c r="AP45" s="433"/>
      <c r="AQ45" s="433"/>
      <c r="AR45" s="433"/>
      <c r="AS45" s="433"/>
      <c r="AT45" s="278"/>
      <c r="AU45" s="354"/>
      <c r="AV45" s="354"/>
      <c r="AW45" s="354"/>
      <c r="AX45" s="354"/>
      <c r="AY45" s="354"/>
      <c r="AZ45" s="354"/>
      <c r="BA45" s="354"/>
      <c r="BB45" s="354"/>
      <c r="BC45" s="13"/>
      <c r="BD45" s="13"/>
      <c r="BE45" s="13"/>
      <c r="BF45" s="13"/>
      <c r="BG45" s="13"/>
      <c r="BH45" s="13"/>
      <c r="BI45" s="278"/>
      <c r="BJ45" s="354"/>
      <c r="BK45" s="354"/>
      <c r="BL45" s="354"/>
      <c r="BM45" s="354"/>
      <c r="BN45" s="354"/>
      <c r="BO45" s="354"/>
      <c r="BP45" s="354"/>
      <c r="BQ45" s="354"/>
      <c r="BR45" s="13"/>
      <c r="BS45" s="13"/>
      <c r="BT45" s="13"/>
      <c r="BU45" s="13"/>
      <c r="BV45" s="13"/>
      <c r="BW45" s="13"/>
      <c r="BX45" s="278"/>
      <c r="BY45" s="354"/>
      <c r="BZ45" s="354"/>
      <c r="CA45" s="354"/>
      <c r="CB45" s="354"/>
      <c r="CC45" s="354"/>
      <c r="CD45" s="354"/>
      <c r="CE45" s="354"/>
      <c r="CF45" s="354"/>
      <c r="CG45" s="429"/>
      <c r="CH45" s="429"/>
      <c r="CI45" s="429"/>
      <c r="CJ45" s="429"/>
      <c r="CK45" s="429"/>
      <c r="CL45" s="429"/>
      <c r="CM45" s="278"/>
      <c r="CN45" s="354"/>
      <c r="CO45" s="354"/>
      <c r="CP45" s="354"/>
      <c r="CQ45" s="354"/>
      <c r="CR45" s="354"/>
      <c r="CS45" s="354"/>
      <c r="CT45" s="354"/>
      <c r="CU45" s="354"/>
      <c r="CV45" s="13"/>
      <c r="CW45" s="13"/>
      <c r="CX45" s="13"/>
      <c r="CY45" s="13"/>
      <c r="CZ45" s="13"/>
      <c r="DA45" s="13"/>
      <c r="DB45" s="278"/>
      <c r="DC45" s="354"/>
      <c r="DD45" s="354"/>
      <c r="DE45" s="354"/>
      <c r="DF45" s="354"/>
      <c r="DG45" s="354"/>
      <c r="DH45" s="354"/>
      <c r="DI45" s="354"/>
      <c r="DJ45" s="354"/>
      <c r="DK45" s="13"/>
      <c r="DL45" s="13"/>
      <c r="DM45" s="13"/>
      <c r="DN45" s="13"/>
      <c r="DO45" s="13"/>
      <c r="DP45" s="13"/>
      <c r="DQ45" s="278"/>
      <c r="DR45" s="354"/>
      <c r="DS45" s="354"/>
      <c r="DT45" s="354"/>
      <c r="DU45" s="354"/>
      <c r="DV45" s="354"/>
      <c r="DW45" s="354"/>
      <c r="DX45" s="354"/>
      <c r="DY45" s="354"/>
      <c r="DZ45" s="429"/>
      <c r="EA45" s="429"/>
      <c r="EB45" s="429"/>
      <c r="EC45" s="429"/>
      <c r="ED45" s="429"/>
    </row>
    <row r="46" spans="1:135" ht="12" customHeight="1">
      <c r="A46" s="277"/>
      <c r="B46" s="354"/>
      <c r="C46" s="354"/>
      <c r="D46" s="354"/>
      <c r="E46" s="354"/>
      <c r="F46" s="354"/>
      <c r="G46" s="354"/>
      <c r="H46" s="354"/>
      <c r="I46" s="354"/>
      <c r="J46" s="13"/>
      <c r="K46" s="13"/>
      <c r="L46" s="13"/>
      <c r="M46" s="13"/>
      <c r="N46" s="13"/>
      <c r="O46" s="13"/>
      <c r="P46" s="277"/>
      <c r="Q46" s="354"/>
      <c r="R46" s="354"/>
      <c r="S46" s="354"/>
      <c r="T46" s="354"/>
      <c r="U46" s="354"/>
      <c r="V46" s="354"/>
      <c r="W46" s="354"/>
      <c r="X46" s="354"/>
      <c r="Y46" s="13"/>
      <c r="Z46" s="13"/>
      <c r="AA46" s="13"/>
      <c r="AB46" s="13"/>
      <c r="AC46" s="13"/>
      <c r="AD46" s="13"/>
      <c r="AE46" s="277"/>
      <c r="AF46" s="354"/>
      <c r="AG46" s="354"/>
      <c r="AH46" s="354"/>
      <c r="AI46" s="354"/>
      <c r="AJ46" s="354"/>
      <c r="AK46" s="354"/>
      <c r="AL46" s="354"/>
      <c r="AM46" s="354"/>
      <c r="AN46" s="430"/>
      <c r="AO46" s="430"/>
      <c r="AP46" s="430"/>
      <c r="AQ46" s="430"/>
      <c r="AR46" s="430"/>
      <c r="AS46" s="430"/>
      <c r="AT46" s="277"/>
      <c r="AU46" s="354"/>
      <c r="AV46" s="354"/>
      <c r="AW46" s="354"/>
      <c r="AX46" s="354"/>
      <c r="AY46" s="354"/>
      <c r="AZ46" s="354"/>
      <c r="BA46" s="354"/>
      <c r="BB46" s="354"/>
      <c r="BC46" s="13"/>
      <c r="BD46" s="13"/>
      <c r="BE46" s="13"/>
      <c r="BF46" s="13"/>
      <c r="BG46" s="13"/>
      <c r="BH46" s="13"/>
      <c r="BI46" s="277"/>
      <c r="BJ46" s="354"/>
      <c r="BK46" s="354"/>
      <c r="BL46" s="354"/>
      <c r="BM46" s="354"/>
      <c r="BN46" s="354"/>
      <c r="BO46" s="354"/>
      <c r="BP46" s="354"/>
      <c r="BQ46" s="354"/>
      <c r="BR46" s="13"/>
      <c r="BS46" s="13"/>
      <c r="BT46" s="13"/>
      <c r="BU46" s="13"/>
      <c r="BV46" s="13"/>
      <c r="BW46" s="13"/>
      <c r="BX46" s="277"/>
      <c r="BY46" s="354"/>
      <c r="BZ46" s="354"/>
      <c r="CA46" s="354"/>
      <c r="CB46" s="354"/>
      <c r="CC46" s="354"/>
      <c r="CD46" s="354"/>
      <c r="CE46" s="354"/>
      <c r="CF46" s="354"/>
      <c r="CG46" s="429"/>
      <c r="CH46" s="429"/>
      <c r="CI46" s="429"/>
      <c r="CJ46" s="429"/>
      <c r="CK46" s="429"/>
      <c r="CL46" s="429"/>
      <c r="CM46" s="277"/>
      <c r="CN46" s="354"/>
      <c r="CO46" s="354"/>
      <c r="CP46" s="354"/>
      <c r="CQ46" s="354"/>
      <c r="CR46" s="354"/>
      <c r="CS46" s="354"/>
      <c r="CT46" s="354"/>
      <c r="CU46" s="354"/>
      <c r="CV46" s="13"/>
      <c r="CW46" s="13"/>
      <c r="CX46" s="13"/>
      <c r="CY46" s="13"/>
      <c r="CZ46" s="13"/>
      <c r="DA46" s="13"/>
      <c r="DB46" s="277"/>
      <c r="DC46" s="354"/>
      <c r="DD46" s="354"/>
      <c r="DE46" s="354"/>
      <c r="DF46" s="354"/>
      <c r="DG46" s="354"/>
      <c r="DH46" s="354"/>
      <c r="DI46" s="354"/>
      <c r="DJ46" s="354"/>
      <c r="DK46" s="13"/>
      <c r="DL46" s="13"/>
      <c r="DM46" s="13"/>
      <c r="DN46" s="13"/>
      <c r="DO46" s="13"/>
      <c r="DP46" s="13"/>
      <c r="DQ46" s="277"/>
      <c r="DR46" s="354"/>
      <c r="DS46" s="354"/>
      <c r="DT46" s="354"/>
      <c r="DU46" s="354"/>
      <c r="DV46" s="354"/>
      <c r="DW46" s="354"/>
      <c r="DX46" s="354"/>
      <c r="DY46" s="354"/>
      <c r="DZ46" s="429"/>
      <c r="EA46" s="429"/>
      <c r="EB46" s="429"/>
      <c r="EC46" s="429"/>
      <c r="ED46" s="429"/>
    </row>
    <row r="47" spans="1:135" ht="12" customHeight="1">
      <c r="A47" s="217"/>
      <c r="B47" s="354"/>
      <c r="C47" s="354"/>
      <c r="D47" s="354"/>
      <c r="E47" s="354"/>
      <c r="F47" s="354"/>
      <c r="G47" s="354"/>
      <c r="H47" s="354"/>
      <c r="I47" s="354"/>
      <c r="J47" s="13"/>
      <c r="K47" s="13"/>
      <c r="L47" s="13"/>
      <c r="M47" s="13"/>
      <c r="N47" s="13"/>
      <c r="O47" s="13"/>
      <c r="P47" s="217"/>
      <c r="Q47" s="354"/>
      <c r="R47" s="354"/>
      <c r="S47" s="354"/>
      <c r="T47" s="354"/>
      <c r="U47" s="354"/>
      <c r="V47" s="354"/>
      <c r="W47" s="354"/>
      <c r="X47" s="354"/>
      <c r="Y47" s="13"/>
      <c r="Z47" s="13"/>
      <c r="AA47" s="13"/>
      <c r="AB47" s="13"/>
      <c r="AC47" s="13"/>
      <c r="AD47" s="13"/>
      <c r="AE47" s="217"/>
      <c r="AF47" s="354"/>
      <c r="AG47" s="354"/>
      <c r="AH47" s="354"/>
      <c r="AI47" s="354"/>
      <c r="AJ47" s="354"/>
      <c r="AK47" s="354"/>
      <c r="AL47" s="354"/>
      <c r="AM47" s="354"/>
      <c r="AN47" s="434"/>
      <c r="AO47" s="434"/>
      <c r="AP47" s="434"/>
      <c r="AQ47" s="434"/>
      <c r="AR47" s="434"/>
      <c r="AS47" s="434"/>
      <c r="AT47" s="217"/>
      <c r="AU47" s="354"/>
      <c r="AV47" s="354"/>
      <c r="AW47" s="354"/>
      <c r="AX47" s="354"/>
      <c r="AY47" s="354"/>
      <c r="AZ47" s="354"/>
      <c r="BA47" s="354"/>
      <c r="BB47" s="354"/>
      <c r="BC47" s="13"/>
      <c r="BD47" s="13"/>
      <c r="BE47" s="13"/>
      <c r="BF47" s="13"/>
      <c r="BG47" s="13"/>
      <c r="BH47" s="13"/>
      <c r="BI47" s="217"/>
      <c r="BJ47" s="354"/>
      <c r="BK47" s="354"/>
      <c r="BL47" s="354"/>
      <c r="BM47" s="354"/>
      <c r="BN47" s="354"/>
      <c r="BO47" s="354"/>
      <c r="BP47" s="354"/>
      <c r="BQ47" s="354"/>
      <c r="BR47" s="13"/>
      <c r="BS47" s="13"/>
      <c r="BT47" s="13"/>
      <c r="BU47" s="13"/>
      <c r="BV47" s="13"/>
      <c r="BW47" s="13"/>
      <c r="BX47" s="217"/>
      <c r="BY47" s="354"/>
      <c r="BZ47" s="354"/>
      <c r="CA47" s="354"/>
      <c r="CB47" s="354"/>
      <c r="CC47" s="354"/>
      <c r="CD47" s="354"/>
      <c r="CE47" s="354"/>
      <c r="CF47" s="354"/>
      <c r="CG47" s="435"/>
      <c r="CH47" s="435"/>
      <c r="CI47" s="435"/>
      <c r="CJ47" s="435"/>
      <c r="CK47" s="435"/>
      <c r="CL47" s="435"/>
      <c r="CM47" s="217"/>
      <c r="CN47" s="354"/>
      <c r="CO47" s="354"/>
      <c r="CP47" s="354"/>
      <c r="CQ47" s="354"/>
      <c r="CR47" s="354"/>
      <c r="CS47" s="354"/>
      <c r="CT47" s="354"/>
      <c r="CU47" s="354"/>
      <c r="CV47" s="13"/>
      <c r="CW47" s="13"/>
      <c r="CX47" s="13"/>
      <c r="CY47" s="13"/>
      <c r="CZ47" s="13"/>
      <c r="DA47" s="13"/>
      <c r="DB47" s="217"/>
      <c r="DC47" s="354"/>
      <c r="DD47" s="354"/>
      <c r="DE47" s="354"/>
      <c r="DF47" s="354"/>
      <c r="DG47" s="354"/>
      <c r="DH47" s="354"/>
      <c r="DI47" s="354"/>
      <c r="DJ47" s="354"/>
      <c r="DK47" s="13"/>
      <c r="DL47" s="13"/>
      <c r="DM47" s="13"/>
      <c r="DN47" s="13"/>
      <c r="DO47" s="13"/>
      <c r="DP47" s="13"/>
      <c r="DQ47" s="217"/>
      <c r="DR47" s="354"/>
      <c r="DS47" s="354"/>
      <c r="DT47" s="354"/>
      <c r="DU47" s="354"/>
      <c r="DV47" s="354"/>
      <c r="DW47" s="354"/>
      <c r="DX47" s="354"/>
      <c r="DY47" s="354"/>
      <c r="DZ47" s="435"/>
      <c r="EA47" s="435"/>
      <c r="EB47" s="435"/>
      <c r="EC47" s="435"/>
      <c r="ED47" s="435"/>
    </row>
    <row r="48" spans="1:135" ht="12" customHeight="1">
      <c r="A48" s="217"/>
      <c r="B48" s="354"/>
      <c r="C48" s="354"/>
      <c r="D48" s="354"/>
      <c r="E48" s="354"/>
      <c r="F48" s="354"/>
      <c r="G48" s="354"/>
      <c r="H48" s="354"/>
      <c r="I48" s="354"/>
      <c r="J48" s="13"/>
      <c r="K48" s="13"/>
      <c r="L48" s="13"/>
      <c r="M48" s="13"/>
      <c r="N48" s="13"/>
      <c r="O48" s="13"/>
      <c r="P48" s="217"/>
      <c r="Q48" s="354"/>
      <c r="R48" s="354"/>
      <c r="S48" s="354"/>
      <c r="T48" s="354"/>
      <c r="U48" s="354"/>
      <c r="V48" s="354"/>
      <c r="W48" s="354"/>
      <c r="X48" s="354"/>
      <c r="Y48" s="13"/>
      <c r="Z48" s="13"/>
      <c r="AA48" s="13"/>
      <c r="AB48" s="13"/>
      <c r="AC48" s="13"/>
      <c r="AD48" s="13"/>
      <c r="AE48" s="217"/>
      <c r="AF48" s="354"/>
      <c r="AG48" s="354"/>
      <c r="AH48" s="354"/>
      <c r="AI48" s="354"/>
      <c r="AJ48" s="354"/>
      <c r="AK48" s="354"/>
      <c r="AL48" s="354"/>
      <c r="AM48" s="354"/>
      <c r="AN48" s="436"/>
      <c r="AO48" s="436"/>
      <c r="AP48" s="436"/>
      <c r="AQ48" s="436"/>
      <c r="AR48" s="436"/>
      <c r="AS48" s="436"/>
      <c r="AT48" s="217"/>
      <c r="AU48" s="354"/>
      <c r="AV48" s="354"/>
      <c r="AW48" s="354"/>
      <c r="AX48" s="354"/>
      <c r="AY48" s="354"/>
      <c r="AZ48" s="354"/>
      <c r="BA48" s="354"/>
      <c r="BB48" s="354"/>
      <c r="BC48" s="13"/>
      <c r="BD48" s="13"/>
      <c r="BE48" s="13"/>
      <c r="BF48" s="13"/>
      <c r="BG48" s="13"/>
      <c r="BH48" s="13"/>
      <c r="BI48" s="217"/>
      <c r="BJ48" s="354"/>
      <c r="BK48" s="354"/>
      <c r="BL48" s="354"/>
      <c r="BM48" s="354"/>
      <c r="BN48" s="354"/>
      <c r="BO48" s="354"/>
      <c r="BP48" s="354"/>
      <c r="BQ48" s="354"/>
      <c r="BR48" s="13"/>
      <c r="BS48" s="13"/>
      <c r="BT48" s="13"/>
      <c r="BU48" s="13"/>
      <c r="BV48" s="13"/>
      <c r="BW48" s="13"/>
      <c r="BX48" s="217"/>
      <c r="BY48" s="354"/>
      <c r="BZ48" s="354"/>
      <c r="CA48" s="354"/>
      <c r="CB48" s="354"/>
      <c r="CC48" s="354"/>
      <c r="CD48" s="354"/>
      <c r="CE48" s="354"/>
      <c r="CF48" s="354"/>
      <c r="CG48" s="437"/>
      <c r="CH48" s="437"/>
      <c r="CI48" s="437"/>
      <c r="CJ48" s="437"/>
      <c r="CK48" s="437"/>
      <c r="CL48" s="437"/>
      <c r="CM48" s="217"/>
      <c r="CN48" s="354"/>
      <c r="CO48" s="354"/>
      <c r="CP48" s="354"/>
      <c r="CQ48" s="354"/>
      <c r="CR48" s="354"/>
      <c r="CS48" s="354"/>
      <c r="CT48" s="354"/>
      <c r="CU48" s="354"/>
      <c r="CV48" s="13"/>
      <c r="CW48" s="13"/>
      <c r="CX48" s="13"/>
      <c r="CY48" s="13"/>
      <c r="CZ48" s="13"/>
      <c r="DA48" s="13"/>
      <c r="DB48" s="217"/>
      <c r="DC48" s="354"/>
      <c r="DD48" s="354"/>
      <c r="DE48" s="354"/>
      <c r="DF48" s="354"/>
      <c r="DG48" s="354"/>
      <c r="DH48" s="354"/>
      <c r="DI48" s="354"/>
      <c r="DJ48" s="354"/>
      <c r="DK48" s="13"/>
      <c r="DL48" s="13"/>
      <c r="DM48" s="13"/>
      <c r="DN48" s="13"/>
      <c r="DO48" s="13"/>
      <c r="DP48" s="13"/>
      <c r="DQ48" s="217"/>
      <c r="DR48" s="354"/>
      <c r="DS48" s="354"/>
      <c r="DT48" s="354"/>
      <c r="DU48" s="354"/>
      <c r="DV48" s="354"/>
      <c r="DW48" s="354"/>
      <c r="DX48" s="354"/>
      <c r="DY48" s="354"/>
      <c r="DZ48" s="438"/>
      <c r="EA48" s="438"/>
      <c r="EB48" s="438"/>
      <c r="EC48" s="438"/>
      <c r="ED48" s="437"/>
    </row>
    <row r="49" spans="1:134" ht="12" customHeight="1">
      <c r="A49" s="417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417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434"/>
      <c r="AF49" s="434"/>
      <c r="AG49" s="434"/>
      <c r="AH49" s="434"/>
      <c r="AI49" s="434"/>
      <c r="AJ49" s="434"/>
      <c r="AK49" s="434"/>
      <c r="AL49" s="434"/>
      <c r="AM49" s="434"/>
      <c r="AN49" s="434"/>
      <c r="AO49" s="434"/>
      <c r="AP49" s="434"/>
      <c r="AQ49" s="434"/>
      <c r="AR49" s="434"/>
      <c r="AS49" s="434"/>
      <c r="AT49" s="417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417"/>
      <c r="BJ49" s="439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435"/>
      <c r="BY49" s="435"/>
      <c r="BZ49" s="435"/>
      <c r="CA49" s="435"/>
      <c r="CB49" s="435"/>
      <c r="CC49" s="435"/>
      <c r="CD49" s="435"/>
      <c r="CE49" s="435"/>
      <c r="CF49" s="435"/>
      <c r="CG49" s="435"/>
      <c r="CH49" s="435"/>
      <c r="CI49" s="435"/>
      <c r="CJ49" s="435"/>
      <c r="CK49" s="435"/>
      <c r="CL49" s="435"/>
      <c r="CM49" s="417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417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440"/>
      <c r="DR49" s="435"/>
      <c r="DS49" s="435"/>
      <c r="DT49" s="435"/>
      <c r="DU49" s="435"/>
      <c r="DV49" s="435"/>
      <c r="DW49" s="435"/>
      <c r="DX49" s="435"/>
      <c r="DY49" s="435"/>
      <c r="DZ49" s="435"/>
      <c r="EA49" s="435"/>
      <c r="EB49" s="435"/>
      <c r="EC49" s="435"/>
      <c r="ED49" s="435"/>
    </row>
    <row r="50" spans="1:134" ht="12" customHeight="1">
      <c r="A50" s="417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417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410"/>
      <c r="AF50" s="410"/>
      <c r="AG50" s="410"/>
      <c r="AH50" s="410"/>
      <c r="AI50" s="410"/>
      <c r="AJ50" s="410"/>
      <c r="AK50" s="410"/>
      <c r="AL50" s="410"/>
      <c r="AM50" s="410"/>
      <c r="AN50" s="410"/>
      <c r="AO50" s="410"/>
      <c r="AP50" s="410"/>
      <c r="AQ50" s="410"/>
      <c r="AR50" s="410"/>
      <c r="AS50" s="410"/>
      <c r="AT50" s="417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417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411"/>
      <c r="BY50" s="411"/>
      <c r="BZ50" s="411"/>
      <c r="CA50" s="411"/>
      <c r="CB50" s="411"/>
      <c r="CC50" s="411"/>
      <c r="CD50" s="411"/>
      <c r="CE50" s="411"/>
      <c r="CF50" s="411"/>
      <c r="CG50" s="411"/>
      <c r="CH50" s="411"/>
      <c r="CI50" s="411"/>
      <c r="CJ50" s="411"/>
      <c r="CK50" s="411"/>
      <c r="CL50" s="411"/>
      <c r="CM50" s="417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417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441"/>
      <c r="DR50" s="411"/>
      <c r="DS50" s="411"/>
      <c r="DT50" s="411"/>
      <c r="DU50" s="411"/>
      <c r="DV50" s="411"/>
      <c r="DW50" s="411"/>
      <c r="DX50" s="411"/>
      <c r="DY50" s="411"/>
      <c r="DZ50" s="411"/>
      <c r="EA50" s="411"/>
      <c r="EB50" s="411"/>
      <c r="EC50" s="411"/>
      <c r="ED50" s="411"/>
    </row>
    <row r="51" spans="1:134" ht="12" customHeight="1">
      <c r="A51" s="417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417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410"/>
      <c r="AF51" s="410"/>
      <c r="AG51" s="410"/>
      <c r="AH51" s="410"/>
      <c r="AI51" s="410"/>
      <c r="AJ51" s="410"/>
      <c r="AK51" s="410"/>
      <c r="AL51" s="410"/>
      <c r="AM51" s="410"/>
      <c r="AN51" s="410"/>
      <c r="AO51" s="410"/>
      <c r="AP51" s="410"/>
      <c r="AQ51" s="410"/>
      <c r="AR51" s="410"/>
      <c r="AS51" s="410"/>
      <c r="AT51" s="417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417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411"/>
      <c r="BY51" s="411"/>
      <c r="BZ51" s="411"/>
      <c r="CA51" s="411"/>
      <c r="CB51" s="411"/>
      <c r="CC51" s="411"/>
      <c r="CD51" s="411"/>
      <c r="CE51" s="411"/>
      <c r="CF51" s="411"/>
      <c r="CG51" s="411"/>
      <c r="CH51" s="411"/>
      <c r="CI51" s="411"/>
      <c r="CJ51" s="411"/>
      <c r="CK51" s="411"/>
      <c r="CL51" s="411"/>
      <c r="CM51" s="417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417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413"/>
      <c r="DR51" s="411"/>
      <c r="DS51" s="411"/>
      <c r="DT51" s="411"/>
      <c r="DU51" s="411"/>
      <c r="DV51" s="411"/>
      <c r="DW51" s="411"/>
      <c r="DX51" s="411"/>
      <c r="DY51" s="411"/>
      <c r="DZ51" s="411"/>
      <c r="EA51" s="411"/>
      <c r="EB51" s="411"/>
      <c r="EC51" s="411"/>
      <c r="ED51" s="411"/>
    </row>
    <row r="52" spans="1:134" ht="12" customHeight="1">
      <c r="A52" s="417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417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410"/>
      <c r="AF52" s="410"/>
      <c r="AG52" s="410"/>
      <c r="AH52" s="410"/>
      <c r="AI52" s="410"/>
      <c r="AJ52" s="410"/>
      <c r="AK52" s="410"/>
      <c r="AL52" s="410"/>
      <c r="AM52" s="410"/>
      <c r="AN52" s="410"/>
      <c r="AO52" s="410"/>
      <c r="AP52" s="410"/>
      <c r="AQ52" s="410"/>
      <c r="AR52" s="410"/>
      <c r="AS52" s="410"/>
      <c r="AT52" s="417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417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414"/>
      <c r="BY52" s="414"/>
      <c r="BZ52" s="414"/>
      <c r="CA52" s="414"/>
      <c r="CB52" s="414"/>
      <c r="CC52" s="414"/>
      <c r="CD52" s="414"/>
      <c r="CE52" s="414"/>
      <c r="CF52" s="414"/>
      <c r="CG52" s="414"/>
      <c r="CH52" s="414"/>
      <c r="CI52" s="414"/>
      <c r="CJ52" s="414"/>
      <c r="CK52" s="414"/>
      <c r="CL52" s="414"/>
      <c r="CM52" s="417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417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413"/>
      <c r="DR52" s="425"/>
      <c r="DS52" s="414"/>
      <c r="DT52" s="414"/>
      <c r="DU52" s="414"/>
      <c r="DV52" s="414"/>
      <c r="DW52" s="414"/>
      <c r="DX52" s="414"/>
      <c r="DY52" s="414"/>
      <c r="DZ52" s="414"/>
      <c r="EA52" s="414"/>
      <c r="EB52" s="414"/>
      <c r="EC52" s="414"/>
      <c r="ED52" s="414"/>
    </row>
    <row r="53" spans="1:134" ht="12" customHeight="1">
      <c r="A53" s="417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417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410"/>
      <c r="AF53" s="410"/>
      <c r="AG53" s="410"/>
      <c r="AH53" s="410"/>
      <c r="AI53" s="410"/>
      <c r="AJ53" s="410"/>
      <c r="AK53" s="410"/>
      <c r="AL53" s="410"/>
      <c r="AM53" s="410"/>
      <c r="AN53" s="410"/>
      <c r="AO53" s="410"/>
      <c r="AP53" s="410"/>
      <c r="AQ53" s="410"/>
      <c r="AR53" s="410"/>
      <c r="AS53" s="410"/>
      <c r="AT53" s="417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417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414"/>
      <c r="BY53" s="414"/>
      <c r="BZ53" s="414"/>
      <c r="CA53" s="414"/>
      <c r="CB53" s="414"/>
      <c r="CC53" s="414"/>
      <c r="CD53" s="414"/>
      <c r="CE53" s="414"/>
      <c r="CF53" s="414"/>
      <c r="CG53" s="414"/>
      <c r="CH53" s="414"/>
      <c r="CI53" s="414"/>
      <c r="CJ53" s="414"/>
      <c r="CK53" s="414"/>
      <c r="CL53" s="414"/>
      <c r="CM53" s="417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417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413"/>
      <c r="DR53" s="425"/>
      <c r="DS53" s="414"/>
      <c r="DT53" s="414"/>
      <c r="DU53" s="414"/>
      <c r="DV53" s="414"/>
      <c r="DW53" s="414"/>
      <c r="DX53" s="414"/>
      <c r="DY53" s="414"/>
      <c r="DZ53" s="414"/>
      <c r="EA53" s="414"/>
      <c r="EB53" s="414"/>
      <c r="EC53" s="414"/>
      <c r="ED53" s="414"/>
    </row>
    <row r="54" spans="1:134" ht="12" customHeight="1">
      <c r="A54" s="417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417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419"/>
      <c r="AF54" s="419"/>
      <c r="AG54" s="419"/>
      <c r="AH54" s="419"/>
      <c r="AI54" s="419"/>
      <c r="AJ54" s="419"/>
      <c r="AK54" s="419"/>
      <c r="AL54" s="419"/>
      <c r="AM54" s="419"/>
      <c r="AN54" s="419"/>
      <c r="AO54" s="419"/>
      <c r="AP54" s="419"/>
      <c r="AQ54" s="419"/>
      <c r="AR54" s="419"/>
      <c r="AS54" s="419"/>
      <c r="AT54" s="417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417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425"/>
      <c r="BY54" s="425"/>
      <c r="BZ54" s="425"/>
      <c r="CA54" s="425"/>
      <c r="CB54" s="425"/>
      <c r="CC54" s="425"/>
      <c r="CD54" s="425"/>
      <c r="CE54" s="425"/>
      <c r="CF54" s="425"/>
      <c r="CG54" s="425"/>
      <c r="CH54" s="425"/>
      <c r="CI54" s="425"/>
      <c r="CJ54" s="425"/>
      <c r="CK54" s="425"/>
      <c r="CL54" s="425"/>
      <c r="CM54" s="417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417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418"/>
      <c r="DR54" s="414"/>
      <c r="DS54" s="425"/>
      <c r="DT54" s="425"/>
      <c r="DU54" s="425"/>
      <c r="DV54" s="425"/>
      <c r="DW54" s="425"/>
      <c r="DX54" s="425"/>
      <c r="DY54" s="425"/>
      <c r="DZ54" s="425"/>
      <c r="EA54" s="425"/>
      <c r="EB54" s="425"/>
      <c r="EC54" s="425"/>
      <c r="ED54" s="425"/>
    </row>
    <row r="55" spans="1:134" ht="12" customHeight="1">
      <c r="A55" s="417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417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419"/>
      <c r="AF55" s="419"/>
      <c r="AG55" s="419"/>
      <c r="AH55" s="419"/>
      <c r="AI55" s="419"/>
      <c r="AJ55" s="419"/>
      <c r="AK55" s="419"/>
      <c r="AL55" s="419"/>
      <c r="AM55" s="419"/>
      <c r="AN55" s="419"/>
      <c r="AO55" s="419"/>
      <c r="AP55" s="419"/>
      <c r="AQ55" s="419"/>
      <c r="AR55" s="419"/>
      <c r="AS55" s="419"/>
      <c r="AT55" s="417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417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425"/>
      <c r="BY55" s="425"/>
      <c r="BZ55" s="425"/>
      <c r="CA55" s="425"/>
      <c r="CB55" s="425"/>
      <c r="CC55" s="425"/>
      <c r="CD55" s="425"/>
      <c r="CE55" s="425"/>
      <c r="CF55" s="425"/>
      <c r="CG55" s="425"/>
      <c r="CH55" s="425"/>
      <c r="CI55" s="425"/>
      <c r="CJ55" s="425"/>
      <c r="CK55" s="425"/>
      <c r="CL55" s="425"/>
      <c r="CM55" s="417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417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418"/>
      <c r="DR55" s="414"/>
      <c r="DS55" s="425"/>
      <c r="DT55" s="425"/>
      <c r="DU55" s="425"/>
      <c r="DV55" s="425"/>
      <c r="DW55" s="425"/>
      <c r="DX55" s="425"/>
      <c r="DY55" s="425"/>
      <c r="DZ55" s="425"/>
      <c r="EA55" s="425"/>
      <c r="EB55" s="425"/>
      <c r="EC55" s="425"/>
      <c r="ED55" s="425"/>
    </row>
    <row r="56" spans="1:134" ht="12" customHeight="1">
      <c r="A56" s="417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417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419"/>
      <c r="AF56" s="419"/>
      <c r="AG56" s="419"/>
      <c r="AH56" s="419"/>
      <c r="AI56" s="419"/>
      <c r="AJ56" s="419"/>
      <c r="AK56" s="419"/>
      <c r="AL56" s="419"/>
      <c r="AM56" s="419"/>
      <c r="AN56" s="419"/>
      <c r="AO56" s="419"/>
      <c r="AP56" s="419"/>
      <c r="AQ56" s="419"/>
      <c r="AR56" s="419"/>
      <c r="AS56" s="419"/>
      <c r="AT56" s="417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417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425"/>
      <c r="BY56" s="425"/>
      <c r="BZ56" s="425"/>
      <c r="CA56" s="425"/>
      <c r="CB56" s="425"/>
      <c r="CC56" s="425"/>
      <c r="CD56" s="425"/>
      <c r="CE56" s="425"/>
      <c r="CF56" s="425"/>
      <c r="CG56" s="425"/>
      <c r="CH56" s="425"/>
      <c r="CI56" s="425"/>
      <c r="CJ56" s="425"/>
      <c r="CK56" s="425"/>
      <c r="CL56" s="425"/>
      <c r="CM56" s="417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417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418"/>
      <c r="DR56" s="414"/>
      <c r="DS56" s="425"/>
      <c r="DT56" s="425"/>
      <c r="DU56" s="425"/>
      <c r="DV56" s="425"/>
      <c r="DW56" s="425"/>
      <c r="DX56" s="425"/>
      <c r="DY56" s="425"/>
      <c r="DZ56" s="425"/>
      <c r="EA56" s="425"/>
      <c r="EB56" s="425"/>
      <c r="EC56" s="425"/>
      <c r="ED56" s="425"/>
    </row>
    <row r="57" spans="1:134" ht="12" customHeight="1">
      <c r="A57" s="417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417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419"/>
      <c r="AF57" s="419"/>
      <c r="AG57" s="419"/>
      <c r="AH57" s="419"/>
      <c r="AI57" s="419"/>
      <c r="AJ57" s="419"/>
      <c r="AK57" s="419"/>
      <c r="AL57" s="419"/>
      <c r="AM57" s="419"/>
      <c r="AN57" s="419"/>
      <c r="AO57" s="419"/>
      <c r="AP57" s="419"/>
      <c r="AQ57" s="419"/>
      <c r="AR57" s="419"/>
      <c r="AS57" s="419"/>
      <c r="AT57" s="417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417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425"/>
      <c r="BY57" s="425"/>
      <c r="BZ57" s="425"/>
      <c r="CA57" s="425"/>
      <c r="CB57" s="425"/>
      <c r="CC57" s="425"/>
      <c r="CD57" s="425"/>
      <c r="CE57" s="425"/>
      <c r="CF57" s="425"/>
      <c r="CG57" s="425"/>
      <c r="CH57" s="425"/>
      <c r="CI57" s="425"/>
      <c r="CJ57" s="425"/>
      <c r="CK57" s="425"/>
      <c r="CL57" s="425"/>
      <c r="CM57" s="417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417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418"/>
      <c r="DR57" s="414"/>
      <c r="DS57" s="425"/>
      <c r="DT57" s="425"/>
      <c r="DU57" s="425"/>
      <c r="DV57" s="425"/>
      <c r="DW57" s="425"/>
      <c r="DX57" s="425"/>
      <c r="DY57" s="425"/>
      <c r="DZ57" s="425"/>
      <c r="EA57" s="425"/>
      <c r="EB57" s="425"/>
      <c r="EC57" s="425"/>
      <c r="ED57" s="425"/>
    </row>
    <row r="58" spans="1:134" ht="12" customHeight="1">
      <c r="A58" s="417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417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419"/>
      <c r="AF58" s="419"/>
      <c r="AG58" s="419"/>
      <c r="AH58" s="419"/>
      <c r="AI58" s="419"/>
      <c r="AJ58" s="419"/>
      <c r="AK58" s="419"/>
      <c r="AL58" s="419"/>
      <c r="AM58" s="419"/>
      <c r="AN58" s="419"/>
      <c r="AO58" s="419"/>
      <c r="AP58" s="419"/>
      <c r="AQ58" s="419"/>
      <c r="AR58" s="419"/>
      <c r="AS58" s="419"/>
      <c r="AT58" s="417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417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425"/>
      <c r="BY58" s="425"/>
      <c r="BZ58" s="425"/>
      <c r="CA58" s="425"/>
      <c r="CB58" s="425"/>
      <c r="CC58" s="425"/>
      <c r="CD58" s="425"/>
      <c r="CE58" s="425"/>
      <c r="CF58" s="425"/>
      <c r="CG58" s="425"/>
      <c r="CH58" s="425"/>
      <c r="CI58" s="425"/>
      <c r="CJ58" s="425"/>
      <c r="CK58" s="425"/>
      <c r="CL58" s="425"/>
      <c r="CM58" s="417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417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418"/>
      <c r="DR58" s="414"/>
      <c r="DS58" s="425"/>
      <c r="DT58" s="425"/>
      <c r="DU58" s="425"/>
      <c r="DV58" s="425"/>
      <c r="DW58" s="425"/>
      <c r="DX58" s="425"/>
      <c r="DY58" s="425"/>
      <c r="DZ58" s="425"/>
      <c r="EA58" s="425"/>
      <c r="EB58" s="425"/>
      <c r="EC58" s="425"/>
      <c r="ED58" s="425"/>
    </row>
    <row r="59" spans="1:134" ht="12" customHeight="1">
      <c r="A59" s="417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417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419"/>
      <c r="AF59" s="419"/>
      <c r="AG59" s="419"/>
      <c r="AH59" s="419"/>
      <c r="AI59" s="419"/>
      <c r="AJ59" s="419"/>
      <c r="AK59" s="419"/>
      <c r="AL59" s="419"/>
      <c r="AM59" s="419"/>
      <c r="AN59" s="419"/>
      <c r="AO59" s="419"/>
      <c r="AP59" s="419"/>
      <c r="AQ59" s="419"/>
      <c r="AR59" s="419"/>
      <c r="AS59" s="419"/>
      <c r="AT59" s="417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417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425"/>
      <c r="BY59" s="425"/>
      <c r="BZ59" s="425"/>
      <c r="CA59" s="425"/>
      <c r="CB59" s="425"/>
      <c r="CC59" s="425"/>
      <c r="CD59" s="425"/>
      <c r="CE59" s="425"/>
      <c r="CF59" s="425"/>
      <c r="CG59" s="425"/>
      <c r="CH59" s="425"/>
      <c r="CI59" s="425"/>
      <c r="CJ59" s="425"/>
      <c r="CK59" s="425"/>
      <c r="CL59" s="425"/>
      <c r="CM59" s="417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417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418"/>
      <c r="DR59" s="414"/>
      <c r="DS59" s="425"/>
      <c r="DT59" s="425"/>
      <c r="DU59" s="425"/>
      <c r="DV59" s="425"/>
      <c r="DW59" s="425"/>
      <c r="DX59" s="425"/>
      <c r="DY59" s="425"/>
      <c r="DZ59" s="425"/>
      <c r="EA59" s="425"/>
      <c r="EB59" s="425"/>
      <c r="EC59" s="425"/>
      <c r="ED59" s="425"/>
    </row>
    <row r="60" spans="1:134" ht="12" customHeight="1">
      <c r="A60" s="417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417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419"/>
      <c r="AF60" s="419"/>
      <c r="AG60" s="419"/>
      <c r="AH60" s="419"/>
      <c r="AI60" s="419"/>
      <c r="AJ60" s="419"/>
      <c r="AK60" s="419"/>
      <c r="AL60" s="419"/>
      <c r="AM60" s="419"/>
      <c r="AN60" s="419"/>
      <c r="AO60" s="419"/>
      <c r="AP60" s="419"/>
      <c r="AQ60" s="419"/>
      <c r="AR60" s="419"/>
      <c r="AS60" s="419"/>
      <c r="AT60" s="417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417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425"/>
      <c r="BY60" s="425"/>
      <c r="BZ60" s="425"/>
      <c r="CA60" s="425"/>
      <c r="CB60" s="425"/>
      <c r="CC60" s="425"/>
      <c r="CD60" s="425"/>
      <c r="CE60" s="425"/>
      <c r="CF60" s="425"/>
      <c r="CG60" s="425"/>
      <c r="CH60" s="425"/>
      <c r="CI60" s="425"/>
      <c r="CJ60" s="425"/>
      <c r="CK60" s="425"/>
      <c r="CL60" s="425"/>
      <c r="CM60" s="417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417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418"/>
      <c r="DR60" s="414"/>
      <c r="DS60" s="425"/>
      <c r="DT60" s="425"/>
      <c r="DU60" s="425"/>
      <c r="DV60" s="425"/>
      <c r="DW60" s="425"/>
      <c r="DX60" s="425"/>
      <c r="DY60" s="425"/>
      <c r="DZ60" s="425"/>
      <c r="EA60" s="425"/>
      <c r="EB60" s="425"/>
      <c r="EC60" s="425"/>
      <c r="ED60" s="425"/>
    </row>
    <row r="61" spans="1:134" ht="12" customHeight="1">
      <c r="A61" s="417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417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419"/>
      <c r="AF61" s="419"/>
      <c r="AG61" s="419"/>
      <c r="AH61" s="419"/>
      <c r="AI61" s="419"/>
      <c r="AJ61" s="419"/>
      <c r="AK61" s="419"/>
      <c r="AL61" s="419"/>
      <c r="AM61" s="419"/>
      <c r="AN61" s="419"/>
      <c r="AO61" s="419"/>
      <c r="AP61" s="419"/>
      <c r="AQ61" s="419"/>
      <c r="AR61" s="419"/>
      <c r="AS61" s="419"/>
      <c r="AT61" s="417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417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425"/>
      <c r="BY61" s="425"/>
      <c r="BZ61" s="425"/>
      <c r="CA61" s="425"/>
      <c r="CB61" s="425"/>
      <c r="CC61" s="425"/>
      <c r="CD61" s="425"/>
      <c r="CE61" s="425"/>
      <c r="CF61" s="425"/>
      <c r="CG61" s="425"/>
      <c r="CH61" s="425"/>
      <c r="CI61" s="425"/>
      <c r="CJ61" s="425"/>
      <c r="CK61" s="425"/>
      <c r="CL61" s="425"/>
      <c r="CM61" s="417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417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418"/>
      <c r="DR61" s="414"/>
      <c r="DS61" s="425"/>
      <c r="DT61" s="425"/>
      <c r="DU61" s="425"/>
      <c r="DV61" s="425"/>
      <c r="DW61" s="425"/>
      <c r="DX61" s="425"/>
      <c r="DY61" s="425"/>
      <c r="DZ61" s="425"/>
      <c r="EA61" s="425"/>
      <c r="EB61" s="425"/>
      <c r="EC61" s="425"/>
      <c r="ED61" s="425"/>
    </row>
    <row r="62" spans="1:134" ht="12" customHeight="1">
      <c r="A62" s="417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417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419"/>
      <c r="AF62" s="419"/>
      <c r="AG62" s="419"/>
      <c r="AH62" s="419"/>
      <c r="AI62" s="419"/>
      <c r="AJ62" s="419"/>
      <c r="AK62" s="419"/>
      <c r="AL62" s="419"/>
      <c r="AM62" s="419"/>
      <c r="AN62" s="419"/>
      <c r="AO62" s="419"/>
      <c r="AP62" s="419"/>
      <c r="AQ62" s="419"/>
      <c r="AR62" s="419"/>
      <c r="AS62" s="419"/>
      <c r="AT62" s="417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417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414"/>
      <c r="BY62" s="414"/>
      <c r="BZ62" s="414"/>
      <c r="CA62" s="414"/>
      <c r="CB62" s="414"/>
      <c r="CC62" s="414"/>
      <c r="CD62" s="414"/>
      <c r="CE62" s="414"/>
      <c r="CF62" s="414"/>
      <c r="CG62" s="414"/>
      <c r="CH62" s="414"/>
      <c r="CI62" s="414"/>
      <c r="CJ62" s="414"/>
      <c r="CK62" s="414"/>
      <c r="CL62" s="414"/>
      <c r="CM62" s="417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417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413"/>
      <c r="DR62" s="414"/>
      <c r="DS62" s="414"/>
      <c r="DT62" s="414"/>
      <c r="DU62" s="414"/>
      <c r="DV62" s="414"/>
      <c r="DW62" s="414"/>
      <c r="DX62" s="414"/>
      <c r="DY62" s="414"/>
      <c r="DZ62" s="414"/>
      <c r="EA62" s="414"/>
      <c r="EB62" s="414"/>
      <c r="EC62" s="414"/>
      <c r="ED62" s="414"/>
    </row>
    <row r="63" spans="1:134" ht="12" customHeight="1">
      <c r="A63" s="417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417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419"/>
      <c r="AF63" s="419"/>
      <c r="AG63" s="419"/>
      <c r="AH63" s="419"/>
      <c r="AI63" s="419"/>
      <c r="AJ63" s="419"/>
      <c r="AK63" s="419"/>
      <c r="AL63" s="419"/>
      <c r="AM63" s="419"/>
      <c r="AN63" s="419"/>
      <c r="AO63" s="419"/>
      <c r="AP63" s="419"/>
      <c r="AQ63" s="419"/>
      <c r="AR63" s="419"/>
      <c r="AS63" s="419"/>
      <c r="AT63" s="417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417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414"/>
      <c r="BY63" s="414"/>
      <c r="BZ63" s="414"/>
      <c r="CA63" s="414"/>
      <c r="CB63" s="414"/>
      <c r="CC63" s="414"/>
      <c r="CD63" s="414"/>
      <c r="CE63" s="414"/>
      <c r="CF63" s="414"/>
      <c r="CG63" s="414"/>
      <c r="CH63" s="414"/>
      <c r="CI63" s="414"/>
      <c r="CJ63" s="414"/>
      <c r="CK63" s="414"/>
      <c r="CL63" s="414"/>
      <c r="CM63" s="417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417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413"/>
      <c r="DR63" s="414"/>
      <c r="DS63" s="414"/>
      <c r="DT63" s="414"/>
      <c r="DU63" s="414"/>
      <c r="DV63" s="414"/>
      <c r="DW63" s="414"/>
      <c r="DX63" s="414"/>
      <c r="DY63" s="414"/>
      <c r="DZ63" s="414"/>
      <c r="EA63" s="414"/>
      <c r="EB63" s="414"/>
      <c r="EC63" s="414"/>
      <c r="ED63" s="414"/>
    </row>
    <row r="64" spans="1:134" ht="12" customHeight="1">
      <c r="A64" s="417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417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419"/>
      <c r="AF64" s="419"/>
      <c r="AG64" s="419"/>
      <c r="AH64" s="419"/>
      <c r="AI64" s="419"/>
      <c r="AJ64" s="419"/>
      <c r="AK64" s="419"/>
      <c r="AL64" s="419"/>
      <c r="AM64" s="419"/>
      <c r="AN64" s="419"/>
      <c r="AO64" s="419"/>
      <c r="AP64" s="419"/>
      <c r="AQ64" s="419"/>
      <c r="AR64" s="419"/>
      <c r="AS64" s="419"/>
      <c r="AT64" s="417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417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425"/>
      <c r="BY64" s="425"/>
      <c r="BZ64" s="425"/>
      <c r="CA64" s="425"/>
      <c r="CB64" s="425"/>
      <c r="CC64" s="425"/>
      <c r="CD64" s="425"/>
      <c r="CE64" s="425"/>
      <c r="CF64" s="425"/>
      <c r="CG64" s="425"/>
      <c r="CH64" s="425"/>
      <c r="CI64" s="425"/>
      <c r="CJ64" s="425"/>
      <c r="CK64" s="425"/>
      <c r="CL64" s="425"/>
      <c r="CM64" s="417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417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418"/>
      <c r="DR64" s="414"/>
      <c r="DS64" s="425"/>
      <c r="DT64" s="425"/>
      <c r="DU64" s="425"/>
      <c r="DV64" s="425"/>
      <c r="DW64" s="425"/>
      <c r="DX64" s="425"/>
      <c r="DY64" s="425"/>
      <c r="DZ64" s="425"/>
      <c r="EA64" s="425"/>
      <c r="EB64" s="425"/>
      <c r="EC64" s="425"/>
      <c r="ED64" s="425"/>
    </row>
    <row r="65" spans="1:134" ht="12" customHeight="1">
      <c r="A65" s="417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417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419"/>
      <c r="AF65" s="419"/>
      <c r="AG65" s="419"/>
      <c r="AH65" s="419"/>
      <c r="AI65" s="419"/>
      <c r="AJ65" s="419"/>
      <c r="AK65" s="419"/>
      <c r="AL65" s="419"/>
      <c r="AM65" s="419"/>
      <c r="AN65" s="419"/>
      <c r="AO65" s="419"/>
      <c r="AP65" s="419"/>
      <c r="AQ65" s="419"/>
      <c r="AR65" s="419"/>
      <c r="AS65" s="419"/>
      <c r="AT65" s="417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417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425"/>
      <c r="BY65" s="425"/>
      <c r="BZ65" s="425"/>
      <c r="CA65" s="425"/>
      <c r="CB65" s="425"/>
      <c r="CC65" s="425"/>
      <c r="CD65" s="425"/>
      <c r="CE65" s="425"/>
      <c r="CF65" s="425"/>
      <c r="CG65" s="425"/>
      <c r="CH65" s="425"/>
      <c r="CI65" s="425"/>
      <c r="CJ65" s="425"/>
      <c r="CK65" s="425"/>
      <c r="CL65" s="425"/>
      <c r="CM65" s="417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417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418"/>
      <c r="DR65" s="414"/>
      <c r="DS65" s="425"/>
      <c r="DT65" s="425"/>
      <c r="DU65" s="425"/>
      <c r="DV65" s="425"/>
      <c r="DW65" s="425"/>
      <c r="DX65" s="425"/>
      <c r="DY65" s="425"/>
      <c r="DZ65" s="425"/>
      <c r="EA65" s="425"/>
      <c r="EB65" s="425"/>
      <c r="EC65" s="425"/>
      <c r="ED65" s="425"/>
    </row>
    <row r="66" spans="1:134" ht="12" customHeight="1">
      <c r="A66" s="417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417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419"/>
      <c r="AF66" s="419"/>
      <c r="AG66" s="419"/>
      <c r="AH66" s="419"/>
      <c r="AI66" s="419"/>
      <c r="AJ66" s="419"/>
      <c r="AK66" s="419"/>
      <c r="AL66" s="419"/>
      <c r="AM66" s="419"/>
      <c r="AN66" s="419"/>
      <c r="AO66" s="419"/>
      <c r="AP66" s="419"/>
      <c r="AQ66" s="419"/>
      <c r="AR66" s="419"/>
      <c r="AS66" s="419"/>
      <c r="AT66" s="417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417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425"/>
      <c r="BY66" s="425"/>
      <c r="BZ66" s="425"/>
      <c r="CA66" s="425"/>
      <c r="CB66" s="425"/>
      <c r="CC66" s="425"/>
      <c r="CD66" s="425"/>
      <c r="CE66" s="425"/>
      <c r="CF66" s="425"/>
      <c r="CG66" s="425"/>
      <c r="CH66" s="425"/>
      <c r="CI66" s="425"/>
      <c r="CJ66" s="425"/>
      <c r="CK66" s="425"/>
      <c r="CL66" s="425"/>
      <c r="CM66" s="417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417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418"/>
      <c r="DR66" s="414"/>
      <c r="DS66" s="425"/>
      <c r="DT66" s="425"/>
      <c r="DU66" s="425"/>
      <c r="DV66" s="425"/>
      <c r="DW66" s="425"/>
      <c r="DX66" s="425"/>
      <c r="DY66" s="425"/>
      <c r="DZ66" s="425"/>
      <c r="EA66" s="425"/>
      <c r="EB66" s="425"/>
      <c r="EC66" s="425"/>
      <c r="ED66" s="425"/>
    </row>
    <row r="67" spans="1:134" ht="12" customHeight="1">
      <c r="A67" s="417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417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419"/>
      <c r="AF67" s="419"/>
      <c r="AG67" s="419"/>
      <c r="AH67" s="419"/>
      <c r="AI67" s="419"/>
      <c r="AJ67" s="419"/>
      <c r="AK67" s="419"/>
      <c r="AL67" s="419"/>
      <c r="AM67" s="419"/>
      <c r="AN67" s="419"/>
      <c r="AO67" s="419"/>
      <c r="AP67" s="419"/>
      <c r="AQ67" s="419"/>
      <c r="AR67" s="419"/>
      <c r="AS67" s="419"/>
      <c r="AT67" s="417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417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425"/>
      <c r="BY67" s="425"/>
      <c r="BZ67" s="425"/>
      <c r="CA67" s="425"/>
      <c r="CB67" s="425"/>
      <c r="CC67" s="425"/>
      <c r="CD67" s="425"/>
      <c r="CE67" s="425"/>
      <c r="CF67" s="425"/>
      <c r="CG67" s="425"/>
      <c r="CH67" s="425"/>
      <c r="CI67" s="425"/>
      <c r="CJ67" s="425"/>
      <c r="CK67" s="425"/>
      <c r="CL67" s="425"/>
      <c r="CM67" s="417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417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418"/>
      <c r="DR67" s="414"/>
      <c r="DS67" s="425"/>
      <c r="DT67" s="425"/>
      <c r="DU67" s="425"/>
      <c r="DV67" s="425"/>
      <c r="DW67" s="425"/>
      <c r="DX67" s="425"/>
      <c r="DY67" s="425"/>
      <c r="DZ67" s="425"/>
      <c r="EA67" s="425"/>
      <c r="EB67" s="425"/>
      <c r="EC67" s="425"/>
      <c r="ED67" s="425"/>
    </row>
    <row r="68" spans="1:134" ht="12" customHeight="1">
      <c r="A68" s="417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417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419"/>
      <c r="AF68" s="419"/>
      <c r="AG68" s="419"/>
      <c r="AH68" s="419"/>
      <c r="AI68" s="419"/>
      <c r="AJ68" s="419"/>
      <c r="AK68" s="419"/>
      <c r="AL68" s="419"/>
      <c r="AM68" s="419"/>
      <c r="AN68" s="419"/>
      <c r="AO68" s="419"/>
      <c r="AP68" s="419"/>
      <c r="AQ68" s="419"/>
      <c r="AR68" s="419"/>
      <c r="AS68" s="419"/>
      <c r="AT68" s="417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417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425"/>
      <c r="BY68" s="425"/>
      <c r="BZ68" s="425"/>
      <c r="CA68" s="425"/>
      <c r="CB68" s="425"/>
      <c r="CC68" s="425"/>
      <c r="CD68" s="425"/>
      <c r="CE68" s="425"/>
      <c r="CF68" s="425"/>
      <c r="CG68" s="425"/>
      <c r="CH68" s="425"/>
      <c r="CI68" s="425"/>
      <c r="CJ68" s="425"/>
      <c r="CK68" s="425"/>
      <c r="CL68" s="425"/>
      <c r="CM68" s="417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417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418"/>
      <c r="DR68" s="414"/>
      <c r="DS68" s="425"/>
      <c r="DT68" s="425"/>
      <c r="DU68" s="425"/>
      <c r="DV68" s="425"/>
      <c r="DW68" s="425"/>
      <c r="DX68" s="425"/>
      <c r="DY68" s="425"/>
      <c r="DZ68" s="425"/>
      <c r="EA68" s="425"/>
      <c r="EB68" s="425"/>
      <c r="EC68" s="425"/>
      <c r="ED68" s="425"/>
    </row>
    <row r="69" spans="1:134" ht="12" customHeight="1">
      <c r="A69" s="417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417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419"/>
      <c r="AF69" s="419"/>
      <c r="AG69" s="419"/>
      <c r="AH69" s="419"/>
      <c r="AI69" s="419"/>
      <c r="AJ69" s="419"/>
      <c r="AK69" s="419"/>
      <c r="AL69" s="419"/>
      <c r="AM69" s="419"/>
      <c r="AN69" s="419"/>
      <c r="AO69" s="419"/>
      <c r="AP69" s="419"/>
      <c r="AQ69" s="419"/>
      <c r="AR69" s="419"/>
      <c r="AS69" s="419"/>
      <c r="AT69" s="417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417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425"/>
      <c r="BY69" s="425"/>
      <c r="BZ69" s="425"/>
      <c r="CA69" s="425"/>
      <c r="CB69" s="425"/>
      <c r="CC69" s="425"/>
      <c r="CD69" s="425"/>
      <c r="CE69" s="425"/>
      <c r="CF69" s="425"/>
      <c r="CG69" s="425"/>
      <c r="CH69" s="425"/>
      <c r="CI69" s="425"/>
      <c r="CJ69" s="425"/>
      <c r="CK69" s="425"/>
      <c r="CL69" s="425"/>
      <c r="CM69" s="417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417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418"/>
      <c r="DR69" s="414"/>
      <c r="DS69" s="425"/>
      <c r="DT69" s="425"/>
      <c r="DU69" s="425"/>
      <c r="DV69" s="425"/>
      <c r="DW69" s="425"/>
      <c r="DX69" s="425"/>
      <c r="DY69" s="425"/>
      <c r="DZ69" s="425"/>
      <c r="EA69" s="425"/>
      <c r="EB69" s="425"/>
      <c r="EC69" s="425"/>
      <c r="ED69" s="425"/>
    </row>
    <row r="70" spans="1:134" ht="12" customHeight="1">
      <c r="A70" s="416"/>
      <c r="P70" s="416"/>
      <c r="AE70" s="419"/>
      <c r="AF70" s="419"/>
      <c r="AG70" s="419"/>
      <c r="AH70" s="419"/>
      <c r="AI70" s="419"/>
      <c r="AJ70" s="419"/>
      <c r="AK70" s="419"/>
      <c r="AL70" s="419"/>
      <c r="AM70" s="419"/>
      <c r="AN70" s="419"/>
      <c r="AO70" s="419"/>
      <c r="AP70" s="419"/>
      <c r="AQ70" s="419"/>
      <c r="AR70" s="419"/>
      <c r="AS70" s="419"/>
      <c r="AT70" s="416"/>
      <c r="BI70" s="416"/>
      <c r="BX70" s="425"/>
      <c r="BY70" s="425"/>
      <c r="BZ70" s="425"/>
      <c r="CA70" s="425"/>
      <c r="CB70" s="425"/>
      <c r="CC70" s="425"/>
      <c r="CD70" s="425"/>
      <c r="CE70" s="425"/>
      <c r="CF70" s="425"/>
      <c r="CG70" s="425"/>
      <c r="CH70" s="425"/>
      <c r="CI70" s="425"/>
      <c r="CJ70" s="425"/>
      <c r="CK70" s="425"/>
      <c r="CL70" s="425"/>
      <c r="CM70" s="416"/>
      <c r="DB70" s="416"/>
      <c r="DQ70" s="418"/>
      <c r="DR70" s="414"/>
      <c r="DS70" s="425"/>
      <c r="DT70" s="425"/>
      <c r="DU70" s="425"/>
      <c r="DV70" s="425"/>
      <c r="DW70" s="425"/>
      <c r="DX70" s="425"/>
      <c r="DY70" s="425"/>
      <c r="DZ70" s="425"/>
      <c r="EA70" s="425"/>
      <c r="EB70" s="425"/>
      <c r="EC70" s="425"/>
      <c r="ED70" s="425"/>
    </row>
    <row r="71" spans="1:134" ht="12" customHeight="1">
      <c r="A71" s="416"/>
      <c r="P71" s="416"/>
      <c r="AE71" s="419"/>
      <c r="AF71" s="419"/>
      <c r="AG71" s="419"/>
      <c r="AH71" s="419"/>
      <c r="AI71" s="419"/>
      <c r="AJ71" s="419"/>
      <c r="AK71" s="419"/>
      <c r="AL71" s="419"/>
      <c r="AM71" s="419"/>
      <c r="AN71" s="419"/>
      <c r="AO71" s="419"/>
      <c r="AP71" s="419"/>
      <c r="AQ71" s="419"/>
      <c r="AR71" s="419"/>
      <c r="AS71" s="419"/>
      <c r="AT71" s="416"/>
      <c r="BI71" s="416"/>
      <c r="BX71" s="425"/>
      <c r="BY71" s="425"/>
      <c r="BZ71" s="425"/>
      <c r="CA71" s="425"/>
      <c r="CB71" s="425"/>
      <c r="CC71" s="425"/>
      <c r="CD71" s="425"/>
      <c r="CE71" s="425"/>
      <c r="CF71" s="425"/>
      <c r="CG71" s="425"/>
      <c r="CH71" s="425"/>
      <c r="CI71" s="425"/>
      <c r="CJ71" s="425"/>
      <c r="CK71" s="425"/>
      <c r="CL71" s="425"/>
      <c r="CM71" s="416"/>
      <c r="DB71" s="416"/>
      <c r="DQ71" s="418"/>
      <c r="DR71" s="414"/>
      <c r="DS71" s="425"/>
      <c r="DT71" s="425"/>
      <c r="DU71" s="425"/>
      <c r="DV71" s="425"/>
      <c r="DW71" s="425"/>
      <c r="DX71" s="425"/>
      <c r="DY71" s="425"/>
      <c r="DZ71" s="425"/>
      <c r="EA71" s="425"/>
      <c r="EB71" s="425"/>
      <c r="EC71" s="425"/>
      <c r="ED71" s="425"/>
    </row>
    <row r="72" spans="1:134" ht="12" customHeight="1">
      <c r="A72" s="416"/>
      <c r="P72" s="416"/>
      <c r="AE72" s="419"/>
      <c r="AF72" s="419"/>
      <c r="AG72" s="419"/>
      <c r="AH72" s="419"/>
      <c r="AI72" s="419"/>
      <c r="AJ72" s="419"/>
      <c r="AK72" s="419"/>
      <c r="AL72" s="419"/>
      <c r="AM72" s="419"/>
      <c r="AN72" s="419"/>
      <c r="AO72" s="419"/>
      <c r="AP72" s="419"/>
      <c r="AQ72" s="419"/>
      <c r="AR72" s="419"/>
      <c r="AS72" s="419"/>
      <c r="AT72" s="416"/>
      <c r="BI72" s="416"/>
      <c r="BX72" s="425"/>
      <c r="BY72" s="425"/>
      <c r="BZ72" s="425"/>
      <c r="CA72" s="425"/>
      <c r="CB72" s="425"/>
      <c r="CC72" s="425"/>
      <c r="CD72" s="425"/>
      <c r="CE72" s="425"/>
      <c r="CF72" s="425"/>
      <c r="CG72" s="425"/>
      <c r="CH72" s="425"/>
      <c r="CI72" s="425"/>
      <c r="CJ72" s="425"/>
      <c r="CK72" s="425"/>
      <c r="CL72" s="425"/>
      <c r="CM72" s="416"/>
      <c r="DB72" s="416"/>
      <c r="DQ72" s="418"/>
      <c r="DR72" s="414"/>
      <c r="DS72" s="425"/>
      <c r="DT72" s="425"/>
      <c r="DU72" s="425"/>
      <c r="DV72" s="425"/>
      <c r="DW72" s="425"/>
      <c r="DX72" s="425"/>
      <c r="DY72" s="425"/>
      <c r="DZ72" s="425"/>
      <c r="EA72" s="425"/>
      <c r="EB72" s="425"/>
      <c r="EC72" s="425"/>
      <c r="ED72" s="425"/>
    </row>
    <row r="73" spans="1:134" ht="12" customHeight="1">
      <c r="A73" s="416"/>
      <c r="P73" s="416"/>
      <c r="AE73" s="419"/>
      <c r="AF73" s="419"/>
      <c r="AG73" s="419"/>
      <c r="AH73" s="419"/>
      <c r="AI73" s="419"/>
      <c r="AJ73" s="419"/>
      <c r="AK73" s="419"/>
      <c r="AL73" s="419"/>
      <c r="AM73" s="419"/>
      <c r="AN73" s="419"/>
      <c r="AO73" s="419"/>
      <c r="AP73" s="419"/>
      <c r="AQ73" s="419"/>
      <c r="AR73" s="419"/>
      <c r="AS73" s="419"/>
      <c r="AT73" s="416"/>
      <c r="BI73" s="416"/>
      <c r="BX73" s="425"/>
      <c r="BY73" s="425"/>
      <c r="BZ73" s="425"/>
      <c r="CA73" s="425"/>
      <c r="CB73" s="425"/>
      <c r="CC73" s="425"/>
      <c r="CD73" s="425"/>
      <c r="CE73" s="425"/>
      <c r="CF73" s="425"/>
      <c r="CG73" s="425"/>
      <c r="CH73" s="425"/>
      <c r="CI73" s="425"/>
      <c r="CJ73" s="425"/>
      <c r="CK73" s="425"/>
      <c r="CL73" s="425"/>
      <c r="CM73" s="416"/>
      <c r="DB73" s="416"/>
      <c r="DQ73" s="418"/>
      <c r="DR73" s="414"/>
      <c r="DS73" s="425"/>
      <c r="DT73" s="425"/>
      <c r="DU73" s="425"/>
      <c r="DV73" s="425"/>
      <c r="DW73" s="425"/>
      <c r="DX73" s="425"/>
      <c r="DY73" s="425"/>
      <c r="DZ73" s="425"/>
      <c r="EA73" s="425"/>
      <c r="EB73" s="425"/>
      <c r="EC73" s="425"/>
      <c r="ED73" s="425"/>
    </row>
    <row r="74" spans="1:134" ht="12" customHeight="1">
      <c r="A74" s="416"/>
      <c r="P74" s="416"/>
      <c r="AE74" s="419"/>
      <c r="AF74" s="419"/>
      <c r="AG74" s="419"/>
      <c r="AH74" s="419"/>
      <c r="AI74" s="419"/>
      <c r="AJ74" s="419"/>
      <c r="AK74" s="419"/>
      <c r="AL74" s="419"/>
      <c r="AM74" s="419"/>
      <c r="AN74" s="419"/>
      <c r="AO74" s="419"/>
      <c r="AP74" s="419"/>
      <c r="AQ74" s="419"/>
      <c r="AR74" s="419"/>
      <c r="AS74" s="419"/>
      <c r="AT74" s="416"/>
      <c r="BI74" s="416"/>
      <c r="BX74" s="425"/>
      <c r="BY74" s="425"/>
      <c r="BZ74" s="425"/>
      <c r="CA74" s="425"/>
      <c r="CB74" s="425"/>
      <c r="CC74" s="425"/>
      <c r="CD74" s="425"/>
      <c r="CE74" s="425"/>
      <c r="CF74" s="425"/>
      <c r="CG74" s="425"/>
      <c r="CH74" s="425"/>
      <c r="CI74" s="425"/>
      <c r="CJ74" s="425"/>
      <c r="CK74" s="425"/>
      <c r="CL74" s="425"/>
      <c r="CM74" s="416"/>
      <c r="DB74" s="416"/>
      <c r="DQ74" s="418"/>
      <c r="DR74" s="414"/>
      <c r="DS74" s="425"/>
      <c r="DT74" s="425"/>
      <c r="DU74" s="425"/>
      <c r="DV74" s="425"/>
      <c r="DW74" s="425"/>
      <c r="DX74" s="425"/>
      <c r="DY74" s="425"/>
      <c r="DZ74" s="425"/>
      <c r="EA74" s="425"/>
      <c r="EB74" s="425"/>
      <c r="EC74" s="425"/>
      <c r="ED74" s="425"/>
    </row>
    <row r="75" spans="1:134" ht="12" customHeight="1">
      <c r="A75" s="416"/>
      <c r="P75" s="416"/>
      <c r="AE75" s="419"/>
      <c r="AF75" s="419"/>
      <c r="AG75" s="419"/>
      <c r="AH75" s="419"/>
      <c r="AI75" s="419"/>
      <c r="AJ75" s="419"/>
      <c r="AK75" s="419"/>
      <c r="AL75" s="419"/>
      <c r="AM75" s="419"/>
      <c r="AN75" s="419"/>
      <c r="AO75" s="419"/>
      <c r="AP75" s="419"/>
      <c r="AQ75" s="419"/>
      <c r="AR75" s="419"/>
      <c r="AS75" s="419"/>
      <c r="AT75" s="416"/>
      <c r="BI75" s="416"/>
      <c r="BX75" s="425"/>
      <c r="BY75" s="425"/>
      <c r="BZ75" s="425"/>
      <c r="CA75" s="425"/>
      <c r="CB75" s="425"/>
      <c r="CC75" s="425"/>
      <c r="CD75" s="425"/>
      <c r="CE75" s="425"/>
      <c r="CF75" s="425"/>
      <c r="CG75" s="425"/>
      <c r="CH75" s="425"/>
      <c r="CI75" s="425"/>
      <c r="CJ75" s="425"/>
      <c r="CK75" s="425"/>
      <c r="CL75" s="425"/>
      <c r="CM75" s="416"/>
      <c r="DB75" s="416"/>
      <c r="DQ75" s="418"/>
      <c r="DR75" s="414"/>
      <c r="DS75" s="425"/>
      <c r="DT75" s="425"/>
      <c r="DU75" s="425"/>
      <c r="DV75" s="425"/>
      <c r="DW75" s="425"/>
      <c r="DX75" s="425"/>
      <c r="DY75" s="425"/>
      <c r="DZ75" s="425"/>
      <c r="EA75" s="425"/>
      <c r="EB75" s="425"/>
      <c r="EC75" s="425"/>
      <c r="ED75" s="425"/>
    </row>
    <row r="76" spans="1:134" ht="12" customHeight="1">
      <c r="A76" s="416"/>
      <c r="P76" s="416"/>
      <c r="AE76" s="419"/>
      <c r="AF76" s="419"/>
      <c r="AG76" s="419"/>
      <c r="AH76" s="419"/>
      <c r="AI76" s="419"/>
      <c r="AJ76" s="419"/>
      <c r="AK76" s="419"/>
      <c r="AL76" s="419"/>
      <c r="AM76" s="419"/>
      <c r="AN76" s="419"/>
      <c r="AO76" s="419"/>
      <c r="AP76" s="419"/>
      <c r="AQ76" s="419"/>
      <c r="AR76" s="419"/>
      <c r="AS76" s="419"/>
      <c r="AT76" s="416"/>
      <c r="BI76" s="416"/>
      <c r="BX76" s="425"/>
      <c r="BY76" s="425"/>
      <c r="BZ76" s="425"/>
      <c r="CA76" s="425"/>
      <c r="CB76" s="425"/>
      <c r="CC76" s="425"/>
      <c r="CD76" s="425"/>
      <c r="CE76" s="425"/>
      <c r="CF76" s="425"/>
      <c r="CG76" s="425"/>
      <c r="CH76" s="425"/>
      <c r="CI76" s="425"/>
      <c r="CJ76" s="425"/>
      <c r="CK76" s="425"/>
      <c r="CL76" s="425"/>
      <c r="CM76" s="416"/>
      <c r="DB76" s="416"/>
      <c r="DQ76" s="418"/>
      <c r="DR76" s="414"/>
      <c r="DS76" s="425"/>
      <c r="DT76" s="425"/>
      <c r="DU76" s="425"/>
      <c r="DV76" s="425"/>
      <c r="DW76" s="425"/>
      <c r="DX76" s="425"/>
      <c r="DY76" s="425"/>
      <c r="DZ76" s="425"/>
      <c r="EA76" s="425"/>
      <c r="EB76" s="425"/>
      <c r="EC76" s="425"/>
      <c r="ED76" s="425"/>
    </row>
    <row r="77" spans="1:134" ht="12" customHeight="1">
      <c r="A77" s="416"/>
      <c r="P77" s="416"/>
      <c r="AE77" s="419"/>
      <c r="AF77" s="419"/>
      <c r="AG77" s="419"/>
      <c r="AH77" s="419"/>
      <c r="AI77" s="419"/>
      <c r="AJ77" s="419"/>
      <c r="AK77" s="419"/>
      <c r="AL77" s="419"/>
      <c r="AM77" s="419"/>
      <c r="AN77" s="419"/>
      <c r="AO77" s="419"/>
      <c r="AP77" s="419"/>
      <c r="AQ77" s="419"/>
      <c r="AR77" s="419"/>
      <c r="AS77" s="419"/>
      <c r="AT77" s="416"/>
      <c r="BI77" s="416"/>
      <c r="BX77" s="425"/>
      <c r="BY77" s="425"/>
      <c r="BZ77" s="425"/>
      <c r="CA77" s="425"/>
      <c r="CB77" s="425"/>
      <c r="CC77" s="425"/>
      <c r="CD77" s="425"/>
      <c r="CE77" s="425"/>
      <c r="CF77" s="425"/>
      <c r="CG77" s="425"/>
      <c r="CH77" s="425"/>
      <c r="CI77" s="425"/>
      <c r="CJ77" s="425"/>
      <c r="CK77" s="425"/>
      <c r="CL77" s="425"/>
      <c r="CM77" s="416"/>
      <c r="DB77" s="416"/>
      <c r="DQ77" s="418"/>
      <c r="DR77" s="414"/>
      <c r="DS77" s="425"/>
      <c r="DT77" s="425"/>
      <c r="DU77" s="425"/>
      <c r="DV77" s="425"/>
      <c r="DW77" s="425"/>
      <c r="DX77" s="425"/>
      <c r="DY77" s="425"/>
      <c r="DZ77" s="425"/>
      <c r="EA77" s="425"/>
      <c r="EB77" s="425"/>
      <c r="EC77" s="425"/>
      <c r="ED77" s="425"/>
    </row>
    <row r="78" spans="1:134" ht="12" customHeight="1">
      <c r="A78" s="416"/>
      <c r="P78" s="416"/>
      <c r="AE78" s="419"/>
      <c r="AF78" s="419"/>
      <c r="AG78" s="419"/>
      <c r="AH78" s="419"/>
      <c r="AI78" s="419"/>
      <c r="AJ78" s="419"/>
      <c r="AK78" s="419"/>
      <c r="AL78" s="419"/>
      <c r="AM78" s="419"/>
      <c r="AN78" s="419"/>
      <c r="AO78" s="419"/>
      <c r="AP78" s="419"/>
      <c r="AQ78" s="419"/>
      <c r="AR78" s="419"/>
      <c r="AS78" s="419"/>
      <c r="AT78" s="416"/>
      <c r="BI78" s="416"/>
      <c r="BX78" s="425"/>
      <c r="BY78" s="425"/>
      <c r="BZ78" s="425"/>
      <c r="CA78" s="425"/>
      <c r="CB78" s="425"/>
      <c r="CC78" s="425"/>
      <c r="CD78" s="425"/>
      <c r="CE78" s="425"/>
      <c r="CF78" s="425"/>
      <c r="CG78" s="425"/>
      <c r="CH78" s="425"/>
      <c r="CI78" s="425"/>
      <c r="CJ78" s="425"/>
      <c r="CK78" s="425"/>
      <c r="CL78" s="425"/>
      <c r="CM78" s="416"/>
      <c r="DB78" s="416"/>
      <c r="DQ78" s="418"/>
      <c r="DR78" s="414"/>
      <c r="DS78" s="425"/>
      <c r="DT78" s="425"/>
      <c r="DU78" s="425"/>
      <c r="DV78" s="425"/>
      <c r="DW78" s="425"/>
      <c r="DX78" s="425"/>
      <c r="DY78" s="425"/>
      <c r="DZ78" s="425"/>
      <c r="EA78" s="425"/>
      <c r="EB78" s="425"/>
      <c r="EC78" s="425"/>
      <c r="ED78" s="425"/>
    </row>
    <row r="79" spans="1:134" ht="12" customHeight="1">
      <c r="A79" s="416"/>
      <c r="P79" s="416"/>
      <c r="AE79" s="419"/>
      <c r="AF79" s="419"/>
      <c r="AG79" s="419"/>
      <c r="AH79" s="419"/>
      <c r="AI79" s="419"/>
      <c r="AJ79" s="419"/>
      <c r="AK79" s="419"/>
      <c r="AL79" s="419"/>
      <c r="AM79" s="419"/>
      <c r="AN79" s="419"/>
      <c r="AO79" s="419"/>
      <c r="AP79" s="419"/>
      <c r="AQ79" s="419"/>
      <c r="AR79" s="419"/>
      <c r="AS79" s="419"/>
      <c r="AT79" s="416"/>
      <c r="BI79" s="416"/>
      <c r="BX79" s="425"/>
      <c r="BY79" s="425"/>
      <c r="BZ79" s="425"/>
      <c r="CA79" s="425"/>
      <c r="CB79" s="425"/>
      <c r="CC79" s="425"/>
      <c r="CD79" s="425"/>
      <c r="CE79" s="425"/>
      <c r="CF79" s="425"/>
      <c r="CG79" s="425"/>
      <c r="CH79" s="425"/>
      <c r="CI79" s="425"/>
      <c r="CJ79" s="425"/>
      <c r="CK79" s="425"/>
      <c r="CL79" s="425"/>
      <c r="CM79" s="416"/>
      <c r="DB79" s="416"/>
      <c r="DQ79" s="418"/>
      <c r="DR79" s="414"/>
      <c r="DS79" s="425"/>
      <c r="DT79" s="425"/>
      <c r="DU79" s="425"/>
      <c r="DV79" s="425"/>
      <c r="DW79" s="425"/>
      <c r="DX79" s="425"/>
      <c r="DY79" s="425"/>
      <c r="DZ79" s="425"/>
      <c r="EA79" s="425"/>
      <c r="EB79" s="425"/>
      <c r="EC79" s="425"/>
      <c r="ED79" s="425"/>
    </row>
    <row r="80" spans="1:134" ht="12" customHeight="1">
      <c r="A80" s="416"/>
      <c r="P80" s="416"/>
      <c r="AE80" s="419"/>
      <c r="AF80" s="419"/>
      <c r="AG80" s="419"/>
      <c r="AH80" s="419"/>
      <c r="AI80" s="419"/>
      <c r="AJ80" s="419"/>
      <c r="AK80" s="419"/>
      <c r="AL80" s="419"/>
      <c r="AM80" s="419"/>
      <c r="AN80" s="419"/>
      <c r="AO80" s="419"/>
      <c r="AP80" s="419"/>
      <c r="AQ80" s="419"/>
      <c r="AR80" s="419"/>
      <c r="AS80" s="419"/>
      <c r="AT80" s="416"/>
      <c r="BI80" s="416"/>
      <c r="BX80" s="414"/>
      <c r="BY80" s="414"/>
      <c r="BZ80" s="414"/>
      <c r="CA80" s="414"/>
      <c r="CB80" s="414"/>
      <c r="CC80" s="414"/>
      <c r="CD80" s="414"/>
      <c r="CE80" s="414"/>
      <c r="CF80" s="414"/>
      <c r="CG80" s="414"/>
      <c r="CH80" s="414"/>
      <c r="CI80" s="414"/>
      <c r="CJ80" s="414"/>
      <c r="CK80" s="414"/>
      <c r="CL80" s="414"/>
      <c r="CM80" s="416"/>
      <c r="DB80" s="416"/>
      <c r="DQ80" s="413"/>
      <c r="DR80" s="425"/>
      <c r="DS80" s="414"/>
      <c r="DT80" s="414"/>
      <c r="DU80" s="414"/>
      <c r="DV80" s="414"/>
      <c r="DW80" s="414"/>
      <c r="DX80" s="414"/>
      <c r="DY80" s="414"/>
      <c r="DZ80" s="414"/>
      <c r="EA80" s="414"/>
      <c r="EB80" s="414"/>
      <c r="EC80" s="414"/>
      <c r="ED80" s="414"/>
    </row>
    <row r="81" spans="1:190" ht="12" customHeight="1">
      <c r="A81" s="416"/>
      <c r="P81" s="416"/>
      <c r="AE81" s="436"/>
      <c r="AF81" s="436"/>
      <c r="AG81" s="436"/>
      <c r="AH81" s="436"/>
      <c r="AI81" s="436"/>
      <c r="AJ81" s="436"/>
      <c r="AK81" s="436"/>
      <c r="AL81" s="436"/>
      <c r="AM81" s="436"/>
      <c r="AN81" s="436"/>
      <c r="AO81" s="436"/>
      <c r="AP81" s="436"/>
      <c r="AQ81" s="436"/>
      <c r="AR81" s="436"/>
      <c r="AS81" s="436"/>
      <c r="AT81" s="416"/>
      <c r="BI81" s="416"/>
      <c r="BX81" s="442"/>
      <c r="BY81" s="442"/>
      <c r="BZ81" s="442"/>
      <c r="CA81" s="442"/>
      <c r="CB81" s="442"/>
      <c r="CC81" s="442"/>
      <c r="CD81" s="442"/>
      <c r="CE81" s="442"/>
      <c r="CF81" s="442"/>
      <c r="CG81" s="442"/>
      <c r="CH81" s="442"/>
      <c r="CI81" s="442"/>
      <c r="CJ81" s="442"/>
      <c r="CK81" s="442"/>
      <c r="CL81" s="442"/>
      <c r="CM81" s="416"/>
      <c r="DB81" s="416"/>
      <c r="DQ81" s="443"/>
      <c r="DR81" s="442"/>
      <c r="DS81" s="438"/>
      <c r="DT81" s="438"/>
      <c r="DU81" s="438"/>
      <c r="DV81" s="438"/>
      <c r="DW81" s="438"/>
      <c r="DX81" s="438"/>
      <c r="DY81" s="438"/>
      <c r="DZ81" s="438"/>
      <c r="EA81" s="438"/>
      <c r="EB81" s="438"/>
      <c r="EC81" s="438"/>
      <c r="ED81" s="442"/>
    </row>
    <row r="82" spans="1:190" ht="12" customHeight="1">
      <c r="A82" s="416"/>
      <c r="P82" s="416"/>
      <c r="AE82" s="434"/>
      <c r="AF82" s="434"/>
      <c r="AG82" s="434"/>
      <c r="AH82" s="434"/>
      <c r="AI82" s="434"/>
      <c r="AJ82" s="434"/>
      <c r="AK82" s="434"/>
      <c r="AL82" s="434"/>
      <c r="AM82" s="434"/>
      <c r="AN82" s="434"/>
      <c r="AO82" s="434"/>
      <c r="AP82" s="434"/>
      <c r="AQ82" s="434"/>
      <c r="AR82" s="434"/>
      <c r="AS82" s="434"/>
      <c r="AT82" s="416"/>
      <c r="BI82" s="416"/>
      <c r="BX82" s="435"/>
      <c r="BY82" s="435"/>
      <c r="BZ82" s="435"/>
      <c r="CA82" s="435"/>
      <c r="CB82" s="435"/>
      <c r="CC82" s="435"/>
      <c r="CD82" s="435"/>
      <c r="CE82" s="435"/>
      <c r="CF82" s="435"/>
      <c r="CG82" s="435"/>
      <c r="CH82" s="435"/>
      <c r="CI82" s="435"/>
      <c r="CJ82" s="435"/>
      <c r="CK82" s="435"/>
      <c r="CL82" s="435"/>
      <c r="CM82" s="416"/>
      <c r="DB82" s="416"/>
      <c r="DQ82" s="444"/>
      <c r="DR82" s="435"/>
      <c r="DS82" s="435"/>
      <c r="DT82" s="435"/>
      <c r="DU82" s="435"/>
      <c r="DV82" s="435"/>
      <c r="DW82" s="435"/>
      <c r="DX82" s="435"/>
      <c r="DY82" s="435"/>
      <c r="DZ82" s="435"/>
      <c r="EA82" s="435"/>
      <c r="EB82" s="435"/>
      <c r="EC82" s="435"/>
      <c r="ED82" s="435"/>
    </row>
    <row r="83" spans="1:190" ht="12" customHeight="1">
      <c r="A83" s="416"/>
      <c r="P83" s="416"/>
      <c r="AE83" s="436"/>
      <c r="AF83" s="436"/>
      <c r="AG83" s="436"/>
      <c r="AH83" s="436"/>
      <c r="AI83" s="436"/>
      <c r="AJ83" s="436"/>
      <c r="AK83" s="436"/>
      <c r="AL83" s="436"/>
      <c r="AM83" s="436"/>
      <c r="AN83" s="436"/>
      <c r="AO83" s="436"/>
      <c r="AP83" s="436"/>
      <c r="AQ83" s="436"/>
      <c r="AR83" s="436"/>
      <c r="AS83" s="436"/>
      <c r="AT83" s="416"/>
      <c r="BI83" s="416"/>
      <c r="BX83" s="437"/>
      <c r="BY83" s="437"/>
      <c r="BZ83" s="437"/>
      <c r="CA83" s="437"/>
      <c r="CB83" s="437"/>
      <c r="CC83" s="437"/>
      <c r="CD83" s="437"/>
      <c r="CE83" s="437"/>
      <c r="CF83" s="437"/>
      <c r="CG83" s="437"/>
      <c r="CH83" s="437"/>
      <c r="CI83" s="437"/>
      <c r="CJ83" s="437"/>
      <c r="CK83" s="437"/>
      <c r="CL83" s="437"/>
      <c r="CM83" s="416"/>
      <c r="DB83" s="416"/>
      <c r="DQ83" s="441"/>
      <c r="DR83" s="445"/>
      <c r="DS83" s="438"/>
      <c r="DT83" s="438"/>
      <c r="DU83" s="438"/>
      <c r="DV83" s="438"/>
      <c r="DW83" s="438"/>
      <c r="DX83" s="438"/>
      <c r="DY83" s="438"/>
      <c r="DZ83" s="438"/>
      <c r="EA83" s="438"/>
      <c r="EB83" s="438"/>
      <c r="EC83" s="438"/>
      <c r="ED83" s="437"/>
    </row>
    <row r="84" spans="1:190" ht="12" customHeight="1">
      <c r="A84" s="416"/>
      <c r="P84" s="416"/>
      <c r="AE84" s="419"/>
      <c r="AF84" s="419"/>
      <c r="AG84" s="419"/>
      <c r="AH84" s="419"/>
      <c r="AI84" s="419"/>
      <c r="AJ84" s="419"/>
      <c r="AK84" s="419"/>
      <c r="AL84" s="419"/>
      <c r="AM84" s="419"/>
      <c r="AN84" s="419"/>
      <c r="AO84" s="419"/>
      <c r="AP84" s="419"/>
      <c r="AQ84" s="419"/>
      <c r="AR84" s="419"/>
      <c r="AS84" s="419"/>
      <c r="AT84" s="416"/>
      <c r="BI84" s="416"/>
      <c r="BX84" s="446"/>
      <c r="BY84" s="446"/>
      <c r="BZ84" s="446"/>
      <c r="CA84" s="446"/>
      <c r="CB84" s="446"/>
      <c r="CC84" s="446"/>
      <c r="CD84" s="446"/>
      <c r="CE84" s="446"/>
      <c r="CF84" s="446"/>
      <c r="CG84" s="446"/>
      <c r="CH84" s="446"/>
      <c r="CI84" s="446"/>
      <c r="CJ84" s="446"/>
      <c r="CK84" s="446"/>
      <c r="CL84" s="446"/>
      <c r="CM84" s="416"/>
      <c r="DB84" s="416"/>
      <c r="DQ84" s="413"/>
      <c r="DR84" s="425"/>
      <c r="DS84" s="414"/>
      <c r="DT84" s="414"/>
      <c r="DU84" s="414"/>
      <c r="DV84" s="414"/>
      <c r="DW84" s="414"/>
      <c r="DX84" s="414"/>
      <c r="DY84" s="414"/>
      <c r="DZ84" s="414"/>
      <c r="EA84" s="414"/>
      <c r="EB84" s="414"/>
      <c r="EC84" s="414"/>
      <c r="ED84" s="446"/>
    </row>
    <row r="85" spans="1:190" ht="12" customHeight="1">
      <c r="A85" s="416"/>
      <c r="P85" s="416"/>
      <c r="AE85" s="419"/>
      <c r="AF85" s="419"/>
      <c r="AG85" s="419"/>
      <c r="AH85" s="419"/>
      <c r="AI85" s="419"/>
      <c r="AJ85" s="419"/>
      <c r="AK85" s="419"/>
      <c r="AL85" s="419"/>
      <c r="AM85" s="419"/>
      <c r="AN85" s="419"/>
      <c r="AO85" s="419"/>
      <c r="AP85" s="419"/>
      <c r="AQ85" s="419"/>
      <c r="AR85" s="419"/>
      <c r="AS85" s="419"/>
      <c r="AT85" s="416"/>
      <c r="BI85" s="416"/>
      <c r="BX85" s="425"/>
      <c r="BY85" s="425"/>
      <c r="BZ85" s="425"/>
      <c r="CA85" s="425"/>
      <c r="CB85" s="425"/>
      <c r="CC85" s="425"/>
      <c r="CD85" s="425"/>
      <c r="CE85" s="425"/>
      <c r="CF85" s="425"/>
      <c r="CG85" s="425"/>
      <c r="CH85" s="425"/>
      <c r="CI85" s="425"/>
      <c r="CJ85" s="425"/>
      <c r="CK85" s="425"/>
      <c r="CL85" s="425"/>
      <c r="CM85" s="416"/>
      <c r="DB85" s="416"/>
      <c r="DQ85" s="418"/>
      <c r="DR85" s="414"/>
      <c r="DS85" s="425"/>
      <c r="DT85" s="425"/>
      <c r="DU85" s="425"/>
      <c r="DV85" s="425"/>
      <c r="DW85" s="425"/>
      <c r="DX85" s="425"/>
      <c r="DY85" s="425"/>
      <c r="DZ85" s="425"/>
      <c r="EA85" s="425"/>
      <c r="EB85" s="425"/>
      <c r="EC85" s="425"/>
      <c r="ED85" s="425"/>
    </row>
    <row r="86" spans="1:190" ht="12" customHeight="1">
      <c r="A86" s="416"/>
      <c r="P86" s="416"/>
      <c r="AE86" s="419"/>
      <c r="AF86" s="419"/>
      <c r="AG86" s="419"/>
      <c r="AH86" s="419"/>
      <c r="AI86" s="419"/>
      <c r="AJ86" s="419"/>
      <c r="AK86" s="419"/>
      <c r="AL86" s="419"/>
      <c r="AM86" s="419"/>
      <c r="AN86" s="419"/>
      <c r="AO86" s="419"/>
      <c r="AP86" s="419"/>
      <c r="AQ86" s="419"/>
      <c r="AR86" s="419"/>
      <c r="AS86" s="419"/>
      <c r="AT86" s="416"/>
      <c r="BI86" s="416"/>
      <c r="BX86" s="425"/>
      <c r="BY86" s="425"/>
      <c r="BZ86" s="425"/>
      <c r="CA86" s="425"/>
      <c r="CB86" s="425"/>
      <c r="CC86" s="425"/>
      <c r="CD86" s="425"/>
      <c r="CE86" s="425"/>
      <c r="CF86" s="425"/>
      <c r="CG86" s="425"/>
      <c r="CH86" s="425"/>
      <c r="CI86" s="425"/>
      <c r="CJ86" s="425"/>
      <c r="CK86" s="425"/>
      <c r="CL86" s="425"/>
      <c r="CM86" s="416"/>
      <c r="DB86" s="416"/>
      <c r="DQ86" s="418"/>
      <c r="DR86" s="414"/>
      <c r="DS86" s="425"/>
      <c r="DT86" s="425"/>
      <c r="DU86" s="425"/>
      <c r="DV86" s="425"/>
      <c r="DW86" s="425"/>
      <c r="DX86" s="425"/>
      <c r="DY86" s="425"/>
      <c r="DZ86" s="425"/>
      <c r="EA86" s="425"/>
      <c r="EB86" s="425"/>
      <c r="EC86" s="425"/>
      <c r="ED86" s="425"/>
    </row>
    <row r="87" spans="1:190" ht="12" customHeight="1">
      <c r="A87" s="417"/>
      <c r="P87" s="417"/>
      <c r="AE87" s="419"/>
      <c r="AF87" s="419"/>
      <c r="AG87" s="419"/>
      <c r="AH87" s="419"/>
      <c r="AI87" s="419"/>
      <c r="AJ87" s="419"/>
      <c r="AK87" s="419"/>
      <c r="AL87" s="419"/>
      <c r="AM87" s="419"/>
      <c r="AN87" s="419"/>
      <c r="AO87" s="419"/>
      <c r="AP87" s="419"/>
      <c r="AQ87" s="419"/>
      <c r="AR87" s="419"/>
      <c r="AS87" s="419"/>
      <c r="AT87" s="417"/>
      <c r="BI87" s="417"/>
      <c r="BX87" s="425"/>
      <c r="BY87" s="425"/>
      <c r="BZ87" s="425"/>
      <c r="CA87" s="425"/>
      <c r="CB87" s="425"/>
      <c r="CC87" s="425"/>
      <c r="CD87" s="425"/>
      <c r="CE87" s="425"/>
      <c r="CF87" s="425"/>
      <c r="CG87" s="425"/>
      <c r="CH87" s="425"/>
      <c r="CI87" s="425"/>
      <c r="CJ87" s="425"/>
      <c r="CK87" s="425"/>
      <c r="CL87" s="425"/>
      <c r="CM87" s="417"/>
      <c r="DB87" s="417"/>
      <c r="DQ87" s="418"/>
      <c r="DR87" s="414"/>
      <c r="DS87" s="425"/>
      <c r="DT87" s="425"/>
      <c r="DU87" s="425"/>
      <c r="DV87" s="425"/>
      <c r="DW87" s="425"/>
      <c r="DX87" s="425"/>
      <c r="DY87" s="425"/>
      <c r="DZ87" s="425"/>
      <c r="EA87" s="425"/>
      <c r="EB87" s="425"/>
      <c r="EC87" s="425"/>
      <c r="ED87" s="425"/>
    </row>
    <row r="88" spans="1:190" ht="12" customHeight="1">
      <c r="A88" s="417"/>
      <c r="P88" s="417"/>
      <c r="AE88" s="419"/>
      <c r="AF88" s="419"/>
      <c r="AG88" s="419"/>
      <c r="AH88" s="419"/>
      <c r="AI88" s="419"/>
      <c r="AJ88" s="419"/>
      <c r="AK88" s="419"/>
      <c r="AL88" s="419"/>
      <c r="AM88" s="419"/>
      <c r="AN88" s="419"/>
      <c r="AO88" s="419"/>
      <c r="AP88" s="419"/>
      <c r="AQ88" s="419"/>
      <c r="AR88" s="419"/>
      <c r="AS88" s="419"/>
      <c r="AT88" s="417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417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425"/>
      <c r="BY88" s="425"/>
      <c r="BZ88" s="425"/>
      <c r="CA88" s="425"/>
      <c r="CB88" s="425"/>
      <c r="CC88" s="425"/>
      <c r="CD88" s="425"/>
      <c r="CE88" s="425"/>
      <c r="CF88" s="425"/>
      <c r="CG88" s="425"/>
      <c r="CH88" s="425"/>
      <c r="CI88" s="425"/>
      <c r="CJ88" s="425"/>
      <c r="CK88" s="425"/>
      <c r="CL88" s="425"/>
      <c r="CM88" s="417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417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418"/>
      <c r="DR88" s="414"/>
      <c r="DS88" s="425"/>
      <c r="DT88" s="425"/>
      <c r="DU88" s="425"/>
      <c r="DV88" s="425"/>
      <c r="DW88" s="425"/>
      <c r="DX88" s="425"/>
      <c r="DY88" s="425"/>
      <c r="DZ88" s="425"/>
      <c r="EA88" s="425"/>
      <c r="EB88" s="425"/>
      <c r="EC88" s="425"/>
      <c r="ED88" s="425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</row>
    <row r="89" spans="1:190" ht="12" customHeight="1">
      <c r="AE89" s="419"/>
      <c r="AF89" s="419"/>
      <c r="AG89" s="419"/>
      <c r="AH89" s="419"/>
      <c r="AI89" s="419"/>
      <c r="AJ89" s="419"/>
      <c r="AK89" s="419"/>
      <c r="AL89" s="419"/>
      <c r="AM89" s="419"/>
      <c r="AN89" s="419"/>
      <c r="AO89" s="419"/>
      <c r="AP89" s="419"/>
      <c r="AQ89" s="419"/>
      <c r="AR89" s="419"/>
      <c r="AS89" s="419"/>
      <c r="BX89" s="425"/>
      <c r="BY89" s="425"/>
      <c r="BZ89" s="425"/>
      <c r="CA89" s="425"/>
      <c r="CB89" s="425"/>
      <c r="CC89" s="425"/>
      <c r="CD89" s="425"/>
      <c r="CE89" s="425"/>
      <c r="CF89" s="425"/>
      <c r="CG89" s="425"/>
      <c r="CH89" s="425"/>
      <c r="CI89" s="425"/>
      <c r="CJ89" s="425"/>
      <c r="CK89" s="425"/>
      <c r="CL89" s="425"/>
      <c r="DQ89" s="418"/>
      <c r="DR89" s="414"/>
      <c r="DS89" s="425"/>
      <c r="DT89" s="425"/>
      <c r="DU89" s="425"/>
      <c r="DV89" s="425"/>
      <c r="DW89" s="425"/>
      <c r="DX89" s="425"/>
      <c r="DY89" s="425"/>
      <c r="DZ89" s="425"/>
      <c r="EA89" s="425"/>
      <c r="EB89" s="425"/>
      <c r="EC89" s="425"/>
      <c r="ED89" s="425"/>
    </row>
    <row r="90" spans="1:190" ht="12" customHeight="1">
      <c r="AE90" s="419"/>
      <c r="AF90" s="419"/>
      <c r="AG90" s="419"/>
      <c r="AH90" s="419"/>
      <c r="AI90" s="419"/>
      <c r="AJ90" s="419"/>
      <c r="AK90" s="419"/>
      <c r="AL90" s="419"/>
      <c r="AM90" s="419"/>
      <c r="AN90" s="419"/>
      <c r="AO90" s="419"/>
      <c r="AP90" s="419"/>
      <c r="AQ90" s="419"/>
      <c r="AR90" s="419"/>
      <c r="AS90" s="419"/>
      <c r="BX90" s="425"/>
      <c r="BY90" s="425"/>
      <c r="BZ90" s="425"/>
      <c r="CA90" s="425"/>
      <c r="CB90" s="425"/>
      <c r="CC90" s="425"/>
      <c r="CD90" s="425"/>
      <c r="CE90" s="425"/>
      <c r="CF90" s="425"/>
      <c r="CG90" s="425"/>
      <c r="CH90" s="425"/>
      <c r="CI90" s="425"/>
      <c r="CJ90" s="425"/>
      <c r="CK90" s="425"/>
      <c r="CL90" s="425"/>
      <c r="DQ90" s="418"/>
      <c r="DR90" s="414"/>
      <c r="DS90" s="425"/>
      <c r="DT90" s="425"/>
      <c r="DU90" s="425"/>
      <c r="DV90" s="425"/>
      <c r="DW90" s="425"/>
      <c r="DX90" s="425"/>
      <c r="DY90" s="425"/>
      <c r="DZ90" s="425"/>
      <c r="EA90" s="425"/>
      <c r="EB90" s="425"/>
      <c r="EC90" s="425"/>
      <c r="ED90" s="425"/>
    </row>
    <row r="91" spans="1:190" ht="12" customHeight="1">
      <c r="AE91" s="419"/>
      <c r="AF91" s="419"/>
      <c r="AG91" s="419"/>
      <c r="AH91" s="419"/>
      <c r="AI91" s="419"/>
      <c r="AJ91" s="419"/>
      <c r="AK91" s="419"/>
      <c r="AL91" s="419"/>
      <c r="AM91" s="419"/>
      <c r="AN91" s="419"/>
      <c r="AO91" s="419"/>
      <c r="AP91" s="419"/>
      <c r="AQ91" s="419"/>
      <c r="AR91" s="419"/>
      <c r="AS91" s="419"/>
      <c r="BX91" s="425"/>
      <c r="BY91" s="425"/>
      <c r="BZ91" s="425"/>
      <c r="CA91" s="425"/>
      <c r="CB91" s="425"/>
      <c r="CC91" s="425"/>
      <c r="CD91" s="425"/>
      <c r="CE91" s="425"/>
      <c r="CF91" s="425"/>
      <c r="CG91" s="425"/>
      <c r="CH91" s="425"/>
      <c r="CI91" s="425"/>
      <c r="CJ91" s="425"/>
      <c r="CK91" s="425"/>
      <c r="CL91" s="425"/>
      <c r="DQ91" s="418"/>
      <c r="DR91" s="414"/>
      <c r="DS91" s="425"/>
      <c r="DT91" s="425"/>
      <c r="DU91" s="425"/>
      <c r="DV91" s="425"/>
      <c r="DW91" s="425"/>
      <c r="DX91" s="425"/>
      <c r="DY91" s="425"/>
      <c r="DZ91" s="425"/>
      <c r="EA91" s="425"/>
      <c r="EB91" s="425"/>
      <c r="EC91" s="425"/>
      <c r="ED91" s="425"/>
    </row>
    <row r="92" spans="1:190" ht="12" customHeight="1">
      <c r="AE92" s="419"/>
      <c r="AF92" s="419"/>
      <c r="AG92" s="419"/>
      <c r="AH92" s="419"/>
      <c r="AI92" s="419"/>
      <c r="AJ92" s="419"/>
      <c r="AK92" s="419"/>
      <c r="AL92" s="419"/>
      <c r="AM92" s="419"/>
      <c r="AN92" s="419"/>
      <c r="AO92" s="419"/>
      <c r="AP92" s="419"/>
      <c r="AQ92" s="419"/>
      <c r="AR92" s="419"/>
      <c r="AS92" s="419"/>
      <c r="BX92" s="425"/>
      <c r="BY92" s="425"/>
      <c r="BZ92" s="425"/>
      <c r="CA92" s="425"/>
      <c r="CB92" s="425"/>
      <c r="CC92" s="425"/>
      <c r="CD92" s="425"/>
      <c r="CE92" s="425"/>
      <c r="CF92" s="425"/>
      <c r="CG92" s="425"/>
      <c r="CH92" s="425"/>
      <c r="CI92" s="425"/>
      <c r="CJ92" s="425"/>
      <c r="CK92" s="425"/>
      <c r="CL92" s="425"/>
      <c r="DQ92" s="418"/>
      <c r="DR92" s="414"/>
      <c r="DS92" s="425"/>
      <c r="DT92" s="425"/>
      <c r="DU92" s="425"/>
      <c r="DV92" s="425"/>
      <c r="DW92" s="425"/>
      <c r="DX92" s="425"/>
      <c r="DY92" s="425"/>
      <c r="DZ92" s="425"/>
      <c r="EA92" s="425"/>
      <c r="EB92" s="425"/>
      <c r="EC92" s="425"/>
      <c r="ED92" s="425"/>
    </row>
    <row r="93" spans="1:190" ht="12" customHeight="1">
      <c r="AE93" s="419"/>
      <c r="AF93" s="419"/>
      <c r="AG93" s="419"/>
      <c r="AH93" s="419"/>
      <c r="AI93" s="419"/>
      <c r="AJ93" s="419"/>
      <c r="AK93" s="419"/>
      <c r="AL93" s="419"/>
      <c r="AM93" s="419"/>
      <c r="AN93" s="419"/>
      <c r="AO93" s="419"/>
      <c r="AP93" s="419"/>
      <c r="AQ93" s="419"/>
      <c r="AR93" s="419"/>
      <c r="AS93" s="419"/>
      <c r="BX93" s="425"/>
      <c r="BY93" s="425"/>
      <c r="BZ93" s="425"/>
      <c r="CA93" s="425"/>
      <c r="CB93" s="425"/>
      <c r="CC93" s="425"/>
      <c r="CD93" s="425"/>
      <c r="CE93" s="425"/>
      <c r="CF93" s="425"/>
      <c r="CG93" s="425"/>
      <c r="CH93" s="425"/>
      <c r="CI93" s="425"/>
      <c r="CJ93" s="425"/>
      <c r="CK93" s="425"/>
      <c r="CL93" s="425"/>
      <c r="DQ93" s="418"/>
      <c r="DR93" s="414"/>
      <c r="DS93" s="425"/>
      <c r="DT93" s="425"/>
      <c r="DU93" s="425"/>
      <c r="DV93" s="425"/>
      <c r="DW93" s="425"/>
      <c r="DX93" s="425"/>
      <c r="DY93" s="425"/>
      <c r="DZ93" s="425"/>
      <c r="EA93" s="425"/>
      <c r="EB93" s="425"/>
      <c r="EC93" s="425"/>
      <c r="ED93" s="425"/>
    </row>
    <row r="94" spans="1:190" ht="12" customHeight="1">
      <c r="AE94" s="419"/>
      <c r="AF94" s="419"/>
      <c r="AG94" s="419"/>
      <c r="AH94" s="419"/>
      <c r="AI94" s="419"/>
      <c r="AJ94" s="419"/>
      <c r="AK94" s="419"/>
      <c r="AL94" s="419"/>
      <c r="AM94" s="419"/>
      <c r="AN94" s="419"/>
      <c r="AO94" s="419"/>
      <c r="AP94" s="419"/>
      <c r="AQ94" s="419"/>
      <c r="AR94" s="419"/>
      <c r="AS94" s="419"/>
      <c r="BX94" s="425"/>
      <c r="BY94" s="425"/>
      <c r="BZ94" s="425"/>
      <c r="CA94" s="425"/>
      <c r="CB94" s="425"/>
      <c r="CC94" s="425"/>
      <c r="CD94" s="425"/>
      <c r="CE94" s="425"/>
      <c r="CF94" s="425"/>
      <c r="CG94" s="425"/>
      <c r="CH94" s="425"/>
      <c r="CI94" s="425"/>
      <c r="CJ94" s="425"/>
      <c r="CK94" s="425"/>
      <c r="CL94" s="425"/>
      <c r="DQ94" s="418"/>
      <c r="DR94" s="414"/>
      <c r="DS94" s="425"/>
      <c r="DT94" s="425"/>
      <c r="DU94" s="425"/>
      <c r="DV94" s="425"/>
      <c r="DW94" s="425"/>
      <c r="DX94" s="425"/>
      <c r="DY94" s="425"/>
      <c r="DZ94" s="425"/>
      <c r="EA94" s="425"/>
      <c r="EB94" s="425"/>
      <c r="EC94" s="425"/>
      <c r="ED94" s="425"/>
    </row>
    <row r="95" spans="1:190" ht="12" customHeight="1">
      <c r="AE95" s="419"/>
      <c r="AF95" s="419"/>
      <c r="AG95" s="419"/>
      <c r="AH95" s="419"/>
      <c r="AI95" s="419"/>
      <c r="AJ95" s="419"/>
      <c r="AK95" s="419"/>
      <c r="AL95" s="419"/>
      <c r="AM95" s="419"/>
      <c r="AN95" s="419"/>
      <c r="AO95" s="419"/>
      <c r="AP95" s="419"/>
      <c r="AQ95" s="419"/>
      <c r="AR95" s="419"/>
      <c r="AS95" s="419"/>
      <c r="BX95" s="425"/>
      <c r="BY95" s="425"/>
      <c r="BZ95" s="425"/>
      <c r="CA95" s="425"/>
      <c r="CB95" s="425"/>
      <c r="CC95" s="425"/>
      <c r="CD95" s="425"/>
      <c r="CE95" s="425"/>
      <c r="CF95" s="425"/>
      <c r="CG95" s="425"/>
      <c r="CH95" s="425"/>
      <c r="CI95" s="425"/>
      <c r="CJ95" s="425"/>
      <c r="CK95" s="425"/>
      <c r="CL95" s="425"/>
      <c r="DQ95" s="418"/>
      <c r="DR95" s="414"/>
      <c r="DS95" s="425"/>
      <c r="DT95" s="425"/>
      <c r="DU95" s="425"/>
      <c r="DV95" s="425"/>
      <c r="DW95" s="425"/>
      <c r="DX95" s="425"/>
      <c r="DY95" s="425"/>
      <c r="DZ95" s="425"/>
      <c r="EA95" s="425"/>
      <c r="EB95" s="425"/>
      <c r="EC95" s="425"/>
      <c r="ED95" s="425"/>
    </row>
    <row r="96" spans="1:190" ht="12" customHeight="1">
      <c r="AE96" s="419"/>
      <c r="AF96" s="419"/>
      <c r="AG96" s="419"/>
      <c r="AH96" s="419"/>
      <c r="AI96" s="419"/>
      <c r="AJ96" s="419"/>
      <c r="AK96" s="419"/>
      <c r="AL96" s="419"/>
      <c r="AM96" s="419"/>
      <c r="AN96" s="419"/>
      <c r="AO96" s="419"/>
      <c r="AP96" s="419"/>
      <c r="AQ96" s="419"/>
      <c r="AR96" s="419"/>
      <c r="AS96" s="419"/>
      <c r="BX96" s="425"/>
      <c r="BY96" s="425"/>
      <c r="BZ96" s="425"/>
      <c r="CA96" s="425"/>
      <c r="CB96" s="425"/>
      <c r="CC96" s="425"/>
      <c r="CD96" s="425"/>
      <c r="CE96" s="425"/>
      <c r="CF96" s="425"/>
      <c r="CG96" s="425"/>
      <c r="CH96" s="425"/>
      <c r="CI96" s="425"/>
      <c r="CJ96" s="425"/>
      <c r="CK96" s="425"/>
      <c r="CL96" s="425"/>
      <c r="DQ96" s="418"/>
      <c r="DR96" s="414"/>
      <c r="DS96" s="425"/>
      <c r="DT96" s="425"/>
      <c r="DU96" s="425"/>
      <c r="DV96" s="425"/>
      <c r="DW96" s="425"/>
      <c r="DX96" s="425"/>
      <c r="DY96" s="425"/>
      <c r="DZ96" s="425"/>
      <c r="EA96" s="425"/>
      <c r="EB96" s="425"/>
      <c r="EC96" s="425"/>
      <c r="ED96" s="425"/>
    </row>
    <row r="97" spans="31:134" ht="12" customHeight="1">
      <c r="AE97" s="419"/>
      <c r="AF97" s="419"/>
      <c r="AG97" s="419"/>
      <c r="AH97" s="419"/>
      <c r="AI97" s="419"/>
      <c r="AJ97" s="419"/>
      <c r="AK97" s="419"/>
      <c r="AL97" s="419"/>
      <c r="AM97" s="419"/>
      <c r="AN97" s="419"/>
      <c r="AO97" s="419"/>
      <c r="AP97" s="419"/>
      <c r="AQ97" s="419"/>
      <c r="AR97" s="419"/>
      <c r="AS97" s="419"/>
      <c r="BX97" s="425"/>
      <c r="BY97" s="425"/>
      <c r="BZ97" s="425"/>
      <c r="CA97" s="425"/>
      <c r="CB97" s="425"/>
      <c r="CC97" s="425"/>
      <c r="CD97" s="425"/>
      <c r="CE97" s="425"/>
      <c r="CF97" s="425"/>
      <c r="CG97" s="425"/>
      <c r="CH97" s="425"/>
      <c r="CI97" s="425"/>
      <c r="CJ97" s="425"/>
      <c r="CK97" s="425"/>
      <c r="CL97" s="425"/>
      <c r="DQ97" s="418"/>
      <c r="DR97" s="414"/>
      <c r="DS97" s="425"/>
      <c r="DT97" s="425"/>
      <c r="DU97" s="425"/>
      <c r="DV97" s="425"/>
      <c r="DW97" s="425"/>
      <c r="DX97" s="425"/>
      <c r="DY97" s="425"/>
      <c r="DZ97" s="425"/>
      <c r="EA97" s="425"/>
      <c r="EB97" s="425"/>
      <c r="EC97" s="425"/>
      <c r="ED97" s="425"/>
    </row>
    <row r="98" spans="31:134" ht="12" customHeight="1">
      <c r="AE98" s="419"/>
      <c r="AF98" s="419"/>
      <c r="AG98" s="419"/>
      <c r="AH98" s="419"/>
      <c r="AI98" s="419"/>
      <c r="AJ98" s="419"/>
      <c r="AK98" s="419"/>
      <c r="AL98" s="419"/>
      <c r="AM98" s="419"/>
      <c r="AN98" s="419"/>
      <c r="AO98" s="419"/>
      <c r="AP98" s="419"/>
      <c r="AQ98" s="419"/>
      <c r="AR98" s="419"/>
      <c r="AS98" s="419"/>
      <c r="BX98" s="425"/>
      <c r="BY98" s="425"/>
      <c r="BZ98" s="425"/>
      <c r="CA98" s="425"/>
      <c r="CB98" s="425"/>
      <c r="CC98" s="425"/>
      <c r="CD98" s="425"/>
      <c r="CE98" s="425"/>
      <c r="CF98" s="425"/>
      <c r="CG98" s="425"/>
      <c r="CH98" s="425"/>
      <c r="CI98" s="425"/>
      <c r="CJ98" s="425"/>
      <c r="CK98" s="425"/>
      <c r="CL98" s="425"/>
      <c r="DQ98" s="418"/>
      <c r="DR98" s="414"/>
      <c r="DS98" s="425"/>
      <c r="DT98" s="425"/>
      <c r="DU98" s="425"/>
      <c r="DV98" s="425"/>
      <c r="DW98" s="425"/>
      <c r="DX98" s="425"/>
      <c r="DY98" s="425"/>
      <c r="DZ98" s="425"/>
      <c r="EA98" s="425"/>
      <c r="EB98" s="425"/>
      <c r="EC98" s="425"/>
      <c r="ED98" s="425"/>
    </row>
    <row r="99" spans="31:134" ht="12" customHeight="1">
      <c r="AE99" s="419"/>
      <c r="AF99" s="419"/>
      <c r="AG99" s="419"/>
      <c r="AH99" s="419"/>
      <c r="AI99" s="419"/>
      <c r="AJ99" s="419"/>
      <c r="AK99" s="419"/>
      <c r="AL99" s="419"/>
      <c r="AM99" s="419"/>
      <c r="AN99" s="419"/>
      <c r="AO99" s="419"/>
      <c r="AP99" s="419"/>
      <c r="AQ99" s="419"/>
      <c r="AR99" s="419"/>
      <c r="AS99" s="419"/>
      <c r="BX99" s="414"/>
      <c r="BY99" s="414"/>
      <c r="BZ99" s="414"/>
      <c r="CA99" s="414"/>
      <c r="CB99" s="414"/>
      <c r="CC99" s="414"/>
      <c r="CD99" s="414"/>
      <c r="CE99" s="414"/>
      <c r="CF99" s="414"/>
      <c r="CG99" s="414"/>
      <c r="CH99" s="414"/>
      <c r="CI99" s="414"/>
      <c r="CJ99" s="414"/>
      <c r="CK99" s="414"/>
      <c r="CL99" s="414"/>
      <c r="DQ99" s="418"/>
      <c r="DR99" s="414"/>
      <c r="DS99" s="414"/>
      <c r="DT99" s="414"/>
      <c r="DU99" s="414"/>
      <c r="DV99" s="414"/>
      <c r="DW99" s="414"/>
      <c r="DX99" s="414"/>
      <c r="DY99" s="414"/>
      <c r="DZ99" s="414"/>
      <c r="EA99" s="414"/>
      <c r="EB99" s="414"/>
      <c r="EC99" s="414"/>
      <c r="ED99" s="414"/>
    </row>
    <row r="100" spans="31:134" ht="12" customHeight="1">
      <c r="AE100" s="419"/>
      <c r="AF100" s="419"/>
      <c r="AG100" s="419"/>
      <c r="AH100" s="419"/>
      <c r="AI100" s="419"/>
      <c r="AJ100" s="419"/>
      <c r="AK100" s="419"/>
      <c r="AL100" s="419"/>
      <c r="AM100" s="419"/>
      <c r="AN100" s="419"/>
      <c r="AO100" s="419"/>
      <c r="AP100" s="419"/>
      <c r="AQ100" s="419"/>
      <c r="AR100" s="419"/>
      <c r="AS100" s="419"/>
      <c r="BX100" s="414"/>
      <c r="BY100" s="414"/>
      <c r="BZ100" s="414"/>
      <c r="CA100" s="414"/>
      <c r="CB100" s="414"/>
      <c r="CC100" s="414"/>
      <c r="CD100" s="414"/>
      <c r="CE100" s="414"/>
      <c r="CF100" s="414"/>
      <c r="CG100" s="414"/>
      <c r="CH100" s="414"/>
      <c r="CI100" s="414"/>
      <c r="CJ100" s="414"/>
      <c r="CK100" s="414"/>
      <c r="CL100" s="414"/>
      <c r="DQ100" s="418"/>
      <c r="DR100" s="414"/>
      <c r="DS100" s="414"/>
      <c r="DT100" s="414"/>
      <c r="DU100" s="414"/>
      <c r="DV100" s="414"/>
      <c r="DW100" s="414"/>
      <c r="DX100" s="414"/>
      <c r="DY100" s="414"/>
      <c r="DZ100" s="414"/>
      <c r="EA100" s="414"/>
      <c r="EB100" s="414"/>
      <c r="EC100" s="414"/>
      <c r="ED100" s="414"/>
    </row>
    <row r="101" spans="31:134" ht="12" customHeight="1">
      <c r="AE101" s="419"/>
      <c r="AF101" s="419"/>
      <c r="AG101" s="419"/>
      <c r="AH101" s="419"/>
      <c r="AI101" s="419"/>
      <c r="AJ101" s="419"/>
      <c r="AK101" s="419"/>
      <c r="AL101" s="419"/>
      <c r="AM101" s="419"/>
      <c r="AN101" s="419"/>
      <c r="AO101" s="419"/>
      <c r="AP101" s="419"/>
      <c r="AQ101" s="419"/>
      <c r="AR101" s="419"/>
      <c r="AS101" s="419"/>
      <c r="BX101" s="425"/>
      <c r="BY101" s="425"/>
      <c r="BZ101" s="425"/>
      <c r="CA101" s="425"/>
      <c r="CB101" s="425"/>
      <c r="CC101" s="425"/>
      <c r="CD101" s="425"/>
      <c r="CE101" s="425"/>
      <c r="CF101" s="425"/>
      <c r="CG101" s="425"/>
      <c r="CH101" s="425"/>
      <c r="CI101" s="425"/>
      <c r="CJ101" s="425"/>
      <c r="CK101" s="425"/>
      <c r="CL101" s="425"/>
      <c r="DQ101" s="418"/>
      <c r="DR101" s="414"/>
      <c r="DS101" s="425"/>
      <c r="DT101" s="425"/>
      <c r="DU101" s="425"/>
      <c r="DV101" s="425"/>
      <c r="DW101" s="425"/>
      <c r="DX101" s="425"/>
      <c r="DY101" s="425"/>
      <c r="DZ101" s="425"/>
      <c r="EA101" s="425"/>
      <c r="EB101" s="425"/>
      <c r="EC101" s="425"/>
      <c r="ED101" s="425"/>
    </row>
    <row r="102" spans="31:134" ht="12" customHeight="1">
      <c r="AE102" s="419"/>
      <c r="AF102" s="419"/>
      <c r="AG102" s="419"/>
      <c r="AH102" s="419"/>
      <c r="AI102" s="419"/>
      <c r="AJ102" s="419"/>
      <c r="AK102" s="419"/>
      <c r="AL102" s="419"/>
      <c r="AM102" s="419"/>
      <c r="AN102" s="419"/>
      <c r="AO102" s="419"/>
      <c r="AP102" s="419"/>
      <c r="AQ102" s="419"/>
      <c r="AR102" s="419"/>
      <c r="AS102" s="419"/>
      <c r="BX102" s="425"/>
      <c r="BY102" s="425"/>
      <c r="BZ102" s="425"/>
      <c r="CA102" s="425"/>
      <c r="CB102" s="425"/>
      <c r="CC102" s="425"/>
      <c r="CD102" s="425"/>
      <c r="CE102" s="425"/>
      <c r="CF102" s="425"/>
      <c r="CG102" s="425"/>
      <c r="CH102" s="425"/>
      <c r="CI102" s="425"/>
      <c r="CJ102" s="425"/>
      <c r="CK102" s="425"/>
      <c r="CL102" s="425"/>
      <c r="DQ102" s="418"/>
      <c r="DR102" s="414"/>
      <c r="DS102" s="425"/>
      <c r="DT102" s="425"/>
      <c r="DU102" s="425"/>
      <c r="DV102" s="425"/>
      <c r="DW102" s="425"/>
      <c r="DX102" s="425"/>
      <c r="DY102" s="425"/>
      <c r="DZ102" s="425"/>
      <c r="EA102" s="425"/>
      <c r="EB102" s="425"/>
      <c r="EC102" s="425"/>
      <c r="ED102" s="425"/>
    </row>
    <row r="103" spans="31:134" ht="12" customHeight="1">
      <c r="AE103" s="419"/>
      <c r="AF103" s="419"/>
      <c r="AG103" s="419"/>
      <c r="AH103" s="419"/>
      <c r="AI103" s="419"/>
      <c r="AJ103" s="419"/>
      <c r="AK103" s="419"/>
      <c r="AL103" s="419"/>
      <c r="AM103" s="419"/>
      <c r="AN103" s="419"/>
      <c r="AO103" s="419"/>
      <c r="AP103" s="419"/>
      <c r="AQ103" s="419"/>
      <c r="AR103" s="419"/>
      <c r="AS103" s="419"/>
      <c r="BX103" s="425"/>
      <c r="BY103" s="425"/>
      <c r="BZ103" s="425"/>
      <c r="CA103" s="425"/>
      <c r="CB103" s="425"/>
      <c r="CC103" s="425"/>
      <c r="CD103" s="425"/>
      <c r="CE103" s="425"/>
      <c r="CF103" s="425"/>
      <c r="CG103" s="425"/>
      <c r="CH103" s="425"/>
      <c r="CI103" s="425"/>
      <c r="CJ103" s="425"/>
      <c r="CK103" s="425"/>
      <c r="CL103" s="425"/>
      <c r="DQ103" s="418"/>
      <c r="DR103" s="414"/>
      <c r="DS103" s="425"/>
      <c r="DT103" s="425"/>
      <c r="DU103" s="425"/>
      <c r="DV103" s="425"/>
      <c r="DW103" s="425"/>
      <c r="DX103" s="425"/>
      <c r="DY103" s="425"/>
      <c r="DZ103" s="425"/>
      <c r="EA103" s="425"/>
      <c r="EB103" s="425"/>
      <c r="EC103" s="425"/>
      <c r="ED103" s="425"/>
    </row>
    <row r="104" spans="31:134" ht="12" customHeight="1">
      <c r="AE104" s="419"/>
      <c r="AF104" s="419"/>
      <c r="AG104" s="419"/>
      <c r="AH104" s="419"/>
      <c r="AI104" s="419"/>
      <c r="AJ104" s="419"/>
      <c r="AK104" s="419"/>
      <c r="AL104" s="419"/>
      <c r="AM104" s="419"/>
      <c r="AN104" s="419"/>
      <c r="AO104" s="419"/>
      <c r="AP104" s="419"/>
      <c r="AQ104" s="419"/>
      <c r="AR104" s="419"/>
      <c r="AS104" s="419"/>
      <c r="BX104" s="425"/>
      <c r="BY104" s="425"/>
      <c r="BZ104" s="425"/>
      <c r="CA104" s="425"/>
      <c r="CB104" s="425"/>
      <c r="CC104" s="425"/>
      <c r="CD104" s="425"/>
      <c r="CE104" s="425"/>
      <c r="CF104" s="425"/>
      <c r="CG104" s="425"/>
      <c r="CH104" s="425"/>
      <c r="CI104" s="425"/>
      <c r="CJ104" s="425"/>
      <c r="CK104" s="425"/>
      <c r="CL104" s="425"/>
      <c r="DQ104" s="418"/>
      <c r="DR104" s="414"/>
      <c r="DS104" s="425"/>
      <c r="DT104" s="425"/>
      <c r="DU104" s="425"/>
      <c r="DV104" s="425"/>
      <c r="DW104" s="425"/>
      <c r="DX104" s="425"/>
      <c r="DY104" s="425"/>
      <c r="DZ104" s="425"/>
      <c r="EA104" s="425"/>
      <c r="EB104" s="425"/>
      <c r="EC104" s="425"/>
      <c r="ED104" s="425"/>
    </row>
    <row r="105" spans="31:134" ht="12" customHeight="1">
      <c r="AE105" s="419"/>
      <c r="AF105" s="419"/>
      <c r="AG105" s="419"/>
      <c r="AH105" s="419"/>
      <c r="AI105" s="419"/>
      <c r="AJ105" s="419"/>
      <c r="AK105" s="419"/>
      <c r="AL105" s="419"/>
      <c r="AM105" s="419"/>
      <c r="AN105" s="419"/>
      <c r="AO105" s="419"/>
      <c r="AP105" s="419"/>
      <c r="AQ105" s="419"/>
      <c r="AR105" s="419"/>
      <c r="AS105" s="419"/>
      <c r="BX105" s="425"/>
      <c r="BY105" s="425"/>
      <c r="BZ105" s="425"/>
      <c r="CA105" s="425"/>
      <c r="CB105" s="425"/>
      <c r="CC105" s="425"/>
      <c r="CD105" s="425"/>
      <c r="CE105" s="425"/>
      <c r="CF105" s="425"/>
      <c r="CG105" s="425"/>
      <c r="CH105" s="425"/>
      <c r="CI105" s="425"/>
      <c r="CJ105" s="425"/>
      <c r="CK105" s="425"/>
      <c r="CL105" s="425"/>
      <c r="DQ105" s="418"/>
      <c r="DR105" s="414"/>
      <c r="DS105" s="425"/>
      <c r="DT105" s="425"/>
      <c r="DU105" s="425"/>
      <c r="DV105" s="425"/>
      <c r="DW105" s="425"/>
      <c r="DX105" s="425"/>
      <c r="DY105" s="425"/>
      <c r="DZ105" s="425"/>
      <c r="EA105" s="425"/>
      <c r="EB105" s="425"/>
      <c r="EC105" s="425"/>
      <c r="ED105" s="425"/>
    </row>
    <row r="106" spans="31:134" ht="12" customHeight="1">
      <c r="AE106" s="419"/>
      <c r="AF106" s="419"/>
      <c r="AG106" s="419"/>
      <c r="AH106" s="419"/>
      <c r="AI106" s="419"/>
      <c r="AJ106" s="419"/>
      <c r="AK106" s="419"/>
      <c r="AL106" s="419"/>
      <c r="AM106" s="419"/>
      <c r="AN106" s="419"/>
      <c r="AO106" s="419"/>
      <c r="AP106" s="419"/>
      <c r="AQ106" s="419"/>
      <c r="AR106" s="419"/>
      <c r="AS106" s="419"/>
      <c r="BX106" s="425"/>
      <c r="BY106" s="425"/>
      <c r="BZ106" s="425"/>
      <c r="CA106" s="425"/>
      <c r="CB106" s="425"/>
      <c r="CC106" s="425"/>
      <c r="CD106" s="425"/>
      <c r="CE106" s="425"/>
      <c r="CF106" s="425"/>
      <c r="CG106" s="425"/>
      <c r="CH106" s="425"/>
      <c r="CI106" s="425"/>
      <c r="CJ106" s="425"/>
      <c r="CK106" s="425"/>
      <c r="CL106" s="425"/>
      <c r="DQ106" s="418"/>
      <c r="DR106" s="414"/>
      <c r="DS106" s="425"/>
      <c r="DT106" s="425"/>
      <c r="DU106" s="425"/>
      <c r="DV106" s="425"/>
      <c r="DW106" s="425"/>
      <c r="DX106" s="425"/>
      <c r="DY106" s="425"/>
      <c r="DZ106" s="425"/>
      <c r="EA106" s="425"/>
      <c r="EB106" s="425"/>
      <c r="EC106" s="425"/>
      <c r="ED106" s="425"/>
    </row>
    <row r="107" spans="31:134" ht="12" customHeight="1">
      <c r="AE107" s="419"/>
      <c r="AF107" s="419"/>
      <c r="AG107" s="419"/>
      <c r="AH107" s="419"/>
      <c r="AI107" s="419"/>
      <c r="AJ107" s="419"/>
      <c r="AK107" s="419"/>
      <c r="AL107" s="419"/>
      <c r="AM107" s="419"/>
      <c r="AN107" s="419"/>
      <c r="AO107" s="419"/>
      <c r="AP107" s="419"/>
      <c r="AQ107" s="419"/>
      <c r="AR107" s="419"/>
      <c r="AS107" s="419"/>
      <c r="BX107" s="447"/>
      <c r="BY107" s="447"/>
      <c r="BZ107" s="447"/>
      <c r="CA107" s="447"/>
      <c r="CB107" s="447"/>
      <c r="CC107" s="447"/>
      <c r="CD107" s="447"/>
      <c r="CE107" s="447"/>
      <c r="CF107" s="447"/>
      <c r="CG107" s="447"/>
      <c r="CH107" s="447"/>
      <c r="CI107" s="447"/>
      <c r="CJ107" s="447"/>
      <c r="CK107" s="447"/>
      <c r="CL107" s="447"/>
      <c r="DQ107" s="418"/>
      <c r="DR107" s="414"/>
      <c r="DS107" s="431"/>
      <c r="DT107" s="431"/>
      <c r="DU107" s="431"/>
      <c r="DV107" s="431"/>
      <c r="DW107" s="431"/>
      <c r="DX107" s="431"/>
      <c r="DY107" s="431"/>
      <c r="DZ107" s="431"/>
      <c r="EA107" s="431"/>
      <c r="EB107" s="431"/>
      <c r="EC107" s="431"/>
      <c r="ED107" s="431"/>
    </row>
    <row r="108" spans="31:134" ht="12" customHeight="1">
      <c r="AE108" s="419"/>
      <c r="AF108" s="419"/>
      <c r="AG108" s="419"/>
      <c r="AH108" s="419"/>
      <c r="AI108" s="419"/>
      <c r="AJ108" s="419"/>
      <c r="AK108" s="419"/>
      <c r="AL108" s="419"/>
      <c r="AM108" s="419"/>
      <c r="AN108" s="419"/>
      <c r="AO108" s="419"/>
      <c r="AP108" s="419"/>
      <c r="AQ108" s="419"/>
      <c r="AR108" s="419"/>
      <c r="AS108" s="419"/>
      <c r="BX108" s="447"/>
      <c r="BY108" s="447"/>
      <c r="BZ108" s="447"/>
      <c r="CA108" s="447"/>
      <c r="CB108" s="447"/>
      <c r="CC108" s="447"/>
      <c r="CD108" s="447"/>
      <c r="CE108" s="447"/>
      <c r="CF108" s="447"/>
      <c r="CG108" s="447"/>
      <c r="CH108" s="447"/>
      <c r="CI108" s="447"/>
      <c r="CJ108" s="447"/>
      <c r="CK108" s="447"/>
      <c r="CL108" s="447"/>
      <c r="DQ108" s="418"/>
      <c r="DR108" s="414"/>
      <c r="DS108" s="431"/>
      <c r="DT108" s="431"/>
      <c r="DU108" s="431"/>
      <c r="DV108" s="431"/>
      <c r="DW108" s="431"/>
      <c r="DX108" s="431"/>
      <c r="DY108" s="431"/>
      <c r="DZ108" s="431"/>
      <c r="EA108" s="431"/>
      <c r="EB108" s="431"/>
      <c r="EC108" s="431"/>
      <c r="ED108" s="431"/>
    </row>
    <row r="109" spans="31:134" ht="12" customHeight="1">
      <c r="AE109" s="419"/>
      <c r="AF109" s="419"/>
      <c r="AG109" s="419"/>
      <c r="AH109" s="419"/>
      <c r="AI109" s="419"/>
      <c r="AJ109" s="419"/>
      <c r="AK109" s="419"/>
      <c r="AL109" s="419"/>
      <c r="AM109" s="419"/>
      <c r="AN109" s="419"/>
      <c r="AO109" s="419"/>
      <c r="AP109" s="419"/>
      <c r="AQ109" s="419"/>
      <c r="AR109" s="419"/>
      <c r="AS109" s="419"/>
      <c r="BX109" s="425"/>
      <c r="BY109" s="425"/>
      <c r="BZ109" s="425"/>
      <c r="CA109" s="425"/>
      <c r="CB109" s="425"/>
      <c r="CC109" s="425"/>
      <c r="CD109" s="425"/>
      <c r="CE109" s="425"/>
      <c r="CF109" s="425"/>
      <c r="CG109" s="425"/>
      <c r="CH109" s="425"/>
      <c r="CI109" s="425"/>
      <c r="CJ109" s="425"/>
      <c r="CK109" s="425"/>
      <c r="CL109" s="425"/>
      <c r="DQ109" s="418"/>
      <c r="DR109" s="414"/>
      <c r="DS109" s="425"/>
      <c r="DT109" s="425"/>
      <c r="DU109" s="425"/>
      <c r="DV109" s="425"/>
      <c r="DW109" s="425"/>
      <c r="DX109" s="425"/>
      <c r="DY109" s="425"/>
      <c r="DZ109" s="425"/>
      <c r="EA109" s="425"/>
      <c r="EB109" s="425"/>
      <c r="EC109" s="425"/>
      <c r="ED109" s="425"/>
    </row>
    <row r="110" spans="31:134" ht="12" customHeight="1">
      <c r="AE110" s="419"/>
      <c r="AF110" s="419"/>
      <c r="AG110" s="419"/>
      <c r="AH110" s="419"/>
      <c r="AI110" s="419"/>
      <c r="AJ110" s="419"/>
      <c r="AK110" s="419"/>
      <c r="AL110" s="419"/>
      <c r="AM110" s="419"/>
      <c r="AN110" s="419"/>
      <c r="AO110" s="419"/>
      <c r="AP110" s="419"/>
      <c r="AQ110" s="419"/>
      <c r="AR110" s="419"/>
      <c r="AS110" s="419"/>
      <c r="BX110" s="425"/>
      <c r="BY110" s="425"/>
      <c r="BZ110" s="425"/>
      <c r="CA110" s="425"/>
      <c r="CB110" s="425"/>
      <c r="CC110" s="425"/>
      <c r="CD110" s="425"/>
      <c r="CE110" s="425"/>
      <c r="CF110" s="425"/>
      <c r="CG110" s="425"/>
      <c r="CH110" s="425"/>
      <c r="CI110" s="425"/>
      <c r="CJ110" s="425"/>
      <c r="CK110" s="425"/>
      <c r="CL110" s="425"/>
      <c r="DQ110" s="418"/>
      <c r="DR110" s="414"/>
      <c r="DS110" s="425"/>
      <c r="DT110" s="425"/>
      <c r="DU110" s="425"/>
      <c r="DV110" s="425"/>
      <c r="DW110" s="425"/>
      <c r="DX110" s="425"/>
      <c r="DY110" s="425"/>
      <c r="DZ110" s="425"/>
      <c r="EA110" s="425"/>
      <c r="EB110" s="425"/>
      <c r="EC110" s="425"/>
      <c r="ED110" s="425"/>
    </row>
    <row r="111" spans="31:134" ht="12" customHeight="1">
      <c r="AE111" s="419"/>
      <c r="AF111" s="419"/>
      <c r="AG111" s="419"/>
      <c r="AH111" s="419"/>
      <c r="AI111" s="419"/>
      <c r="AJ111" s="419"/>
      <c r="AK111" s="419"/>
      <c r="AL111" s="419"/>
      <c r="AM111" s="419"/>
      <c r="AN111" s="419"/>
      <c r="AO111" s="419"/>
      <c r="AP111" s="419"/>
      <c r="AQ111" s="419"/>
      <c r="AR111" s="419"/>
      <c r="AS111" s="419"/>
      <c r="BX111" s="425"/>
      <c r="BY111" s="425"/>
      <c r="BZ111" s="425"/>
      <c r="CA111" s="425"/>
      <c r="CB111" s="425"/>
      <c r="CC111" s="425"/>
      <c r="CD111" s="425"/>
      <c r="CE111" s="425"/>
      <c r="CF111" s="425"/>
      <c r="CG111" s="425"/>
      <c r="CH111" s="425"/>
      <c r="CI111" s="425"/>
      <c r="CJ111" s="425"/>
      <c r="CK111" s="425"/>
      <c r="CL111" s="425"/>
      <c r="DQ111" s="418"/>
      <c r="DR111" s="414"/>
      <c r="DS111" s="425"/>
      <c r="DT111" s="425"/>
      <c r="DU111" s="425"/>
      <c r="DV111" s="425"/>
      <c r="DW111" s="425"/>
      <c r="DX111" s="425"/>
      <c r="DY111" s="425"/>
      <c r="DZ111" s="425"/>
      <c r="EA111" s="425"/>
      <c r="EB111" s="425"/>
      <c r="EC111" s="425"/>
      <c r="ED111" s="425"/>
    </row>
    <row r="112" spans="31:134" ht="12" customHeight="1">
      <c r="AE112" s="419"/>
      <c r="AF112" s="419"/>
      <c r="AG112" s="419"/>
      <c r="AH112" s="419"/>
      <c r="AI112" s="419"/>
      <c r="AJ112" s="419"/>
      <c r="AK112" s="419"/>
      <c r="AL112" s="419"/>
      <c r="AM112" s="419"/>
      <c r="AN112" s="419"/>
      <c r="AO112" s="419"/>
      <c r="AP112" s="419"/>
      <c r="AQ112" s="419"/>
      <c r="AR112" s="419"/>
      <c r="AS112" s="419"/>
      <c r="BX112" s="425"/>
      <c r="BY112" s="425"/>
      <c r="BZ112" s="425"/>
      <c r="CA112" s="425"/>
      <c r="CB112" s="425"/>
      <c r="CC112" s="425"/>
      <c r="CD112" s="425"/>
      <c r="CE112" s="425"/>
      <c r="CF112" s="425"/>
      <c r="CG112" s="425"/>
      <c r="CH112" s="425"/>
      <c r="CI112" s="425"/>
      <c r="CJ112" s="425"/>
      <c r="CK112" s="425"/>
      <c r="CL112" s="425"/>
      <c r="DQ112" s="418"/>
      <c r="DR112" s="414"/>
      <c r="DS112" s="425"/>
      <c r="DT112" s="425"/>
      <c r="DU112" s="425"/>
      <c r="DV112" s="425"/>
      <c r="DW112" s="425"/>
      <c r="DX112" s="425"/>
      <c r="DY112" s="425"/>
      <c r="DZ112" s="425"/>
      <c r="EA112" s="425"/>
      <c r="EB112" s="425"/>
      <c r="EC112" s="425"/>
      <c r="ED112" s="425"/>
    </row>
    <row r="113" spans="31:134" ht="12" customHeight="1">
      <c r="AE113" s="419"/>
      <c r="AF113" s="419"/>
      <c r="AG113" s="419"/>
      <c r="AH113" s="419"/>
      <c r="AI113" s="419"/>
      <c r="AJ113" s="419"/>
      <c r="AK113" s="419"/>
      <c r="AL113" s="419"/>
      <c r="AM113" s="419"/>
      <c r="AN113" s="419"/>
      <c r="AO113" s="419"/>
      <c r="AP113" s="419"/>
      <c r="AQ113" s="419"/>
      <c r="AR113" s="419"/>
      <c r="AS113" s="419"/>
      <c r="BX113" s="425"/>
      <c r="BY113" s="425"/>
      <c r="BZ113" s="425"/>
      <c r="CA113" s="425"/>
      <c r="CB113" s="425"/>
      <c r="CC113" s="425"/>
      <c r="CD113" s="425"/>
      <c r="CE113" s="425"/>
      <c r="CF113" s="425"/>
      <c r="CG113" s="425"/>
      <c r="CH113" s="425"/>
      <c r="CI113" s="425"/>
      <c r="CJ113" s="425"/>
      <c r="CK113" s="425"/>
      <c r="CL113" s="425"/>
      <c r="DQ113" s="418"/>
      <c r="DR113" s="414"/>
      <c r="DS113" s="425"/>
      <c r="DT113" s="425"/>
      <c r="DU113" s="425"/>
      <c r="DV113" s="425"/>
      <c r="DW113" s="425"/>
      <c r="DX113" s="425"/>
      <c r="DY113" s="425"/>
      <c r="DZ113" s="425"/>
      <c r="EA113" s="425"/>
      <c r="EB113" s="425"/>
      <c r="EC113" s="425"/>
      <c r="ED113" s="425"/>
    </row>
    <row r="114" spans="31:134" ht="12" customHeight="1">
      <c r="AE114" s="419"/>
      <c r="AF114" s="419"/>
      <c r="AG114" s="419"/>
      <c r="AH114" s="419"/>
      <c r="AI114" s="419"/>
      <c r="AJ114" s="419"/>
      <c r="AK114" s="419"/>
      <c r="AL114" s="419"/>
      <c r="AM114" s="419"/>
      <c r="AN114" s="419"/>
      <c r="AO114" s="419"/>
      <c r="AP114" s="419"/>
      <c r="AQ114" s="419"/>
      <c r="AR114" s="419"/>
      <c r="AS114" s="419"/>
      <c r="BX114" s="425"/>
      <c r="BY114" s="425"/>
      <c r="BZ114" s="425"/>
      <c r="CA114" s="425"/>
      <c r="CB114" s="425"/>
      <c r="CC114" s="425"/>
      <c r="CD114" s="425"/>
      <c r="CE114" s="425"/>
      <c r="CF114" s="425"/>
      <c r="CG114" s="425"/>
      <c r="CH114" s="425"/>
      <c r="CI114" s="425"/>
      <c r="CJ114" s="425"/>
      <c r="CK114" s="425"/>
      <c r="CL114" s="425"/>
      <c r="DQ114" s="418"/>
      <c r="DR114" s="414"/>
      <c r="DS114" s="425"/>
      <c r="DT114" s="425"/>
      <c r="DU114" s="425"/>
      <c r="DV114" s="425"/>
      <c r="DW114" s="425"/>
      <c r="DX114" s="425"/>
      <c r="DY114" s="425"/>
      <c r="DZ114" s="425"/>
      <c r="EA114" s="425"/>
      <c r="EB114" s="425"/>
      <c r="EC114" s="425"/>
      <c r="ED114" s="425"/>
    </row>
    <row r="115" spans="31:134" ht="12" customHeight="1">
      <c r="AE115" s="419"/>
      <c r="AF115" s="419"/>
      <c r="AG115" s="419"/>
      <c r="AH115" s="419"/>
      <c r="AI115" s="419"/>
      <c r="AJ115" s="419"/>
      <c r="AK115" s="419"/>
      <c r="AL115" s="419"/>
      <c r="AM115" s="419"/>
      <c r="AN115" s="419"/>
      <c r="AO115" s="419"/>
      <c r="AP115" s="419"/>
      <c r="AQ115" s="419"/>
      <c r="AR115" s="419"/>
      <c r="AS115" s="419"/>
      <c r="BX115" s="425"/>
      <c r="BY115" s="425"/>
      <c r="BZ115" s="425"/>
      <c r="CA115" s="425"/>
      <c r="CB115" s="425"/>
      <c r="CC115" s="425"/>
      <c r="CD115" s="425"/>
      <c r="CE115" s="425"/>
      <c r="CF115" s="425"/>
      <c r="CG115" s="425"/>
      <c r="CH115" s="425"/>
      <c r="CI115" s="425"/>
      <c r="CJ115" s="425"/>
      <c r="CK115" s="425"/>
      <c r="CL115" s="425"/>
      <c r="DQ115" s="418"/>
      <c r="DR115" s="414"/>
      <c r="DS115" s="425"/>
      <c r="DT115" s="425"/>
      <c r="DU115" s="425"/>
      <c r="DV115" s="425"/>
      <c r="DW115" s="425"/>
      <c r="DX115" s="425"/>
      <c r="DY115" s="425"/>
      <c r="DZ115" s="425"/>
      <c r="EA115" s="425"/>
      <c r="EB115" s="425"/>
      <c r="EC115" s="425"/>
      <c r="ED115" s="425"/>
    </row>
    <row r="116" spans="31:134" ht="12" customHeight="1">
      <c r="AE116" s="419"/>
      <c r="AF116" s="419"/>
      <c r="AG116" s="419"/>
      <c r="AH116" s="419"/>
      <c r="AI116" s="419"/>
      <c r="AJ116" s="419"/>
      <c r="AK116" s="419"/>
      <c r="AL116" s="419"/>
      <c r="AM116" s="419"/>
      <c r="AN116" s="419"/>
      <c r="AO116" s="419"/>
      <c r="AP116" s="419"/>
      <c r="AQ116" s="419"/>
      <c r="AR116" s="419"/>
      <c r="AS116" s="419"/>
      <c r="BX116" s="425"/>
      <c r="BY116" s="425"/>
      <c r="BZ116" s="425"/>
      <c r="CA116" s="425"/>
      <c r="CB116" s="425"/>
      <c r="CC116" s="425"/>
      <c r="CD116" s="425"/>
      <c r="CE116" s="425"/>
      <c r="CF116" s="425"/>
      <c r="CG116" s="425"/>
      <c r="CH116" s="425"/>
      <c r="CI116" s="425"/>
      <c r="CJ116" s="425"/>
      <c r="CK116" s="425"/>
      <c r="CL116" s="425"/>
      <c r="DQ116" s="418"/>
      <c r="DR116" s="414"/>
      <c r="DS116" s="425"/>
      <c r="DT116" s="425"/>
      <c r="DU116" s="425"/>
      <c r="DV116" s="425"/>
      <c r="DW116" s="425"/>
      <c r="DX116" s="425"/>
      <c r="DY116" s="425"/>
      <c r="DZ116" s="425"/>
      <c r="EA116" s="425"/>
      <c r="EB116" s="425"/>
      <c r="EC116" s="425"/>
      <c r="ED116" s="425"/>
    </row>
    <row r="117" spans="31:134" ht="12" customHeight="1">
      <c r="AE117" s="419"/>
      <c r="AF117" s="419"/>
      <c r="AG117" s="419"/>
      <c r="AH117" s="419"/>
      <c r="AI117" s="419"/>
      <c r="AJ117" s="419"/>
      <c r="AK117" s="419"/>
      <c r="AL117" s="419"/>
      <c r="AM117" s="419"/>
      <c r="AN117" s="419"/>
      <c r="AO117" s="419"/>
      <c r="AP117" s="419"/>
      <c r="AQ117" s="419"/>
      <c r="AR117" s="419"/>
      <c r="AS117" s="419"/>
      <c r="BX117" s="425"/>
      <c r="BY117" s="425"/>
      <c r="BZ117" s="425"/>
      <c r="CA117" s="425"/>
      <c r="CB117" s="425"/>
      <c r="CC117" s="425"/>
      <c r="CD117" s="425"/>
      <c r="CE117" s="425"/>
      <c r="CF117" s="425"/>
      <c r="CG117" s="425"/>
      <c r="CH117" s="425"/>
      <c r="CI117" s="425"/>
      <c r="CJ117" s="425"/>
      <c r="CK117" s="425"/>
      <c r="CL117" s="425"/>
      <c r="DQ117" s="418"/>
      <c r="DR117" s="414"/>
      <c r="DS117" s="425"/>
      <c r="DT117" s="425"/>
      <c r="DU117" s="425"/>
      <c r="DV117" s="425"/>
      <c r="DW117" s="425"/>
      <c r="DX117" s="425"/>
      <c r="DY117" s="425"/>
      <c r="DZ117" s="425"/>
      <c r="EA117" s="425"/>
      <c r="EB117" s="425"/>
      <c r="EC117" s="425"/>
      <c r="ED117" s="425"/>
    </row>
    <row r="118" spans="31:134" ht="12" customHeight="1">
      <c r="AE118" s="419"/>
      <c r="AF118" s="419"/>
      <c r="AG118" s="419"/>
      <c r="AH118" s="419"/>
      <c r="AI118" s="419"/>
      <c r="AJ118" s="419"/>
      <c r="AK118" s="419"/>
      <c r="AL118" s="419"/>
      <c r="AM118" s="419"/>
      <c r="AN118" s="419"/>
      <c r="AO118" s="419"/>
      <c r="AP118" s="419"/>
      <c r="AQ118" s="419"/>
      <c r="AR118" s="419"/>
      <c r="AS118" s="419"/>
      <c r="BX118" s="425"/>
      <c r="BY118" s="425"/>
      <c r="BZ118" s="425"/>
      <c r="CA118" s="425"/>
      <c r="CB118" s="425"/>
      <c r="CC118" s="425"/>
      <c r="CD118" s="425"/>
      <c r="CE118" s="425"/>
      <c r="CF118" s="425"/>
      <c r="CG118" s="425"/>
      <c r="CH118" s="425"/>
      <c r="CI118" s="425"/>
      <c r="CJ118" s="425"/>
      <c r="CK118" s="425"/>
      <c r="CL118" s="425"/>
      <c r="DQ118" s="448"/>
      <c r="DR118" s="414"/>
      <c r="DS118" s="425"/>
      <c r="DT118" s="425"/>
      <c r="DU118" s="425"/>
      <c r="DV118" s="425"/>
      <c r="DW118" s="425"/>
      <c r="DX118" s="425"/>
      <c r="DY118" s="425"/>
      <c r="DZ118" s="425"/>
      <c r="EA118" s="425"/>
      <c r="EB118" s="411"/>
      <c r="EC118" s="425"/>
      <c r="ED118" s="425"/>
    </row>
    <row r="119" spans="31:134" ht="12" customHeight="1">
      <c r="AE119" s="436"/>
      <c r="AF119" s="436"/>
      <c r="AG119" s="436"/>
      <c r="AH119" s="436"/>
      <c r="AI119" s="436"/>
      <c r="AJ119" s="436"/>
      <c r="AK119" s="436"/>
      <c r="AL119" s="436"/>
      <c r="AM119" s="436"/>
      <c r="AN119" s="436"/>
      <c r="AO119" s="436"/>
      <c r="AP119" s="436"/>
      <c r="AQ119" s="436"/>
      <c r="AR119" s="436"/>
      <c r="AS119" s="436"/>
      <c r="BX119" s="411"/>
      <c r="BY119" s="411"/>
      <c r="BZ119" s="411"/>
      <c r="CA119" s="411"/>
      <c r="CB119" s="411"/>
      <c r="CC119" s="411"/>
      <c r="CD119" s="411"/>
      <c r="CE119" s="411"/>
      <c r="CF119" s="411"/>
      <c r="CG119" s="411"/>
      <c r="CH119" s="411"/>
      <c r="CI119" s="411"/>
      <c r="CJ119" s="411"/>
      <c r="CK119" s="411"/>
      <c r="CL119" s="411"/>
      <c r="DQ119" s="449"/>
      <c r="DR119" s="435"/>
      <c r="DS119" s="411"/>
      <c r="DT119" s="411"/>
      <c r="DU119" s="411"/>
      <c r="DV119" s="411"/>
      <c r="DW119" s="411"/>
      <c r="DX119" s="411"/>
      <c r="DY119" s="411"/>
      <c r="DZ119" s="411"/>
      <c r="EA119" s="411"/>
      <c r="EB119" s="411"/>
      <c r="EC119" s="435"/>
      <c r="ED119" s="411"/>
    </row>
    <row r="120" spans="31:134" ht="12" customHeight="1">
      <c r="AE120" s="410"/>
      <c r="AF120" s="410"/>
      <c r="AG120" s="410"/>
      <c r="AH120" s="410"/>
      <c r="AI120" s="410"/>
      <c r="AJ120" s="410"/>
      <c r="AK120" s="410"/>
      <c r="AL120" s="410"/>
      <c r="AM120" s="410"/>
      <c r="AN120" s="410"/>
      <c r="AO120" s="410"/>
      <c r="AP120" s="410"/>
      <c r="AQ120" s="410"/>
      <c r="AR120" s="410"/>
      <c r="AS120" s="410"/>
      <c r="BX120" s="411"/>
      <c r="BY120" s="411"/>
      <c r="BZ120" s="411"/>
      <c r="CA120" s="411"/>
      <c r="CB120" s="411"/>
      <c r="CC120" s="411"/>
      <c r="CD120" s="411"/>
      <c r="CE120" s="411"/>
      <c r="CF120" s="411"/>
      <c r="CG120" s="411"/>
      <c r="CH120" s="411"/>
      <c r="CI120" s="411"/>
      <c r="CJ120" s="411"/>
      <c r="CK120" s="411"/>
      <c r="CL120" s="411"/>
      <c r="DQ120" s="448"/>
      <c r="DR120" s="435"/>
      <c r="DS120" s="411"/>
      <c r="DT120" s="411"/>
      <c r="DU120" s="411"/>
      <c r="DV120" s="411"/>
      <c r="DW120" s="411"/>
      <c r="DX120" s="411"/>
      <c r="DY120" s="411"/>
      <c r="DZ120" s="411"/>
      <c r="EA120" s="411"/>
      <c r="EB120" s="411"/>
      <c r="EC120" s="411"/>
      <c r="ED120" s="411"/>
    </row>
    <row r="121" spans="31:134" ht="12" customHeight="1">
      <c r="AE121" s="430"/>
      <c r="AF121" s="430"/>
      <c r="AG121" s="430"/>
      <c r="AH121" s="430"/>
      <c r="AI121" s="430"/>
      <c r="AJ121" s="430"/>
      <c r="AK121" s="430"/>
      <c r="AL121" s="430"/>
      <c r="AM121" s="430"/>
      <c r="AN121" s="430"/>
      <c r="AO121" s="430"/>
      <c r="AP121" s="430"/>
      <c r="AQ121" s="430"/>
      <c r="AR121" s="430"/>
      <c r="AS121" s="430"/>
      <c r="BX121" s="429"/>
      <c r="BY121" s="429"/>
      <c r="BZ121" s="429"/>
      <c r="CA121" s="429"/>
      <c r="CB121" s="429"/>
      <c r="CC121" s="429"/>
      <c r="CD121" s="429"/>
      <c r="CE121" s="429"/>
      <c r="CF121" s="429"/>
      <c r="CG121" s="429"/>
      <c r="CH121" s="429"/>
      <c r="CI121" s="429"/>
      <c r="CJ121" s="429"/>
      <c r="CK121" s="429"/>
      <c r="CL121" s="429"/>
      <c r="DQ121" s="433"/>
      <c r="DR121" s="429"/>
      <c r="DS121" s="429"/>
      <c r="DT121" s="429"/>
      <c r="DU121" s="429"/>
      <c r="DV121" s="429"/>
      <c r="DW121" s="429"/>
      <c r="DX121" s="429"/>
      <c r="DY121" s="429"/>
      <c r="DZ121" s="429"/>
      <c r="EA121" s="429"/>
      <c r="EB121" s="429"/>
      <c r="EC121" s="429"/>
      <c r="ED121" s="429"/>
    </row>
    <row r="122" spans="31:134" ht="12" customHeight="1">
      <c r="AE122" s="434"/>
      <c r="AF122" s="434"/>
      <c r="AG122" s="434"/>
      <c r="AH122" s="434"/>
      <c r="AI122" s="434"/>
      <c r="AJ122" s="434"/>
      <c r="AK122" s="434"/>
      <c r="AL122" s="434"/>
      <c r="AM122" s="434"/>
      <c r="AN122" s="434"/>
      <c r="AO122" s="434"/>
      <c r="AP122" s="434"/>
      <c r="AQ122" s="434"/>
      <c r="AR122" s="434"/>
      <c r="AS122" s="434"/>
      <c r="BX122" s="435"/>
      <c r="BY122" s="435"/>
      <c r="BZ122" s="435"/>
      <c r="CA122" s="435"/>
      <c r="CB122" s="435"/>
      <c r="CC122" s="435"/>
      <c r="CD122" s="435"/>
      <c r="CE122" s="435"/>
      <c r="CF122" s="435"/>
      <c r="CG122" s="435"/>
      <c r="CH122" s="435"/>
      <c r="CI122" s="435"/>
      <c r="CJ122" s="435"/>
      <c r="CK122" s="435"/>
      <c r="CL122" s="435"/>
      <c r="DQ122" s="440"/>
      <c r="DR122" s="435"/>
      <c r="DS122" s="435"/>
      <c r="DT122" s="435"/>
      <c r="DU122" s="435"/>
      <c r="DV122" s="450"/>
      <c r="DW122" s="450"/>
      <c r="DX122" s="450"/>
      <c r="DY122" s="435"/>
      <c r="DZ122" s="435"/>
      <c r="EA122" s="435"/>
      <c r="EB122" s="435"/>
      <c r="EC122" s="435"/>
      <c r="ED122" s="435"/>
    </row>
    <row r="123" spans="31:134" ht="12" customHeight="1">
      <c r="AE123" s="430"/>
      <c r="AF123" s="430"/>
      <c r="AG123" s="430"/>
      <c r="AH123" s="430"/>
      <c r="AI123" s="430"/>
      <c r="AJ123" s="430"/>
      <c r="AK123" s="430"/>
      <c r="AL123" s="430"/>
      <c r="AM123" s="430"/>
      <c r="AN123" s="430"/>
      <c r="AO123" s="430"/>
      <c r="AP123" s="430"/>
      <c r="AQ123" s="430"/>
      <c r="AR123" s="430"/>
      <c r="AS123" s="430"/>
      <c r="BX123" s="429"/>
      <c r="BY123" s="429"/>
      <c r="BZ123" s="429"/>
      <c r="CA123" s="429"/>
      <c r="CB123" s="429"/>
      <c r="CC123" s="429"/>
      <c r="CD123" s="429"/>
      <c r="CE123" s="429"/>
      <c r="CF123" s="429"/>
      <c r="CG123" s="429"/>
      <c r="CH123" s="429"/>
      <c r="CI123" s="429"/>
      <c r="CJ123" s="429"/>
      <c r="CK123" s="429"/>
      <c r="CL123" s="429"/>
      <c r="DQ123" s="433"/>
      <c r="DR123" s="429"/>
      <c r="DS123" s="429"/>
      <c r="DT123" s="429"/>
      <c r="DU123" s="429"/>
      <c r="DV123" s="429"/>
      <c r="DW123" s="429"/>
      <c r="DX123" s="429"/>
      <c r="DY123" s="429"/>
      <c r="DZ123" s="429"/>
      <c r="EA123" s="429"/>
      <c r="EB123" s="429"/>
      <c r="EC123" s="429"/>
      <c r="ED123" s="429"/>
    </row>
    <row r="124" spans="31:134" ht="12" customHeight="1">
      <c r="AE124" s="433"/>
      <c r="AF124" s="433"/>
      <c r="AG124" s="433"/>
      <c r="AH124" s="433"/>
      <c r="AI124" s="433"/>
      <c r="AJ124" s="433"/>
      <c r="AK124" s="433"/>
      <c r="AL124" s="433"/>
      <c r="AM124" s="433"/>
      <c r="AN124" s="433"/>
      <c r="AO124" s="433"/>
      <c r="AP124" s="433"/>
      <c r="AQ124" s="433"/>
      <c r="AR124" s="433"/>
      <c r="AS124" s="433"/>
      <c r="BX124" s="429"/>
      <c r="BY124" s="429"/>
      <c r="BZ124" s="429"/>
      <c r="CA124" s="429"/>
      <c r="CB124" s="429"/>
      <c r="CC124" s="429"/>
      <c r="CD124" s="429"/>
      <c r="CE124" s="429"/>
      <c r="CF124" s="429"/>
      <c r="CG124" s="429"/>
      <c r="CH124" s="429"/>
      <c r="CI124" s="429"/>
      <c r="CJ124" s="429"/>
      <c r="CK124" s="429"/>
      <c r="CL124" s="429"/>
      <c r="DQ124" s="433"/>
      <c r="DR124" s="429"/>
      <c r="DS124" s="429"/>
      <c r="DT124" s="429"/>
      <c r="DU124" s="429"/>
      <c r="DV124" s="429"/>
      <c r="DW124" s="429"/>
      <c r="DX124" s="429"/>
      <c r="DY124" s="429"/>
      <c r="DZ124" s="429"/>
      <c r="EA124" s="429"/>
      <c r="EB124" s="429"/>
      <c r="EC124" s="429"/>
      <c r="ED124" s="429"/>
    </row>
    <row r="125" spans="31:134" ht="12" customHeight="1">
      <c r="AE125" s="430"/>
      <c r="AF125" s="430"/>
      <c r="AG125" s="430"/>
      <c r="AH125" s="430"/>
      <c r="AI125" s="430"/>
      <c r="AJ125" s="430"/>
      <c r="AK125" s="430"/>
      <c r="AL125" s="430"/>
      <c r="AM125" s="430"/>
      <c r="AN125" s="430"/>
      <c r="AO125" s="430"/>
      <c r="AP125" s="430"/>
      <c r="AQ125" s="430"/>
      <c r="AR125" s="430"/>
      <c r="AS125" s="430"/>
      <c r="BX125" s="429"/>
      <c r="BY125" s="429"/>
      <c r="BZ125" s="429"/>
      <c r="CA125" s="429"/>
      <c r="CB125" s="429"/>
      <c r="CC125" s="429"/>
      <c r="CD125" s="429"/>
      <c r="CE125" s="429"/>
      <c r="CF125" s="429"/>
      <c r="CG125" s="429"/>
      <c r="CH125" s="429"/>
      <c r="CI125" s="429"/>
      <c r="CJ125" s="429"/>
      <c r="CK125" s="429"/>
      <c r="CL125" s="429"/>
      <c r="DQ125" s="433"/>
      <c r="DR125" s="429"/>
      <c r="DS125" s="429"/>
      <c r="DT125" s="429"/>
      <c r="DU125" s="429"/>
      <c r="DV125" s="429"/>
      <c r="DW125" s="429"/>
      <c r="DX125" s="429"/>
      <c r="DY125" s="429"/>
      <c r="DZ125" s="429"/>
      <c r="EA125" s="429"/>
      <c r="EB125" s="429"/>
      <c r="EC125" s="429"/>
      <c r="ED125" s="429"/>
    </row>
    <row r="126" spans="31:134" ht="12" customHeight="1">
      <c r="AE126" s="434"/>
      <c r="AF126" s="434"/>
      <c r="AG126" s="434"/>
      <c r="AH126" s="434"/>
      <c r="AI126" s="434"/>
      <c r="AJ126" s="434"/>
      <c r="AK126" s="434"/>
      <c r="AL126" s="434"/>
      <c r="AM126" s="434"/>
      <c r="AN126" s="434"/>
      <c r="AO126" s="434"/>
      <c r="AP126" s="434"/>
      <c r="AQ126" s="434"/>
      <c r="AR126" s="434"/>
      <c r="AS126" s="434"/>
      <c r="BX126" s="435"/>
      <c r="BY126" s="435"/>
      <c r="BZ126" s="435"/>
      <c r="CA126" s="435"/>
      <c r="CB126" s="435"/>
      <c r="CC126" s="435"/>
      <c r="CD126" s="435"/>
      <c r="CE126" s="435"/>
      <c r="CF126" s="435"/>
      <c r="CG126" s="435"/>
      <c r="CH126" s="435"/>
      <c r="CI126" s="435"/>
      <c r="CJ126" s="435"/>
      <c r="CK126" s="435"/>
      <c r="CL126" s="435"/>
      <c r="DQ126" s="440"/>
      <c r="DR126" s="435"/>
      <c r="DS126" s="435"/>
      <c r="DT126" s="435"/>
      <c r="DU126" s="435"/>
      <c r="DV126" s="435"/>
      <c r="DW126" s="435"/>
      <c r="DX126" s="435"/>
      <c r="DY126" s="435"/>
      <c r="DZ126" s="435"/>
      <c r="EA126" s="435"/>
      <c r="EB126" s="435"/>
      <c r="EC126" s="435"/>
      <c r="ED126" s="435"/>
    </row>
    <row r="127" spans="31:134" ht="12" customHeight="1">
      <c r="AE127" s="436"/>
      <c r="AF127" s="436"/>
      <c r="AG127" s="436"/>
      <c r="AH127" s="436"/>
      <c r="AI127" s="436"/>
      <c r="AJ127" s="436"/>
      <c r="AK127" s="436"/>
      <c r="AL127" s="436"/>
      <c r="AM127" s="436"/>
      <c r="AN127" s="436"/>
      <c r="AO127" s="436"/>
      <c r="AP127" s="436"/>
      <c r="AQ127" s="436"/>
      <c r="AR127" s="436"/>
      <c r="AS127" s="436"/>
      <c r="BX127" s="437"/>
      <c r="BY127" s="437"/>
      <c r="BZ127" s="437"/>
      <c r="CA127" s="437"/>
      <c r="CB127" s="437"/>
      <c r="CC127" s="437"/>
      <c r="CD127" s="437"/>
      <c r="CE127" s="437"/>
      <c r="CF127" s="437"/>
      <c r="CG127" s="437"/>
      <c r="CH127" s="437"/>
      <c r="CI127" s="437"/>
      <c r="CJ127" s="437"/>
      <c r="CK127" s="437"/>
      <c r="CL127" s="437"/>
      <c r="DQ127" s="441"/>
      <c r="DR127" s="445"/>
      <c r="DS127" s="438"/>
      <c r="DT127" s="438"/>
      <c r="DU127" s="438"/>
      <c r="DV127" s="438"/>
      <c r="DW127" s="438"/>
      <c r="DX127" s="438"/>
      <c r="DY127" s="438"/>
      <c r="DZ127" s="438"/>
      <c r="EA127" s="438"/>
      <c r="EB127" s="438"/>
      <c r="EC127" s="438"/>
      <c r="ED127" s="437"/>
    </row>
    <row r="128" spans="31:134" ht="12" customHeight="1">
      <c r="AE128" s="434"/>
      <c r="AF128" s="434"/>
      <c r="AG128" s="434"/>
      <c r="AH128" s="434"/>
      <c r="AI128" s="434"/>
      <c r="AJ128" s="434"/>
      <c r="AK128" s="434"/>
      <c r="AL128" s="434"/>
      <c r="AM128" s="434"/>
      <c r="AN128" s="434"/>
      <c r="AO128" s="434"/>
      <c r="AP128" s="434"/>
      <c r="AQ128" s="434"/>
      <c r="AR128" s="434"/>
      <c r="AS128" s="434"/>
      <c r="BX128" s="435"/>
      <c r="BY128" s="435"/>
      <c r="BZ128" s="435"/>
      <c r="CA128" s="435"/>
      <c r="CB128" s="435"/>
      <c r="CC128" s="435"/>
      <c r="CD128" s="435"/>
      <c r="CE128" s="435"/>
      <c r="CF128" s="435"/>
      <c r="CG128" s="435"/>
      <c r="CH128" s="435"/>
      <c r="CI128" s="435"/>
      <c r="CJ128" s="435"/>
      <c r="CK128" s="435"/>
      <c r="CL128" s="435"/>
      <c r="DQ128" s="440"/>
      <c r="DR128" s="435"/>
      <c r="DS128" s="435"/>
      <c r="DT128" s="435"/>
      <c r="DU128" s="435"/>
      <c r="DV128" s="435"/>
      <c r="DW128" s="435"/>
      <c r="DX128" s="435"/>
      <c r="DY128" s="435"/>
      <c r="DZ128" s="435"/>
      <c r="EA128" s="435"/>
      <c r="EB128" s="435"/>
      <c r="EC128" s="435"/>
      <c r="ED128" s="435"/>
    </row>
    <row r="129" spans="31:134" ht="12" customHeight="1">
      <c r="AE129" s="410"/>
      <c r="AF129" s="410"/>
      <c r="AG129" s="410"/>
      <c r="AH129" s="410"/>
      <c r="AI129" s="410"/>
      <c r="AJ129" s="410"/>
      <c r="AK129" s="410"/>
      <c r="AL129" s="410"/>
      <c r="AM129" s="410"/>
      <c r="AN129" s="410"/>
      <c r="AO129" s="410"/>
      <c r="AP129" s="410"/>
      <c r="AQ129" s="410"/>
      <c r="AR129" s="410"/>
      <c r="AS129" s="410"/>
      <c r="BX129" s="411"/>
      <c r="BY129" s="411"/>
      <c r="BZ129" s="411"/>
      <c r="CA129" s="411"/>
      <c r="CB129" s="411"/>
      <c r="CC129" s="411"/>
      <c r="CD129" s="411"/>
      <c r="CE129" s="411"/>
      <c r="CF129" s="411"/>
      <c r="CG129" s="411"/>
      <c r="CH129" s="411"/>
      <c r="CI129" s="411"/>
      <c r="CJ129" s="411"/>
      <c r="CK129" s="411"/>
      <c r="CL129" s="411"/>
      <c r="DQ129" s="441"/>
      <c r="DR129" s="411"/>
      <c r="DS129" s="411"/>
      <c r="DT129" s="411"/>
      <c r="DU129" s="411"/>
      <c r="DV129" s="411"/>
      <c r="DW129" s="411"/>
      <c r="DX129" s="411"/>
      <c r="DY129" s="411"/>
      <c r="DZ129" s="411"/>
      <c r="EA129" s="411"/>
      <c r="EB129" s="411"/>
      <c r="EC129" s="411"/>
      <c r="ED129" s="411"/>
    </row>
    <row r="130" spans="31:134" ht="12" customHeight="1">
      <c r="AE130" s="410"/>
      <c r="AF130" s="410"/>
      <c r="AG130" s="410"/>
      <c r="AH130" s="410"/>
      <c r="AI130" s="410"/>
      <c r="AJ130" s="410"/>
      <c r="AK130" s="410"/>
      <c r="AL130" s="410"/>
      <c r="AM130" s="410"/>
      <c r="AN130" s="410"/>
      <c r="AO130" s="410"/>
      <c r="AP130" s="410"/>
      <c r="AQ130" s="410"/>
      <c r="AR130" s="410"/>
      <c r="AS130" s="410"/>
      <c r="BX130" s="411"/>
      <c r="BY130" s="411"/>
      <c r="BZ130" s="411"/>
      <c r="CA130" s="411"/>
      <c r="CB130" s="411"/>
      <c r="CC130" s="411"/>
      <c r="CD130" s="411"/>
      <c r="CE130" s="411"/>
      <c r="CF130" s="411"/>
      <c r="CG130" s="411"/>
      <c r="CH130" s="411"/>
      <c r="CI130" s="411"/>
      <c r="CJ130" s="411"/>
      <c r="CK130" s="411"/>
      <c r="CL130" s="411"/>
      <c r="DQ130" s="413"/>
      <c r="DR130" s="411"/>
      <c r="DS130" s="411"/>
      <c r="DT130" s="411"/>
      <c r="DU130" s="411"/>
      <c r="DV130" s="411"/>
      <c r="DW130" s="411"/>
      <c r="DX130" s="411"/>
      <c r="DY130" s="411"/>
      <c r="DZ130" s="411"/>
      <c r="EA130" s="411"/>
      <c r="EB130" s="411"/>
      <c r="EC130" s="411"/>
      <c r="ED130" s="411"/>
    </row>
    <row r="131" spans="31:134" ht="12" customHeight="1">
      <c r="AE131" s="410"/>
      <c r="AF131" s="410"/>
      <c r="AG131" s="410"/>
      <c r="AH131" s="410"/>
      <c r="AI131" s="410"/>
      <c r="AJ131" s="410"/>
      <c r="AK131" s="410"/>
      <c r="AL131" s="410"/>
      <c r="AM131" s="410"/>
      <c r="AN131" s="410"/>
      <c r="AO131" s="410"/>
      <c r="AP131" s="410"/>
      <c r="AQ131" s="410"/>
      <c r="AR131" s="410"/>
      <c r="AS131" s="410"/>
      <c r="BX131" s="414"/>
      <c r="BY131" s="414"/>
      <c r="BZ131" s="414"/>
      <c r="CA131" s="414"/>
      <c r="CB131" s="414"/>
      <c r="CC131" s="414"/>
      <c r="CD131" s="414"/>
      <c r="CE131" s="414"/>
      <c r="CF131" s="414"/>
      <c r="CG131" s="414"/>
      <c r="CH131" s="414"/>
      <c r="CI131" s="414"/>
      <c r="CJ131" s="414"/>
      <c r="CK131" s="414"/>
      <c r="CL131" s="414"/>
      <c r="DQ131" s="413"/>
      <c r="DR131" s="425"/>
      <c r="DS131" s="414"/>
      <c r="DT131" s="414"/>
      <c r="DU131" s="414"/>
      <c r="DV131" s="414"/>
      <c r="DW131" s="414"/>
      <c r="DX131" s="414"/>
      <c r="DY131" s="414"/>
      <c r="DZ131" s="414"/>
      <c r="EA131" s="414"/>
      <c r="EB131" s="414"/>
      <c r="EC131" s="414"/>
      <c r="ED131" s="414"/>
    </row>
    <row r="132" spans="31:134" ht="12" customHeight="1">
      <c r="AE132" s="410"/>
      <c r="AF132" s="410"/>
      <c r="AG132" s="410"/>
      <c r="AH132" s="410"/>
      <c r="AI132" s="410"/>
      <c r="AJ132" s="410"/>
      <c r="AK132" s="410"/>
      <c r="AL132" s="410"/>
      <c r="AM132" s="410"/>
      <c r="AN132" s="410"/>
      <c r="AO132" s="410"/>
      <c r="AP132" s="410"/>
      <c r="AQ132" s="410"/>
      <c r="AR132" s="410"/>
      <c r="AS132" s="410"/>
      <c r="BX132" s="414"/>
      <c r="BY132" s="414"/>
      <c r="BZ132" s="414"/>
      <c r="CA132" s="414"/>
      <c r="CB132" s="414"/>
      <c r="CC132" s="414"/>
      <c r="CD132" s="414"/>
      <c r="CE132" s="414"/>
      <c r="CF132" s="414"/>
      <c r="CG132" s="414"/>
      <c r="CH132" s="414"/>
      <c r="CI132" s="414"/>
      <c r="CJ132" s="414"/>
      <c r="CK132" s="414"/>
      <c r="CL132" s="414"/>
      <c r="DQ132" s="413"/>
      <c r="DR132" s="425"/>
      <c r="DS132" s="414"/>
      <c r="DT132" s="414"/>
      <c r="DU132" s="414"/>
      <c r="DV132" s="414"/>
      <c r="DW132" s="414"/>
      <c r="DX132" s="414"/>
      <c r="DY132" s="414"/>
      <c r="DZ132" s="414"/>
      <c r="EA132" s="414"/>
      <c r="EB132" s="414"/>
      <c r="EC132" s="414"/>
      <c r="ED132" s="414"/>
    </row>
    <row r="133" spans="31:134" ht="12" customHeight="1">
      <c r="AE133" s="419"/>
      <c r="AF133" s="419"/>
      <c r="AG133" s="419"/>
      <c r="AH133" s="419"/>
      <c r="AI133" s="419"/>
      <c r="AJ133" s="419"/>
      <c r="AK133" s="419"/>
      <c r="AL133" s="419"/>
      <c r="AM133" s="419"/>
      <c r="AN133" s="419"/>
      <c r="AO133" s="419"/>
      <c r="AP133" s="419"/>
      <c r="AQ133" s="419"/>
      <c r="AR133" s="419"/>
      <c r="AS133" s="419"/>
      <c r="BX133" s="425"/>
      <c r="BY133" s="425"/>
      <c r="BZ133" s="425"/>
      <c r="CA133" s="425"/>
      <c r="CB133" s="425"/>
      <c r="CC133" s="425"/>
      <c r="CD133" s="425"/>
      <c r="CE133" s="425"/>
      <c r="CF133" s="425"/>
      <c r="CG133" s="425"/>
      <c r="CH133" s="425"/>
      <c r="CI133" s="425"/>
      <c r="CJ133" s="425"/>
      <c r="CK133" s="425"/>
      <c r="CL133" s="425"/>
      <c r="DQ133" s="418"/>
      <c r="DR133" s="414"/>
      <c r="DS133" s="425"/>
      <c r="DT133" s="425"/>
      <c r="DU133" s="425"/>
      <c r="DV133" s="425"/>
      <c r="DW133" s="425"/>
      <c r="DX133" s="425"/>
      <c r="DY133" s="425"/>
      <c r="DZ133" s="425"/>
      <c r="EA133" s="425"/>
      <c r="EB133" s="425"/>
      <c r="EC133" s="425"/>
      <c r="ED133" s="425"/>
    </row>
    <row r="134" spans="31:134" ht="12" customHeight="1">
      <c r="AE134" s="419"/>
      <c r="AF134" s="419"/>
      <c r="AG134" s="419"/>
      <c r="AH134" s="419"/>
      <c r="AI134" s="419"/>
      <c r="AJ134" s="419"/>
      <c r="AK134" s="419"/>
      <c r="AL134" s="419"/>
      <c r="AM134" s="419"/>
      <c r="AN134" s="419"/>
      <c r="AO134" s="419"/>
      <c r="AP134" s="419"/>
      <c r="AQ134" s="419"/>
      <c r="AR134" s="419"/>
      <c r="AS134" s="419"/>
      <c r="BX134" s="425"/>
      <c r="BY134" s="425"/>
      <c r="BZ134" s="425"/>
      <c r="CA134" s="425"/>
      <c r="CB134" s="425"/>
      <c r="CC134" s="425"/>
      <c r="CD134" s="425"/>
      <c r="CE134" s="425"/>
      <c r="CF134" s="425"/>
      <c r="CG134" s="425"/>
      <c r="CH134" s="425"/>
      <c r="CI134" s="425"/>
      <c r="CJ134" s="425"/>
      <c r="CK134" s="425"/>
      <c r="CL134" s="425"/>
      <c r="DQ134" s="418"/>
      <c r="DR134" s="414"/>
      <c r="DS134" s="425"/>
      <c r="DT134" s="425"/>
      <c r="DU134" s="425"/>
      <c r="DV134" s="425"/>
      <c r="DW134" s="425"/>
      <c r="DX134" s="425"/>
      <c r="DY134" s="425"/>
      <c r="DZ134" s="425"/>
      <c r="EA134" s="425"/>
      <c r="EB134" s="425"/>
      <c r="EC134" s="425"/>
      <c r="ED134" s="425"/>
    </row>
    <row r="135" spans="31:134" ht="12" customHeight="1">
      <c r="AE135" s="419"/>
      <c r="AF135" s="419"/>
      <c r="AG135" s="419"/>
      <c r="AH135" s="419"/>
      <c r="AI135" s="419"/>
      <c r="AJ135" s="419"/>
      <c r="AK135" s="419"/>
      <c r="AL135" s="419"/>
      <c r="AM135" s="419"/>
      <c r="AN135" s="419"/>
      <c r="AO135" s="419"/>
      <c r="AP135" s="419"/>
      <c r="AQ135" s="419"/>
      <c r="AR135" s="419"/>
      <c r="AS135" s="419"/>
      <c r="BX135" s="425"/>
      <c r="BY135" s="425"/>
      <c r="BZ135" s="425"/>
      <c r="CA135" s="425"/>
      <c r="CB135" s="425"/>
      <c r="CC135" s="425"/>
      <c r="CD135" s="425"/>
      <c r="CE135" s="425"/>
      <c r="CF135" s="425"/>
      <c r="CG135" s="425"/>
      <c r="CH135" s="425"/>
      <c r="CI135" s="425"/>
      <c r="CJ135" s="425"/>
      <c r="CK135" s="425"/>
      <c r="CL135" s="425"/>
      <c r="DQ135" s="418"/>
      <c r="DR135" s="414"/>
      <c r="DS135" s="425"/>
      <c r="DT135" s="425"/>
      <c r="DU135" s="425"/>
      <c r="DV135" s="425"/>
      <c r="DW135" s="425"/>
      <c r="DX135" s="425"/>
      <c r="DY135" s="425"/>
      <c r="DZ135" s="425"/>
      <c r="EA135" s="425"/>
      <c r="EB135" s="425"/>
      <c r="EC135" s="425"/>
      <c r="ED135" s="425"/>
    </row>
    <row r="136" spans="31:134" ht="12" customHeight="1">
      <c r="AE136" s="419"/>
      <c r="AF136" s="419"/>
      <c r="AG136" s="419"/>
      <c r="AH136" s="419"/>
      <c r="AI136" s="419"/>
      <c r="AJ136" s="419"/>
      <c r="AK136" s="419"/>
      <c r="AL136" s="419"/>
      <c r="AM136" s="419"/>
      <c r="AN136" s="419"/>
      <c r="AO136" s="419"/>
      <c r="AP136" s="419"/>
      <c r="AQ136" s="419"/>
      <c r="AR136" s="419"/>
      <c r="AS136" s="419"/>
      <c r="BX136" s="425"/>
      <c r="BY136" s="425"/>
      <c r="BZ136" s="425"/>
      <c r="CA136" s="425"/>
      <c r="CB136" s="425"/>
      <c r="CC136" s="425"/>
      <c r="CD136" s="425"/>
      <c r="CE136" s="425"/>
      <c r="CF136" s="425"/>
      <c r="CG136" s="425"/>
      <c r="CH136" s="425"/>
      <c r="CI136" s="425"/>
      <c r="CJ136" s="425"/>
      <c r="CK136" s="425"/>
      <c r="CL136" s="425"/>
      <c r="DQ136" s="418"/>
      <c r="DR136" s="414"/>
      <c r="DS136" s="425"/>
      <c r="DT136" s="425"/>
      <c r="DU136" s="425"/>
      <c r="DV136" s="425"/>
      <c r="DW136" s="425"/>
      <c r="DX136" s="425"/>
      <c r="DY136" s="425"/>
      <c r="DZ136" s="425"/>
      <c r="EA136" s="425"/>
      <c r="EB136" s="425"/>
      <c r="EC136" s="425"/>
      <c r="ED136" s="425"/>
    </row>
    <row r="137" spans="31:134" ht="12" customHeight="1">
      <c r="AE137" s="419"/>
      <c r="AF137" s="419"/>
      <c r="AG137" s="419"/>
      <c r="AH137" s="419"/>
      <c r="AI137" s="419"/>
      <c r="AJ137" s="419"/>
      <c r="AK137" s="419"/>
      <c r="AL137" s="419"/>
      <c r="AM137" s="419"/>
      <c r="AN137" s="419"/>
      <c r="AO137" s="419"/>
      <c r="AP137" s="419"/>
      <c r="AQ137" s="419"/>
      <c r="AR137" s="419"/>
      <c r="AS137" s="419"/>
      <c r="BX137" s="425"/>
      <c r="BY137" s="425"/>
      <c r="BZ137" s="425"/>
      <c r="CA137" s="425"/>
      <c r="CB137" s="425"/>
      <c r="CC137" s="425"/>
      <c r="CD137" s="425"/>
      <c r="CE137" s="425"/>
      <c r="CF137" s="425"/>
      <c r="CG137" s="425"/>
      <c r="CH137" s="425"/>
      <c r="CI137" s="425"/>
      <c r="CJ137" s="425"/>
      <c r="CK137" s="425"/>
      <c r="CL137" s="425"/>
      <c r="DQ137" s="418"/>
      <c r="DR137" s="414"/>
      <c r="DS137" s="425"/>
      <c r="DT137" s="425"/>
      <c r="DU137" s="425"/>
      <c r="DV137" s="425"/>
      <c r="DW137" s="425"/>
      <c r="DX137" s="425"/>
      <c r="DY137" s="425"/>
      <c r="DZ137" s="425"/>
      <c r="EA137" s="425"/>
      <c r="EB137" s="425"/>
      <c r="EC137" s="425"/>
      <c r="ED137" s="425"/>
    </row>
    <row r="138" spans="31:134" ht="12" customHeight="1">
      <c r="AE138" s="419"/>
      <c r="AF138" s="419"/>
      <c r="AG138" s="419"/>
      <c r="AH138" s="419"/>
      <c r="AI138" s="419"/>
      <c r="AJ138" s="419"/>
      <c r="AK138" s="419"/>
      <c r="AL138" s="419"/>
      <c r="AM138" s="419"/>
      <c r="AN138" s="419"/>
      <c r="AO138" s="419"/>
      <c r="AP138" s="419"/>
      <c r="AQ138" s="419"/>
      <c r="AR138" s="419"/>
      <c r="AS138" s="419"/>
      <c r="BX138" s="425"/>
      <c r="BY138" s="425"/>
      <c r="BZ138" s="425"/>
      <c r="CA138" s="425"/>
      <c r="CB138" s="425"/>
      <c r="CC138" s="425"/>
      <c r="CD138" s="425"/>
      <c r="CE138" s="425"/>
      <c r="CF138" s="425"/>
      <c r="CG138" s="425"/>
      <c r="CH138" s="425"/>
      <c r="CI138" s="425"/>
      <c r="CJ138" s="425"/>
      <c r="CK138" s="425"/>
      <c r="CL138" s="425"/>
      <c r="DQ138" s="418"/>
      <c r="DR138" s="414"/>
      <c r="DS138" s="425"/>
      <c r="DT138" s="425"/>
      <c r="DU138" s="425"/>
      <c r="DV138" s="425"/>
      <c r="DW138" s="425"/>
      <c r="DX138" s="425"/>
      <c r="DY138" s="425"/>
      <c r="DZ138" s="425"/>
      <c r="EA138" s="425"/>
      <c r="EB138" s="425"/>
      <c r="EC138" s="425"/>
      <c r="ED138" s="425"/>
    </row>
    <row r="139" spans="31:134" ht="12" customHeight="1">
      <c r="AE139" s="419"/>
      <c r="AF139" s="419"/>
      <c r="AG139" s="419"/>
      <c r="AH139" s="419"/>
      <c r="AI139" s="419"/>
      <c r="AJ139" s="419"/>
      <c r="AK139" s="419"/>
      <c r="AL139" s="419"/>
      <c r="AM139" s="419"/>
      <c r="AN139" s="419"/>
      <c r="AO139" s="419"/>
      <c r="AP139" s="419"/>
      <c r="AQ139" s="419"/>
      <c r="AR139" s="419"/>
      <c r="AS139" s="419"/>
      <c r="BX139" s="425"/>
      <c r="BY139" s="425"/>
      <c r="BZ139" s="425"/>
      <c r="CA139" s="425"/>
      <c r="CB139" s="425"/>
      <c r="CC139" s="425"/>
      <c r="CD139" s="425"/>
      <c r="CE139" s="425"/>
      <c r="CF139" s="425"/>
      <c r="CG139" s="425"/>
      <c r="CH139" s="425"/>
      <c r="CI139" s="425"/>
      <c r="CJ139" s="425"/>
      <c r="CK139" s="425"/>
      <c r="CL139" s="425"/>
      <c r="DQ139" s="418"/>
      <c r="DR139" s="414"/>
      <c r="DS139" s="425"/>
      <c r="DT139" s="425"/>
      <c r="DU139" s="425"/>
      <c r="DV139" s="425"/>
      <c r="DW139" s="425"/>
      <c r="DX139" s="425"/>
      <c r="DY139" s="425"/>
      <c r="DZ139" s="425"/>
      <c r="EA139" s="425"/>
      <c r="EB139" s="425"/>
      <c r="EC139" s="425"/>
      <c r="ED139" s="425"/>
    </row>
    <row r="140" spans="31:134" ht="12" customHeight="1">
      <c r="AE140" s="419"/>
      <c r="AF140" s="419"/>
      <c r="AG140" s="419"/>
      <c r="AH140" s="419"/>
      <c r="AI140" s="419"/>
      <c r="AJ140" s="419"/>
      <c r="AK140" s="419"/>
      <c r="AL140" s="419"/>
      <c r="AM140" s="419"/>
      <c r="AN140" s="419"/>
      <c r="AO140" s="419"/>
      <c r="AP140" s="419"/>
      <c r="AQ140" s="419"/>
      <c r="AR140" s="419"/>
      <c r="AS140" s="419"/>
      <c r="BX140" s="425"/>
      <c r="BY140" s="425"/>
      <c r="BZ140" s="425"/>
      <c r="CA140" s="425"/>
      <c r="CB140" s="425"/>
      <c r="CC140" s="425"/>
      <c r="CD140" s="425"/>
      <c r="CE140" s="425"/>
      <c r="CF140" s="425"/>
      <c r="CG140" s="425"/>
      <c r="CH140" s="425"/>
      <c r="CI140" s="425"/>
      <c r="CJ140" s="425"/>
      <c r="CK140" s="425"/>
      <c r="CL140" s="425"/>
      <c r="DQ140" s="418"/>
      <c r="DR140" s="414"/>
      <c r="DS140" s="425"/>
      <c r="DT140" s="425"/>
      <c r="DU140" s="425"/>
      <c r="DV140" s="425"/>
      <c r="DW140" s="425"/>
      <c r="DX140" s="425"/>
      <c r="DY140" s="425"/>
      <c r="DZ140" s="425"/>
      <c r="EA140" s="425"/>
      <c r="EB140" s="425"/>
      <c r="EC140" s="425"/>
      <c r="ED140" s="425"/>
    </row>
    <row r="141" spans="31:134" ht="12" customHeight="1">
      <c r="AE141" s="419"/>
      <c r="AF141" s="419"/>
      <c r="AG141" s="419"/>
      <c r="AH141" s="419"/>
      <c r="AI141" s="419"/>
      <c r="AJ141" s="419"/>
      <c r="AK141" s="419"/>
      <c r="AL141" s="419"/>
      <c r="AM141" s="419"/>
      <c r="AN141" s="419"/>
      <c r="AO141" s="419"/>
      <c r="AP141" s="419"/>
      <c r="AQ141" s="419"/>
      <c r="AR141" s="419"/>
      <c r="AS141" s="419"/>
      <c r="BX141" s="414"/>
      <c r="BY141" s="414"/>
      <c r="BZ141" s="414"/>
      <c r="CA141" s="414"/>
      <c r="CB141" s="414"/>
      <c r="CC141" s="414"/>
      <c r="CD141" s="414"/>
      <c r="CE141" s="414"/>
      <c r="CF141" s="414"/>
      <c r="CG141" s="414"/>
      <c r="CH141" s="414"/>
      <c r="CI141" s="414"/>
      <c r="CJ141" s="414"/>
      <c r="CK141" s="414"/>
      <c r="CL141" s="414"/>
      <c r="DQ141" s="413"/>
      <c r="DR141" s="414"/>
      <c r="DS141" s="414"/>
      <c r="DT141" s="414"/>
      <c r="DU141" s="414"/>
      <c r="DV141" s="414"/>
      <c r="DW141" s="414"/>
      <c r="DX141" s="414"/>
      <c r="DY141" s="414"/>
      <c r="DZ141" s="414"/>
      <c r="EA141" s="414"/>
      <c r="EB141" s="414"/>
      <c r="EC141" s="414"/>
      <c r="ED141" s="414"/>
    </row>
    <row r="142" spans="31:134" ht="12" customHeight="1">
      <c r="AE142" s="419"/>
      <c r="AF142" s="419"/>
      <c r="AG142" s="419"/>
      <c r="AH142" s="419"/>
      <c r="AI142" s="419"/>
      <c r="AJ142" s="419"/>
      <c r="AK142" s="419"/>
      <c r="AL142" s="419"/>
      <c r="AM142" s="419"/>
      <c r="AN142" s="419"/>
      <c r="AO142" s="419"/>
      <c r="AP142" s="419"/>
      <c r="AQ142" s="419"/>
      <c r="AR142" s="419"/>
      <c r="AS142" s="419"/>
      <c r="BX142" s="414"/>
      <c r="BY142" s="414"/>
      <c r="BZ142" s="414"/>
      <c r="CA142" s="414"/>
      <c r="CB142" s="414"/>
      <c r="CC142" s="414"/>
      <c r="CD142" s="414"/>
      <c r="CE142" s="414"/>
      <c r="CF142" s="414"/>
      <c r="CG142" s="414"/>
      <c r="CH142" s="414"/>
      <c r="CI142" s="414"/>
      <c r="CJ142" s="414"/>
      <c r="CK142" s="414"/>
      <c r="CL142" s="414"/>
      <c r="DQ142" s="413"/>
      <c r="DR142" s="414"/>
      <c r="DS142" s="414"/>
      <c r="DT142" s="414"/>
      <c r="DU142" s="414"/>
      <c r="DV142" s="414"/>
      <c r="DW142" s="414"/>
      <c r="DX142" s="414"/>
      <c r="DY142" s="414"/>
      <c r="DZ142" s="414"/>
      <c r="EA142" s="414"/>
      <c r="EB142" s="414"/>
      <c r="EC142" s="414"/>
      <c r="ED142" s="414"/>
    </row>
    <row r="143" spans="31:134" ht="12" customHeight="1">
      <c r="AE143" s="419"/>
      <c r="AF143" s="419"/>
      <c r="AG143" s="419"/>
      <c r="AH143" s="419"/>
      <c r="AI143" s="419"/>
      <c r="AJ143" s="419"/>
      <c r="AK143" s="419"/>
      <c r="AL143" s="419"/>
      <c r="AM143" s="419"/>
      <c r="AN143" s="419"/>
      <c r="AO143" s="419"/>
      <c r="AP143" s="419"/>
      <c r="AQ143" s="419"/>
      <c r="AR143" s="419"/>
      <c r="AS143" s="419"/>
      <c r="BX143" s="425"/>
      <c r="BY143" s="425"/>
      <c r="BZ143" s="425"/>
      <c r="CA143" s="425"/>
      <c r="CB143" s="425"/>
      <c r="CC143" s="425"/>
      <c r="CD143" s="425"/>
      <c r="CE143" s="425"/>
      <c r="CF143" s="425"/>
      <c r="CG143" s="425"/>
      <c r="CH143" s="425"/>
      <c r="CI143" s="425"/>
      <c r="CJ143" s="425"/>
      <c r="CK143" s="425"/>
      <c r="CL143" s="425"/>
      <c r="DQ143" s="418"/>
      <c r="DR143" s="414"/>
      <c r="DS143" s="425"/>
      <c r="DT143" s="425"/>
      <c r="DU143" s="425"/>
      <c r="DV143" s="425"/>
      <c r="DW143" s="425"/>
      <c r="DX143" s="425"/>
      <c r="DY143" s="425"/>
      <c r="DZ143" s="425"/>
      <c r="EA143" s="425"/>
      <c r="EB143" s="425"/>
      <c r="EC143" s="425"/>
      <c r="ED143" s="425"/>
    </row>
    <row r="144" spans="31:134" ht="12" customHeight="1">
      <c r="AE144" s="419"/>
      <c r="AF144" s="419"/>
      <c r="AG144" s="419"/>
      <c r="AH144" s="419"/>
      <c r="AI144" s="419"/>
      <c r="AJ144" s="419"/>
      <c r="AK144" s="419"/>
      <c r="AL144" s="419"/>
      <c r="AM144" s="419"/>
      <c r="AN144" s="419"/>
      <c r="AO144" s="419"/>
      <c r="AP144" s="419"/>
      <c r="AQ144" s="419"/>
      <c r="AR144" s="419"/>
      <c r="AS144" s="419"/>
      <c r="BX144" s="425"/>
      <c r="BY144" s="425"/>
      <c r="BZ144" s="425"/>
      <c r="CA144" s="425"/>
      <c r="CB144" s="425"/>
      <c r="CC144" s="425"/>
      <c r="CD144" s="425"/>
      <c r="CE144" s="425"/>
      <c r="CF144" s="425"/>
      <c r="CG144" s="425"/>
      <c r="CH144" s="425"/>
      <c r="CI144" s="425"/>
      <c r="CJ144" s="425"/>
      <c r="CK144" s="425"/>
      <c r="CL144" s="425"/>
      <c r="DQ144" s="418"/>
      <c r="DR144" s="414"/>
      <c r="DS144" s="425"/>
      <c r="DT144" s="425"/>
      <c r="DU144" s="425"/>
      <c r="DV144" s="425"/>
      <c r="DW144" s="425"/>
      <c r="DX144" s="425"/>
      <c r="DY144" s="425"/>
      <c r="DZ144" s="425"/>
      <c r="EA144" s="425"/>
      <c r="EB144" s="425"/>
      <c r="EC144" s="425"/>
      <c r="ED144" s="425"/>
    </row>
    <row r="145" spans="31:134" ht="12" customHeight="1">
      <c r="AE145" s="419"/>
      <c r="AF145" s="419"/>
      <c r="AG145" s="419"/>
      <c r="AH145" s="419"/>
      <c r="AI145" s="419"/>
      <c r="AJ145" s="419"/>
      <c r="AK145" s="419"/>
      <c r="AL145" s="419"/>
      <c r="AM145" s="419"/>
      <c r="AN145" s="419"/>
      <c r="AO145" s="419"/>
      <c r="AP145" s="419"/>
      <c r="AQ145" s="419"/>
      <c r="AR145" s="419"/>
      <c r="AS145" s="419"/>
      <c r="BX145" s="425"/>
      <c r="BY145" s="425"/>
      <c r="BZ145" s="425"/>
      <c r="CA145" s="425"/>
      <c r="CB145" s="425"/>
      <c r="CC145" s="425"/>
      <c r="CD145" s="425"/>
      <c r="CE145" s="425"/>
      <c r="CF145" s="425"/>
      <c r="CG145" s="425"/>
      <c r="CH145" s="425"/>
      <c r="CI145" s="425"/>
      <c r="CJ145" s="425"/>
      <c r="CK145" s="425"/>
      <c r="CL145" s="425"/>
      <c r="DQ145" s="418"/>
      <c r="DR145" s="414"/>
      <c r="DS145" s="425"/>
      <c r="DT145" s="425"/>
      <c r="DU145" s="425"/>
      <c r="DV145" s="425"/>
      <c r="DW145" s="425"/>
      <c r="DX145" s="425"/>
      <c r="DY145" s="425"/>
      <c r="DZ145" s="425"/>
      <c r="EA145" s="425"/>
      <c r="EB145" s="425"/>
      <c r="EC145" s="425"/>
      <c r="ED145" s="425"/>
    </row>
    <row r="146" spans="31:134" ht="12" customHeight="1">
      <c r="AE146" s="419"/>
      <c r="AF146" s="419"/>
      <c r="AG146" s="419"/>
      <c r="AH146" s="419"/>
      <c r="AI146" s="419"/>
      <c r="AJ146" s="419"/>
      <c r="AK146" s="419"/>
      <c r="AL146" s="419"/>
      <c r="AM146" s="419"/>
      <c r="AN146" s="419"/>
      <c r="AO146" s="419"/>
      <c r="AP146" s="419"/>
      <c r="AQ146" s="419"/>
      <c r="AR146" s="419"/>
      <c r="AS146" s="419"/>
      <c r="BX146" s="425"/>
      <c r="BY146" s="425"/>
      <c r="BZ146" s="425"/>
      <c r="CA146" s="425"/>
      <c r="CB146" s="425"/>
      <c r="CC146" s="425"/>
      <c r="CD146" s="425"/>
      <c r="CE146" s="425"/>
      <c r="CF146" s="425"/>
      <c r="CG146" s="425"/>
      <c r="CH146" s="425"/>
      <c r="CI146" s="425"/>
      <c r="CJ146" s="425"/>
      <c r="CK146" s="425"/>
      <c r="CL146" s="425"/>
      <c r="DQ146" s="418"/>
      <c r="DR146" s="414"/>
      <c r="DS146" s="425"/>
      <c r="DT146" s="425"/>
      <c r="DU146" s="425"/>
      <c r="DV146" s="425"/>
      <c r="DW146" s="425"/>
      <c r="DX146" s="425"/>
      <c r="DY146" s="425"/>
      <c r="DZ146" s="425"/>
      <c r="EA146" s="425"/>
      <c r="EB146" s="425"/>
      <c r="EC146" s="425"/>
      <c r="ED146" s="425"/>
    </row>
    <row r="147" spans="31:134" ht="12" customHeight="1">
      <c r="AE147" s="419"/>
      <c r="AF147" s="419"/>
      <c r="AG147" s="419"/>
      <c r="AH147" s="419"/>
      <c r="AI147" s="419"/>
      <c r="AJ147" s="419"/>
      <c r="AK147" s="419"/>
      <c r="AL147" s="419"/>
      <c r="AM147" s="419"/>
      <c r="AN147" s="419"/>
      <c r="AO147" s="419"/>
      <c r="AP147" s="419"/>
      <c r="AQ147" s="419"/>
      <c r="AR147" s="419"/>
      <c r="AS147" s="419"/>
      <c r="BX147" s="425"/>
      <c r="BY147" s="425"/>
      <c r="BZ147" s="425"/>
      <c r="CA147" s="425"/>
      <c r="CB147" s="425"/>
      <c r="CC147" s="425"/>
      <c r="CD147" s="425"/>
      <c r="CE147" s="425"/>
      <c r="CF147" s="425"/>
      <c r="CG147" s="425"/>
      <c r="CH147" s="425"/>
      <c r="CI147" s="425"/>
      <c r="CJ147" s="425"/>
      <c r="CK147" s="425"/>
      <c r="CL147" s="425"/>
      <c r="DQ147" s="418"/>
      <c r="DR147" s="414"/>
      <c r="DS147" s="425"/>
      <c r="DT147" s="425"/>
      <c r="DU147" s="425"/>
      <c r="DV147" s="425"/>
      <c r="DW147" s="425"/>
      <c r="DX147" s="425"/>
      <c r="DY147" s="425"/>
      <c r="DZ147" s="425"/>
      <c r="EA147" s="425"/>
      <c r="EB147" s="425"/>
      <c r="EC147" s="425"/>
      <c r="ED147" s="425"/>
    </row>
    <row r="148" spans="31:134" ht="12" customHeight="1">
      <c r="AE148" s="419"/>
      <c r="AF148" s="419"/>
      <c r="AG148" s="419"/>
      <c r="AH148" s="419"/>
      <c r="AI148" s="419"/>
      <c r="AJ148" s="419"/>
      <c r="AK148" s="419"/>
      <c r="AL148" s="419"/>
      <c r="AM148" s="419"/>
      <c r="AN148" s="419"/>
      <c r="AO148" s="419"/>
      <c r="AP148" s="419"/>
      <c r="AQ148" s="419"/>
      <c r="AR148" s="419"/>
      <c r="AS148" s="419"/>
      <c r="BX148" s="425"/>
      <c r="BY148" s="425"/>
      <c r="BZ148" s="425"/>
      <c r="CA148" s="425"/>
      <c r="CB148" s="425"/>
      <c r="CC148" s="425"/>
      <c r="CD148" s="425"/>
      <c r="CE148" s="425"/>
      <c r="CF148" s="425"/>
      <c r="CG148" s="425"/>
      <c r="CH148" s="425"/>
      <c r="CI148" s="425"/>
      <c r="CJ148" s="425"/>
      <c r="CK148" s="425"/>
      <c r="CL148" s="425"/>
      <c r="DQ148" s="418"/>
      <c r="DR148" s="414"/>
      <c r="DS148" s="425"/>
      <c r="DT148" s="425"/>
      <c r="DU148" s="425"/>
      <c r="DV148" s="425"/>
      <c r="DW148" s="425"/>
      <c r="DX148" s="425"/>
      <c r="DY148" s="425"/>
      <c r="DZ148" s="425"/>
      <c r="EA148" s="425"/>
      <c r="EB148" s="425"/>
      <c r="EC148" s="425"/>
      <c r="ED148" s="425"/>
    </row>
    <row r="149" spans="31:134" ht="12" customHeight="1">
      <c r="AE149" s="419"/>
      <c r="AF149" s="419"/>
      <c r="AG149" s="419"/>
      <c r="AH149" s="419"/>
      <c r="AI149" s="419"/>
      <c r="AJ149" s="419"/>
      <c r="AK149" s="419"/>
      <c r="AL149" s="419"/>
      <c r="AM149" s="419"/>
      <c r="AN149" s="419"/>
      <c r="AO149" s="419"/>
      <c r="AP149" s="419"/>
      <c r="AQ149" s="419"/>
      <c r="AR149" s="419"/>
      <c r="AS149" s="419"/>
      <c r="BX149" s="425"/>
      <c r="BY149" s="425"/>
      <c r="BZ149" s="425"/>
      <c r="CA149" s="425"/>
      <c r="CB149" s="425"/>
      <c r="CC149" s="425"/>
      <c r="CD149" s="425"/>
      <c r="CE149" s="425"/>
      <c r="CF149" s="425"/>
      <c r="CG149" s="425"/>
      <c r="CH149" s="425"/>
      <c r="CI149" s="425"/>
      <c r="CJ149" s="425"/>
      <c r="CK149" s="425"/>
      <c r="CL149" s="425"/>
      <c r="DQ149" s="418"/>
      <c r="DR149" s="414"/>
      <c r="DS149" s="425"/>
      <c r="DT149" s="425"/>
      <c r="DU149" s="425"/>
      <c r="DV149" s="425"/>
      <c r="DW149" s="425"/>
      <c r="DX149" s="425"/>
      <c r="DY149" s="425"/>
      <c r="DZ149" s="425"/>
      <c r="EA149" s="425"/>
      <c r="EB149" s="425"/>
      <c r="EC149" s="425"/>
      <c r="ED149" s="425"/>
    </row>
    <row r="150" spans="31:134" ht="12" customHeight="1">
      <c r="AE150" s="419"/>
      <c r="AF150" s="419"/>
      <c r="AG150" s="419"/>
      <c r="AH150" s="419"/>
      <c r="AI150" s="419"/>
      <c r="AJ150" s="419"/>
      <c r="AK150" s="419"/>
      <c r="AL150" s="419"/>
      <c r="AM150" s="419"/>
      <c r="AN150" s="419"/>
      <c r="AO150" s="419"/>
      <c r="AP150" s="419"/>
      <c r="AQ150" s="419"/>
      <c r="AR150" s="419"/>
      <c r="AS150" s="419"/>
      <c r="BX150" s="425"/>
      <c r="BY150" s="425"/>
      <c r="BZ150" s="425"/>
      <c r="CA150" s="425"/>
      <c r="CB150" s="425"/>
      <c r="CC150" s="425"/>
      <c r="CD150" s="425"/>
      <c r="CE150" s="425"/>
      <c r="CF150" s="425"/>
      <c r="CG150" s="425"/>
      <c r="CH150" s="425"/>
      <c r="CI150" s="425"/>
      <c r="CJ150" s="425"/>
      <c r="CK150" s="425"/>
      <c r="CL150" s="425"/>
      <c r="DQ150" s="418"/>
      <c r="DR150" s="414"/>
      <c r="DS150" s="425"/>
      <c r="DT150" s="425"/>
      <c r="DU150" s="425"/>
      <c r="DV150" s="425"/>
      <c r="DW150" s="425"/>
      <c r="DX150" s="425"/>
      <c r="DY150" s="425"/>
      <c r="DZ150" s="425"/>
      <c r="EA150" s="425"/>
      <c r="EB150" s="425"/>
      <c r="EC150" s="425"/>
      <c r="ED150" s="425"/>
    </row>
    <row r="151" spans="31:134" ht="12" customHeight="1">
      <c r="AE151" s="419"/>
      <c r="AF151" s="419"/>
      <c r="AG151" s="419"/>
      <c r="AH151" s="419"/>
      <c r="AI151" s="419"/>
      <c r="AJ151" s="419"/>
      <c r="AK151" s="419"/>
      <c r="AL151" s="419"/>
      <c r="AM151" s="419"/>
      <c r="AN151" s="419"/>
      <c r="AO151" s="419"/>
      <c r="AP151" s="419"/>
      <c r="AQ151" s="419"/>
      <c r="AR151" s="419"/>
      <c r="AS151" s="419"/>
      <c r="BX151" s="425"/>
      <c r="BY151" s="425"/>
      <c r="BZ151" s="425"/>
      <c r="CA151" s="425"/>
      <c r="CB151" s="425"/>
      <c r="CC151" s="425"/>
      <c r="CD151" s="425"/>
      <c r="CE151" s="425"/>
      <c r="CF151" s="425"/>
      <c r="CG151" s="425"/>
      <c r="CH151" s="425"/>
      <c r="CI151" s="425"/>
      <c r="CJ151" s="425"/>
      <c r="CK151" s="425"/>
      <c r="CL151" s="425"/>
      <c r="DQ151" s="418"/>
      <c r="DR151" s="414"/>
      <c r="DS151" s="425"/>
      <c r="DT151" s="425"/>
      <c r="DU151" s="425"/>
      <c r="DV151" s="425"/>
      <c r="DW151" s="425"/>
      <c r="DX151" s="425"/>
      <c r="DY151" s="425"/>
      <c r="DZ151" s="425"/>
      <c r="EA151" s="425"/>
      <c r="EB151" s="425"/>
      <c r="EC151" s="425"/>
      <c r="ED151" s="425"/>
    </row>
    <row r="152" spans="31:134" ht="12" customHeight="1">
      <c r="AE152" s="419"/>
      <c r="AF152" s="419"/>
      <c r="AG152" s="419"/>
      <c r="AH152" s="419"/>
      <c r="AI152" s="419"/>
      <c r="AJ152" s="419"/>
      <c r="AK152" s="419"/>
      <c r="AL152" s="419"/>
      <c r="AM152" s="419"/>
      <c r="AN152" s="419"/>
      <c r="AO152" s="419"/>
      <c r="AP152" s="419"/>
      <c r="AQ152" s="419"/>
      <c r="AR152" s="419"/>
      <c r="AS152" s="419"/>
      <c r="BX152" s="425"/>
      <c r="BY152" s="425"/>
      <c r="BZ152" s="425"/>
      <c r="CA152" s="425"/>
      <c r="CB152" s="425"/>
      <c r="CC152" s="425"/>
      <c r="CD152" s="425"/>
      <c r="CE152" s="425"/>
      <c r="CF152" s="425"/>
      <c r="CG152" s="425"/>
      <c r="CH152" s="425"/>
      <c r="CI152" s="425"/>
      <c r="CJ152" s="425"/>
      <c r="CK152" s="425"/>
      <c r="CL152" s="425"/>
      <c r="DQ152" s="418"/>
      <c r="DR152" s="414"/>
      <c r="DS152" s="425"/>
      <c r="DT152" s="425"/>
      <c r="DU152" s="425"/>
      <c r="DV152" s="425"/>
      <c r="DW152" s="425"/>
      <c r="DX152" s="425"/>
      <c r="DY152" s="425"/>
      <c r="DZ152" s="425"/>
      <c r="EA152" s="425"/>
      <c r="EB152" s="425"/>
      <c r="EC152" s="425"/>
      <c r="ED152" s="425"/>
    </row>
    <row r="153" spans="31:134" ht="12" customHeight="1">
      <c r="AE153" s="419"/>
      <c r="AF153" s="419"/>
      <c r="AG153" s="419"/>
      <c r="AH153" s="419"/>
      <c r="AI153" s="419"/>
      <c r="AJ153" s="419"/>
      <c r="AK153" s="419"/>
      <c r="AL153" s="419"/>
      <c r="AM153" s="419"/>
      <c r="AN153" s="419"/>
      <c r="AO153" s="419"/>
      <c r="AP153" s="419"/>
      <c r="AQ153" s="419"/>
      <c r="AR153" s="419"/>
      <c r="AS153" s="419"/>
      <c r="BX153" s="425"/>
      <c r="BY153" s="425"/>
      <c r="BZ153" s="425"/>
      <c r="CA153" s="425"/>
      <c r="CB153" s="425"/>
      <c r="CC153" s="425"/>
      <c r="CD153" s="425"/>
      <c r="CE153" s="425"/>
      <c r="CF153" s="425"/>
      <c r="CG153" s="425"/>
      <c r="CH153" s="425"/>
      <c r="CI153" s="425"/>
      <c r="CJ153" s="425"/>
      <c r="CK153" s="425"/>
      <c r="CL153" s="425"/>
      <c r="DQ153" s="418"/>
      <c r="DR153" s="414"/>
      <c r="DS153" s="425"/>
      <c r="DT153" s="425"/>
      <c r="DU153" s="425"/>
      <c r="DV153" s="425"/>
      <c r="DW153" s="425"/>
      <c r="DX153" s="425"/>
      <c r="DY153" s="425"/>
      <c r="DZ153" s="425"/>
      <c r="EA153" s="425"/>
      <c r="EB153" s="425"/>
      <c r="EC153" s="425"/>
      <c r="ED153" s="425"/>
    </row>
    <row r="154" spans="31:134" ht="12" customHeight="1">
      <c r="AE154" s="419"/>
      <c r="AF154" s="419"/>
      <c r="AG154" s="419"/>
      <c r="AH154" s="419"/>
      <c r="AI154" s="419"/>
      <c r="AJ154" s="419"/>
      <c r="AK154" s="419"/>
      <c r="AL154" s="419"/>
      <c r="AM154" s="419"/>
      <c r="AN154" s="419"/>
      <c r="AO154" s="419"/>
      <c r="AP154" s="419"/>
      <c r="AQ154" s="419"/>
      <c r="AR154" s="419"/>
      <c r="AS154" s="419"/>
      <c r="BX154" s="425"/>
      <c r="BY154" s="425"/>
      <c r="BZ154" s="425"/>
      <c r="CA154" s="425"/>
      <c r="CB154" s="425"/>
      <c r="CC154" s="425"/>
      <c r="CD154" s="425"/>
      <c r="CE154" s="425"/>
      <c r="CF154" s="425"/>
      <c r="CG154" s="425"/>
      <c r="CH154" s="425"/>
      <c r="CI154" s="425"/>
      <c r="CJ154" s="425"/>
      <c r="CK154" s="425"/>
      <c r="CL154" s="425"/>
      <c r="DQ154" s="418"/>
      <c r="DR154" s="414"/>
      <c r="DS154" s="425"/>
      <c r="DT154" s="425"/>
      <c r="DU154" s="425"/>
      <c r="DV154" s="425"/>
      <c r="DW154" s="425"/>
      <c r="DX154" s="425"/>
      <c r="DY154" s="425"/>
      <c r="DZ154" s="425"/>
      <c r="EA154" s="425"/>
      <c r="EB154" s="425"/>
      <c r="EC154" s="425"/>
      <c r="ED154" s="425"/>
    </row>
    <row r="155" spans="31:134" ht="12" customHeight="1">
      <c r="AE155" s="419"/>
      <c r="AF155" s="419"/>
      <c r="AG155" s="419"/>
      <c r="AH155" s="419"/>
      <c r="AI155" s="419"/>
      <c r="AJ155" s="419"/>
      <c r="AK155" s="419"/>
      <c r="AL155" s="419"/>
      <c r="AM155" s="419"/>
      <c r="AN155" s="419"/>
      <c r="AO155" s="419"/>
      <c r="AP155" s="419"/>
      <c r="AQ155" s="419"/>
      <c r="AR155" s="419"/>
      <c r="AS155" s="419"/>
      <c r="BX155" s="425"/>
      <c r="BY155" s="425"/>
      <c r="BZ155" s="425"/>
      <c r="CA155" s="425"/>
      <c r="CB155" s="425"/>
      <c r="CC155" s="425"/>
      <c r="CD155" s="425"/>
      <c r="CE155" s="425"/>
      <c r="CF155" s="425"/>
      <c r="CG155" s="425"/>
      <c r="CH155" s="425"/>
      <c r="CI155" s="425"/>
      <c r="CJ155" s="425"/>
      <c r="CK155" s="425"/>
      <c r="CL155" s="425"/>
      <c r="DQ155" s="418"/>
      <c r="DR155" s="414"/>
      <c r="DS155" s="425"/>
      <c r="DT155" s="425"/>
      <c r="DU155" s="425"/>
      <c r="DV155" s="425"/>
      <c r="DW155" s="425"/>
      <c r="DX155" s="425"/>
      <c r="DY155" s="425"/>
      <c r="DZ155" s="425"/>
      <c r="EA155" s="425"/>
      <c r="EB155" s="425"/>
      <c r="EC155" s="425"/>
      <c r="ED155" s="425"/>
    </row>
    <row r="156" spans="31:134" ht="12" customHeight="1">
      <c r="AE156" s="419"/>
      <c r="AF156" s="419"/>
      <c r="AG156" s="419"/>
      <c r="AH156" s="419"/>
      <c r="AI156" s="419"/>
      <c r="AJ156" s="419"/>
      <c r="AK156" s="419"/>
      <c r="AL156" s="419"/>
      <c r="AM156" s="419"/>
      <c r="AN156" s="419"/>
      <c r="AO156" s="419"/>
      <c r="AP156" s="419"/>
      <c r="AQ156" s="419"/>
      <c r="AR156" s="419"/>
      <c r="AS156" s="419"/>
      <c r="BX156" s="425"/>
      <c r="BY156" s="425"/>
      <c r="BZ156" s="425"/>
      <c r="CA156" s="425"/>
      <c r="CB156" s="425"/>
      <c r="CC156" s="425"/>
      <c r="CD156" s="425"/>
      <c r="CE156" s="425"/>
      <c r="CF156" s="425"/>
      <c r="CG156" s="425"/>
      <c r="CH156" s="425"/>
      <c r="CI156" s="425"/>
      <c r="CJ156" s="425"/>
      <c r="CK156" s="425"/>
      <c r="CL156" s="425"/>
      <c r="DQ156" s="418"/>
      <c r="DR156" s="414"/>
      <c r="DS156" s="425"/>
      <c r="DT156" s="425"/>
      <c r="DU156" s="425"/>
      <c r="DV156" s="425"/>
      <c r="DW156" s="425"/>
      <c r="DX156" s="425"/>
      <c r="DY156" s="425"/>
      <c r="DZ156" s="425"/>
      <c r="EA156" s="425"/>
      <c r="EB156" s="425"/>
      <c r="EC156" s="425"/>
      <c r="ED156" s="425"/>
    </row>
    <row r="157" spans="31:134" ht="12" customHeight="1">
      <c r="AE157" s="419"/>
      <c r="AF157" s="419"/>
      <c r="AG157" s="419"/>
      <c r="AH157" s="419"/>
      <c r="AI157" s="419"/>
      <c r="AJ157" s="419"/>
      <c r="AK157" s="419"/>
      <c r="AL157" s="419"/>
      <c r="AM157" s="419"/>
      <c r="AN157" s="419"/>
      <c r="AO157" s="419"/>
      <c r="AP157" s="419"/>
      <c r="AQ157" s="419"/>
      <c r="AR157" s="419"/>
      <c r="AS157" s="419"/>
      <c r="BX157" s="425"/>
      <c r="BY157" s="425"/>
      <c r="BZ157" s="425"/>
      <c r="CA157" s="425"/>
      <c r="CB157" s="425"/>
      <c r="CC157" s="425"/>
      <c r="CD157" s="425"/>
      <c r="CE157" s="425"/>
      <c r="CF157" s="425"/>
      <c r="CG157" s="425"/>
      <c r="CH157" s="425"/>
      <c r="CI157" s="425"/>
      <c r="CJ157" s="425"/>
      <c r="CK157" s="425"/>
      <c r="CL157" s="425"/>
      <c r="DQ157" s="418"/>
      <c r="DR157" s="414"/>
      <c r="DS157" s="425"/>
      <c r="DT157" s="425"/>
      <c r="DU157" s="425"/>
      <c r="DV157" s="425"/>
      <c r="DW157" s="425"/>
      <c r="DX157" s="425"/>
      <c r="DY157" s="425"/>
      <c r="DZ157" s="425"/>
      <c r="EA157" s="425"/>
      <c r="EB157" s="425"/>
      <c r="EC157" s="425"/>
      <c r="ED157" s="425"/>
    </row>
    <row r="158" spans="31:134" ht="12" customHeight="1">
      <c r="AE158" s="419"/>
      <c r="AF158" s="419"/>
      <c r="AG158" s="419"/>
      <c r="AH158" s="419"/>
      <c r="AI158" s="419"/>
      <c r="AJ158" s="419"/>
      <c r="AK158" s="419"/>
      <c r="AL158" s="419"/>
      <c r="AM158" s="419"/>
      <c r="AN158" s="419"/>
      <c r="AO158" s="419"/>
      <c r="AP158" s="419"/>
      <c r="AQ158" s="419"/>
      <c r="AR158" s="419"/>
      <c r="AS158" s="419"/>
      <c r="BX158" s="425"/>
      <c r="BY158" s="425"/>
      <c r="BZ158" s="425"/>
      <c r="CA158" s="425"/>
      <c r="CB158" s="425"/>
      <c r="CC158" s="425"/>
      <c r="CD158" s="425"/>
      <c r="CE158" s="425"/>
      <c r="CF158" s="425"/>
      <c r="CG158" s="425"/>
      <c r="CH158" s="425"/>
      <c r="CI158" s="425"/>
      <c r="CJ158" s="425"/>
      <c r="CK158" s="425"/>
      <c r="CL158" s="425"/>
      <c r="DQ158" s="418"/>
      <c r="DR158" s="414"/>
      <c r="DS158" s="425"/>
      <c r="DT158" s="425"/>
      <c r="DU158" s="425"/>
      <c r="DV158" s="425"/>
      <c r="DW158" s="425"/>
      <c r="DX158" s="425"/>
      <c r="DY158" s="425"/>
      <c r="DZ158" s="425"/>
      <c r="EA158" s="425"/>
      <c r="EB158" s="425"/>
      <c r="EC158" s="425"/>
      <c r="ED158" s="425"/>
    </row>
    <row r="159" spans="31:134" ht="12" customHeight="1">
      <c r="AE159" s="419"/>
      <c r="AF159" s="419"/>
      <c r="AG159" s="419"/>
      <c r="AH159" s="419"/>
      <c r="AI159" s="419"/>
      <c r="AJ159" s="419"/>
      <c r="AK159" s="419"/>
      <c r="AL159" s="419"/>
      <c r="AM159" s="419"/>
      <c r="AN159" s="419"/>
      <c r="AO159" s="419"/>
      <c r="AP159" s="419"/>
      <c r="AQ159" s="419"/>
      <c r="AR159" s="419"/>
      <c r="AS159" s="419"/>
      <c r="BX159" s="414"/>
      <c r="BY159" s="414"/>
      <c r="BZ159" s="414"/>
      <c r="CA159" s="414"/>
      <c r="CB159" s="414"/>
      <c r="CC159" s="414"/>
      <c r="CD159" s="414"/>
      <c r="CE159" s="414"/>
      <c r="CF159" s="414"/>
      <c r="CG159" s="414"/>
      <c r="CH159" s="414"/>
      <c r="CI159" s="414"/>
      <c r="CJ159" s="414"/>
      <c r="CK159" s="414"/>
      <c r="CL159" s="414"/>
      <c r="DQ159" s="413"/>
      <c r="DR159" s="425"/>
      <c r="DS159" s="414"/>
      <c r="DT159" s="414"/>
      <c r="DU159" s="414"/>
      <c r="DV159" s="414"/>
      <c r="DW159" s="414"/>
      <c r="DX159" s="414"/>
      <c r="DY159" s="414"/>
      <c r="DZ159" s="414"/>
      <c r="EA159" s="414"/>
      <c r="EB159" s="414"/>
      <c r="EC159" s="414"/>
      <c r="ED159" s="414"/>
    </row>
    <row r="160" spans="31:134" ht="12" customHeight="1">
      <c r="AE160" s="436"/>
      <c r="AF160" s="436"/>
      <c r="AG160" s="436"/>
      <c r="AH160" s="436"/>
      <c r="AI160" s="436"/>
      <c r="AJ160" s="436"/>
      <c r="AK160" s="436"/>
      <c r="AL160" s="436"/>
      <c r="AM160" s="436"/>
      <c r="AN160" s="436"/>
      <c r="AO160" s="436"/>
      <c r="AP160" s="436"/>
      <c r="AQ160" s="436"/>
      <c r="AR160" s="436"/>
      <c r="AS160" s="436"/>
      <c r="BX160" s="442"/>
      <c r="BY160" s="442"/>
      <c r="BZ160" s="442"/>
      <c r="CA160" s="442"/>
      <c r="CB160" s="442"/>
      <c r="CC160" s="442"/>
      <c r="CD160" s="442"/>
      <c r="CE160" s="442"/>
      <c r="CF160" s="442"/>
      <c r="CG160" s="442"/>
      <c r="CH160" s="442"/>
      <c r="CI160" s="442"/>
      <c r="CJ160" s="442"/>
      <c r="CK160" s="442"/>
      <c r="CL160" s="442"/>
      <c r="DQ160" s="443"/>
      <c r="DR160" s="442"/>
      <c r="DS160" s="438"/>
      <c r="DT160" s="438"/>
      <c r="DU160" s="438"/>
      <c r="DV160" s="438"/>
      <c r="DW160" s="438"/>
      <c r="DX160" s="438"/>
      <c r="DY160" s="438"/>
      <c r="DZ160" s="438"/>
      <c r="EA160" s="438"/>
      <c r="EB160" s="438"/>
      <c r="EC160" s="438"/>
      <c r="ED160" s="442"/>
    </row>
    <row r="161" spans="31:134" ht="12" customHeight="1">
      <c r="AE161" s="434"/>
      <c r="AF161" s="434"/>
      <c r="AG161" s="434"/>
      <c r="AH161" s="434"/>
      <c r="AI161" s="434"/>
      <c r="AJ161" s="434"/>
      <c r="AK161" s="434"/>
      <c r="AL161" s="434"/>
      <c r="AM161" s="434"/>
      <c r="AN161" s="434"/>
      <c r="AO161" s="434"/>
      <c r="AP161" s="434"/>
      <c r="AQ161" s="434"/>
      <c r="AR161" s="434"/>
      <c r="AS161" s="434"/>
      <c r="BX161" s="435"/>
      <c r="BY161" s="435"/>
      <c r="BZ161" s="435"/>
      <c r="CA161" s="435"/>
      <c r="CB161" s="435"/>
      <c r="CC161" s="435"/>
      <c r="CD161" s="435"/>
      <c r="CE161" s="435"/>
      <c r="CF161" s="435"/>
      <c r="CG161" s="435"/>
      <c r="CH161" s="435"/>
      <c r="CI161" s="435"/>
      <c r="CJ161" s="435"/>
      <c r="CK161" s="435"/>
      <c r="CL161" s="435"/>
      <c r="DQ161" s="444"/>
      <c r="DR161" s="435"/>
      <c r="DS161" s="435"/>
      <c r="DT161" s="435"/>
      <c r="DU161" s="435"/>
      <c r="DV161" s="435"/>
      <c r="DW161" s="435"/>
      <c r="DX161" s="435"/>
      <c r="DY161" s="435"/>
      <c r="DZ161" s="435"/>
      <c r="EA161" s="435"/>
      <c r="EB161" s="435"/>
      <c r="EC161" s="435"/>
      <c r="ED161" s="435"/>
    </row>
    <row r="162" spans="31:134" ht="12" customHeight="1">
      <c r="AE162" s="436"/>
      <c r="AF162" s="436"/>
      <c r="AG162" s="436"/>
      <c r="AH162" s="436"/>
      <c r="AI162" s="436"/>
      <c r="AJ162" s="436"/>
      <c r="AK162" s="436"/>
      <c r="AL162" s="436"/>
      <c r="AM162" s="436"/>
      <c r="AN162" s="436"/>
      <c r="AO162" s="436"/>
      <c r="AP162" s="436"/>
      <c r="AQ162" s="436"/>
      <c r="AR162" s="436"/>
      <c r="AS162" s="436"/>
      <c r="BX162" s="437"/>
      <c r="BY162" s="437"/>
      <c r="BZ162" s="437"/>
      <c r="CA162" s="437"/>
      <c r="CB162" s="437"/>
      <c r="CC162" s="437"/>
      <c r="CD162" s="437"/>
      <c r="CE162" s="437"/>
      <c r="CF162" s="437"/>
      <c r="CG162" s="437"/>
      <c r="CH162" s="437"/>
      <c r="CI162" s="437"/>
      <c r="CJ162" s="437"/>
      <c r="CK162" s="437"/>
      <c r="CL162" s="437"/>
      <c r="DQ162" s="441"/>
      <c r="DR162" s="445"/>
      <c r="DS162" s="438"/>
      <c r="DT162" s="438"/>
      <c r="DU162" s="438"/>
      <c r="DV162" s="438"/>
      <c r="DW162" s="438"/>
      <c r="DX162" s="438"/>
      <c r="DY162" s="438"/>
      <c r="DZ162" s="438"/>
      <c r="EA162" s="438"/>
      <c r="EB162" s="438"/>
      <c r="EC162" s="438"/>
      <c r="ED162" s="437"/>
    </row>
    <row r="163" spans="31:134" ht="12" customHeight="1">
      <c r="AE163" s="419"/>
      <c r="AF163" s="419"/>
      <c r="AG163" s="419"/>
      <c r="AH163" s="419"/>
      <c r="AI163" s="419"/>
      <c r="AJ163" s="419"/>
      <c r="AK163" s="419"/>
      <c r="AL163" s="419"/>
      <c r="AM163" s="419"/>
      <c r="AN163" s="419"/>
      <c r="AO163" s="419"/>
      <c r="AP163" s="419"/>
      <c r="AQ163" s="419"/>
      <c r="AR163" s="419"/>
      <c r="AS163" s="419"/>
      <c r="BX163" s="446"/>
      <c r="BY163" s="446"/>
      <c r="BZ163" s="446"/>
      <c r="CA163" s="446"/>
      <c r="CB163" s="446"/>
      <c r="CC163" s="446"/>
      <c r="CD163" s="446"/>
      <c r="CE163" s="446"/>
      <c r="CF163" s="446"/>
      <c r="CG163" s="446"/>
      <c r="CH163" s="446"/>
      <c r="CI163" s="446"/>
      <c r="CJ163" s="446"/>
      <c r="CK163" s="446"/>
      <c r="CL163" s="446"/>
      <c r="DQ163" s="413"/>
      <c r="DR163" s="425"/>
      <c r="DS163" s="414"/>
      <c r="DT163" s="414"/>
      <c r="DU163" s="414"/>
      <c r="DV163" s="414"/>
      <c r="DW163" s="414"/>
      <c r="DX163" s="414"/>
      <c r="DY163" s="414"/>
      <c r="DZ163" s="414"/>
      <c r="EA163" s="414"/>
      <c r="EB163" s="414"/>
      <c r="EC163" s="414"/>
      <c r="ED163" s="446"/>
    </row>
    <row r="164" spans="31:134" ht="12" customHeight="1">
      <c r="AE164" s="419"/>
      <c r="AF164" s="419"/>
      <c r="AG164" s="419"/>
      <c r="AH164" s="419"/>
      <c r="AI164" s="419"/>
      <c r="AJ164" s="419"/>
      <c r="AK164" s="419"/>
      <c r="AL164" s="419"/>
      <c r="AM164" s="419"/>
      <c r="AN164" s="419"/>
      <c r="AO164" s="419"/>
      <c r="AP164" s="419"/>
      <c r="AQ164" s="419"/>
      <c r="AR164" s="419"/>
      <c r="AS164" s="419"/>
      <c r="BX164" s="425"/>
      <c r="BY164" s="425"/>
      <c r="BZ164" s="425"/>
      <c r="CA164" s="425"/>
      <c r="CB164" s="425"/>
      <c r="CC164" s="425"/>
      <c r="CD164" s="425"/>
      <c r="CE164" s="425"/>
      <c r="CF164" s="425"/>
      <c r="CG164" s="425"/>
      <c r="CH164" s="425"/>
      <c r="CI164" s="425"/>
      <c r="CJ164" s="425"/>
      <c r="CK164" s="425"/>
      <c r="CL164" s="425"/>
      <c r="DQ164" s="418"/>
      <c r="DR164" s="414"/>
      <c r="DS164" s="425"/>
      <c r="DT164" s="425"/>
      <c r="DU164" s="425"/>
      <c r="DV164" s="425"/>
      <c r="DW164" s="425"/>
      <c r="DX164" s="425"/>
      <c r="DY164" s="425"/>
      <c r="DZ164" s="425"/>
      <c r="EA164" s="425"/>
      <c r="EB164" s="425"/>
      <c r="EC164" s="425"/>
      <c r="ED164" s="425"/>
    </row>
    <row r="165" spans="31:134" ht="12" customHeight="1">
      <c r="AE165" s="419"/>
      <c r="AF165" s="419"/>
      <c r="AG165" s="419"/>
      <c r="AH165" s="419"/>
      <c r="AI165" s="419"/>
      <c r="AJ165" s="419"/>
      <c r="AK165" s="419"/>
      <c r="AL165" s="419"/>
      <c r="AM165" s="419"/>
      <c r="AN165" s="419"/>
      <c r="AO165" s="419"/>
      <c r="AP165" s="419"/>
      <c r="AQ165" s="419"/>
      <c r="AR165" s="419"/>
      <c r="AS165" s="419"/>
      <c r="BX165" s="425"/>
      <c r="BY165" s="425"/>
      <c r="BZ165" s="425"/>
      <c r="CA165" s="425"/>
      <c r="CB165" s="425"/>
      <c r="CC165" s="425"/>
      <c r="CD165" s="425"/>
      <c r="CE165" s="425"/>
      <c r="CF165" s="425"/>
      <c r="CG165" s="425"/>
      <c r="CH165" s="425"/>
      <c r="CI165" s="425"/>
      <c r="CJ165" s="425"/>
      <c r="CK165" s="425"/>
      <c r="CL165" s="425"/>
      <c r="DQ165" s="418"/>
      <c r="DR165" s="414"/>
      <c r="DS165" s="425"/>
      <c r="DT165" s="425"/>
      <c r="DU165" s="425"/>
      <c r="DV165" s="425"/>
      <c r="DW165" s="425"/>
      <c r="DX165" s="425"/>
      <c r="DY165" s="425"/>
      <c r="DZ165" s="425"/>
      <c r="EA165" s="425"/>
      <c r="EB165" s="425"/>
      <c r="EC165" s="425"/>
      <c r="ED165" s="425"/>
    </row>
    <row r="166" spans="31:134" ht="12" customHeight="1">
      <c r="AE166" s="419"/>
      <c r="AF166" s="419"/>
      <c r="AG166" s="419"/>
      <c r="AH166" s="419"/>
      <c r="AI166" s="419"/>
      <c r="AJ166" s="419"/>
      <c r="AK166" s="419"/>
      <c r="AL166" s="419"/>
      <c r="AM166" s="419"/>
      <c r="AN166" s="419"/>
      <c r="AO166" s="419"/>
      <c r="AP166" s="419"/>
      <c r="AQ166" s="419"/>
      <c r="AR166" s="419"/>
      <c r="AS166" s="419"/>
      <c r="BX166" s="425"/>
      <c r="BY166" s="425"/>
      <c r="BZ166" s="425"/>
      <c r="CA166" s="425"/>
      <c r="CB166" s="425"/>
      <c r="CC166" s="425"/>
      <c r="CD166" s="425"/>
      <c r="CE166" s="425"/>
      <c r="CF166" s="425"/>
      <c r="CG166" s="425"/>
      <c r="CH166" s="425"/>
      <c r="CI166" s="425"/>
      <c r="CJ166" s="425"/>
      <c r="CK166" s="425"/>
      <c r="CL166" s="425"/>
      <c r="DQ166" s="418"/>
      <c r="DR166" s="414"/>
      <c r="DS166" s="425"/>
      <c r="DT166" s="425"/>
      <c r="DU166" s="425"/>
      <c r="DV166" s="425"/>
      <c r="DW166" s="425"/>
      <c r="DX166" s="425"/>
      <c r="DY166" s="425"/>
      <c r="DZ166" s="425"/>
      <c r="EA166" s="425"/>
      <c r="EB166" s="425"/>
      <c r="EC166" s="425"/>
      <c r="ED166" s="425"/>
    </row>
    <row r="167" spans="31:134" ht="12" customHeight="1">
      <c r="AE167" s="419"/>
      <c r="AF167" s="419"/>
      <c r="AG167" s="419"/>
      <c r="AH167" s="419"/>
      <c r="AI167" s="419"/>
      <c r="AJ167" s="419"/>
      <c r="AK167" s="419"/>
      <c r="AL167" s="419"/>
      <c r="AM167" s="419"/>
      <c r="AN167" s="419"/>
      <c r="AO167" s="419"/>
      <c r="AP167" s="419"/>
      <c r="AQ167" s="419"/>
      <c r="AR167" s="419"/>
      <c r="AS167" s="419"/>
      <c r="BX167" s="425"/>
      <c r="BY167" s="425"/>
      <c r="BZ167" s="425"/>
      <c r="CA167" s="425"/>
      <c r="CB167" s="425"/>
      <c r="CC167" s="425"/>
      <c r="CD167" s="425"/>
      <c r="CE167" s="425"/>
      <c r="CF167" s="425"/>
      <c r="CG167" s="425"/>
      <c r="CH167" s="425"/>
      <c r="CI167" s="425"/>
      <c r="CJ167" s="425"/>
      <c r="CK167" s="425"/>
      <c r="CL167" s="425"/>
      <c r="DQ167" s="418"/>
      <c r="DR167" s="414"/>
      <c r="DS167" s="425"/>
      <c r="DT167" s="425"/>
      <c r="DU167" s="425"/>
      <c r="DV167" s="425"/>
      <c r="DW167" s="425"/>
      <c r="DX167" s="425"/>
      <c r="DY167" s="425"/>
      <c r="DZ167" s="425"/>
      <c r="EA167" s="425"/>
      <c r="EB167" s="425"/>
      <c r="EC167" s="425"/>
      <c r="ED167" s="425"/>
    </row>
    <row r="168" spans="31:134" ht="12" customHeight="1">
      <c r="AE168" s="419"/>
      <c r="AF168" s="419"/>
      <c r="AG168" s="419"/>
      <c r="AH168" s="419"/>
      <c r="AI168" s="419"/>
      <c r="AJ168" s="419"/>
      <c r="AK168" s="419"/>
      <c r="AL168" s="419"/>
      <c r="AM168" s="419"/>
      <c r="AN168" s="419"/>
      <c r="AO168" s="419"/>
      <c r="AP168" s="419"/>
      <c r="AQ168" s="419"/>
      <c r="AR168" s="419"/>
      <c r="AS168" s="419"/>
      <c r="BX168" s="425"/>
      <c r="BY168" s="425"/>
      <c r="BZ168" s="425"/>
      <c r="CA168" s="425"/>
      <c r="CB168" s="425"/>
      <c r="CC168" s="425"/>
      <c r="CD168" s="425"/>
      <c r="CE168" s="425"/>
      <c r="CF168" s="425"/>
      <c r="CG168" s="425"/>
      <c r="CH168" s="425"/>
      <c r="CI168" s="425"/>
      <c r="CJ168" s="425"/>
      <c r="CK168" s="425"/>
      <c r="CL168" s="425"/>
      <c r="DQ168" s="418"/>
      <c r="DR168" s="414"/>
      <c r="DS168" s="425"/>
      <c r="DT168" s="425"/>
      <c r="DU168" s="425"/>
      <c r="DV168" s="425"/>
      <c r="DW168" s="425"/>
      <c r="DX168" s="425"/>
      <c r="DY168" s="425"/>
      <c r="DZ168" s="425"/>
      <c r="EA168" s="425"/>
      <c r="EB168" s="425"/>
      <c r="EC168" s="425"/>
      <c r="ED168" s="425"/>
    </row>
    <row r="169" spans="31:134" ht="12" customHeight="1">
      <c r="AE169" s="419"/>
      <c r="AF169" s="419"/>
      <c r="AG169" s="419"/>
      <c r="AH169" s="419"/>
      <c r="AI169" s="419"/>
      <c r="AJ169" s="419"/>
      <c r="AK169" s="419"/>
      <c r="AL169" s="419"/>
      <c r="AM169" s="419"/>
      <c r="AN169" s="419"/>
      <c r="AO169" s="419"/>
      <c r="AP169" s="419"/>
      <c r="AQ169" s="419"/>
      <c r="AR169" s="419"/>
      <c r="AS169" s="419"/>
      <c r="BX169" s="425"/>
      <c r="BY169" s="425"/>
      <c r="BZ169" s="425"/>
      <c r="CA169" s="425"/>
      <c r="CB169" s="425"/>
      <c r="CC169" s="425"/>
      <c r="CD169" s="425"/>
      <c r="CE169" s="425"/>
      <c r="CF169" s="425"/>
      <c r="CG169" s="425"/>
      <c r="CH169" s="425"/>
      <c r="CI169" s="425"/>
      <c r="CJ169" s="425"/>
      <c r="CK169" s="425"/>
      <c r="CL169" s="425"/>
      <c r="DQ169" s="418"/>
      <c r="DR169" s="414"/>
      <c r="DS169" s="425"/>
      <c r="DT169" s="425"/>
      <c r="DU169" s="425"/>
      <c r="DV169" s="425"/>
      <c r="DW169" s="425"/>
      <c r="DX169" s="425"/>
      <c r="DY169" s="425"/>
      <c r="DZ169" s="425"/>
      <c r="EA169" s="425"/>
      <c r="EB169" s="425"/>
      <c r="EC169" s="425"/>
      <c r="ED169" s="425"/>
    </row>
    <row r="170" spans="31:134" ht="12" customHeight="1">
      <c r="AE170" s="419"/>
      <c r="AF170" s="419"/>
      <c r="AG170" s="419"/>
      <c r="AH170" s="419"/>
      <c r="AI170" s="419"/>
      <c r="AJ170" s="419"/>
      <c r="AK170" s="419"/>
      <c r="AL170" s="419"/>
      <c r="AM170" s="419"/>
      <c r="AN170" s="419"/>
      <c r="AO170" s="419"/>
      <c r="AP170" s="419"/>
      <c r="AQ170" s="419"/>
      <c r="AR170" s="419"/>
      <c r="AS170" s="419"/>
      <c r="BX170" s="425"/>
      <c r="BY170" s="425"/>
      <c r="BZ170" s="425"/>
      <c r="CA170" s="425"/>
      <c r="CB170" s="425"/>
      <c r="CC170" s="425"/>
      <c r="CD170" s="425"/>
      <c r="CE170" s="425"/>
      <c r="CF170" s="425"/>
      <c r="CG170" s="425"/>
      <c r="CH170" s="425"/>
      <c r="CI170" s="425"/>
      <c r="CJ170" s="425"/>
      <c r="CK170" s="425"/>
      <c r="CL170" s="425"/>
      <c r="DQ170" s="418"/>
      <c r="DR170" s="414"/>
      <c r="DS170" s="425"/>
      <c r="DT170" s="425"/>
      <c r="DU170" s="425"/>
      <c r="DV170" s="425"/>
      <c r="DW170" s="425"/>
      <c r="DX170" s="425"/>
      <c r="DY170" s="425"/>
      <c r="DZ170" s="425"/>
      <c r="EA170" s="425"/>
      <c r="EB170" s="425"/>
      <c r="EC170" s="425"/>
      <c r="ED170" s="425"/>
    </row>
    <row r="171" spans="31:134" ht="12" customHeight="1">
      <c r="AE171" s="419"/>
      <c r="AF171" s="419"/>
      <c r="AG171" s="419"/>
      <c r="AH171" s="419"/>
      <c r="AI171" s="419"/>
      <c r="AJ171" s="419"/>
      <c r="AK171" s="419"/>
      <c r="AL171" s="419"/>
      <c r="AM171" s="419"/>
      <c r="AN171" s="419"/>
      <c r="AO171" s="419"/>
      <c r="AP171" s="419"/>
      <c r="AQ171" s="419"/>
      <c r="AR171" s="419"/>
      <c r="AS171" s="419"/>
      <c r="BX171" s="425"/>
      <c r="BY171" s="425"/>
      <c r="BZ171" s="425"/>
      <c r="CA171" s="425"/>
      <c r="CB171" s="425"/>
      <c r="CC171" s="425"/>
      <c r="CD171" s="425"/>
      <c r="CE171" s="425"/>
      <c r="CF171" s="425"/>
      <c r="CG171" s="425"/>
      <c r="CH171" s="425"/>
      <c r="CI171" s="425"/>
      <c r="CJ171" s="425"/>
      <c r="CK171" s="425"/>
      <c r="CL171" s="425"/>
      <c r="DQ171" s="418"/>
      <c r="DR171" s="414"/>
      <c r="DS171" s="425"/>
      <c r="DT171" s="425"/>
      <c r="DU171" s="425"/>
      <c r="DV171" s="425"/>
      <c r="DW171" s="425"/>
      <c r="DX171" s="425"/>
      <c r="DY171" s="425"/>
      <c r="DZ171" s="425"/>
      <c r="EA171" s="425"/>
      <c r="EB171" s="425"/>
      <c r="EC171" s="425"/>
      <c r="ED171" s="425"/>
    </row>
    <row r="172" spans="31:134" ht="12" customHeight="1">
      <c r="AE172" s="419"/>
      <c r="AF172" s="419"/>
      <c r="AG172" s="419"/>
      <c r="AH172" s="419"/>
      <c r="AI172" s="419"/>
      <c r="AJ172" s="419"/>
      <c r="AK172" s="419"/>
      <c r="AL172" s="419"/>
      <c r="AM172" s="419"/>
      <c r="AN172" s="419"/>
      <c r="AO172" s="419"/>
      <c r="AP172" s="419"/>
      <c r="AQ172" s="419"/>
      <c r="AR172" s="419"/>
      <c r="AS172" s="419"/>
      <c r="BX172" s="425"/>
      <c r="BY172" s="425"/>
      <c r="BZ172" s="425"/>
      <c r="CA172" s="425"/>
      <c r="CB172" s="425"/>
      <c r="CC172" s="425"/>
      <c r="CD172" s="425"/>
      <c r="CE172" s="425"/>
      <c r="CF172" s="425"/>
      <c r="CG172" s="425"/>
      <c r="CH172" s="425"/>
      <c r="CI172" s="425"/>
      <c r="CJ172" s="425"/>
      <c r="CK172" s="425"/>
      <c r="CL172" s="425"/>
      <c r="DQ172" s="418"/>
      <c r="DR172" s="414"/>
      <c r="DS172" s="425"/>
      <c r="DT172" s="425"/>
      <c r="DU172" s="425"/>
      <c r="DV172" s="425"/>
      <c r="DW172" s="425"/>
      <c r="DX172" s="425"/>
      <c r="DY172" s="425"/>
      <c r="DZ172" s="425"/>
      <c r="EA172" s="425"/>
      <c r="EB172" s="425"/>
      <c r="EC172" s="425"/>
      <c r="ED172" s="425"/>
    </row>
    <row r="173" spans="31:134" ht="12" customHeight="1">
      <c r="AE173" s="419"/>
      <c r="AF173" s="419"/>
      <c r="AG173" s="419"/>
      <c r="AH173" s="419"/>
      <c r="AI173" s="419"/>
      <c r="AJ173" s="419"/>
      <c r="AK173" s="419"/>
      <c r="AL173" s="419"/>
      <c r="AM173" s="419"/>
      <c r="AN173" s="419"/>
      <c r="AO173" s="419"/>
      <c r="AP173" s="419"/>
      <c r="AQ173" s="419"/>
      <c r="AR173" s="419"/>
      <c r="AS173" s="419"/>
      <c r="BX173" s="425"/>
      <c r="BY173" s="425"/>
      <c r="BZ173" s="425"/>
      <c r="CA173" s="425"/>
      <c r="CB173" s="425"/>
      <c r="CC173" s="425"/>
      <c r="CD173" s="425"/>
      <c r="CE173" s="425"/>
      <c r="CF173" s="425"/>
      <c r="CG173" s="425"/>
      <c r="CH173" s="425"/>
      <c r="CI173" s="425"/>
      <c r="CJ173" s="425"/>
      <c r="CK173" s="425"/>
      <c r="CL173" s="425"/>
      <c r="DQ173" s="418"/>
      <c r="DR173" s="414"/>
      <c r="DS173" s="425"/>
      <c r="DT173" s="425"/>
      <c r="DU173" s="425"/>
      <c r="DV173" s="425"/>
      <c r="DW173" s="425"/>
      <c r="DX173" s="425"/>
      <c r="DY173" s="425"/>
      <c r="DZ173" s="425"/>
      <c r="EA173" s="425"/>
      <c r="EB173" s="425"/>
      <c r="EC173" s="425"/>
      <c r="ED173" s="425"/>
    </row>
    <row r="174" spans="31:134" ht="12" customHeight="1">
      <c r="AE174" s="419"/>
      <c r="AF174" s="419"/>
      <c r="AG174" s="419"/>
      <c r="AH174" s="419"/>
      <c r="AI174" s="419"/>
      <c r="AJ174" s="419"/>
      <c r="AK174" s="419"/>
      <c r="AL174" s="419"/>
      <c r="AM174" s="419"/>
      <c r="AN174" s="419"/>
      <c r="AO174" s="419"/>
      <c r="AP174" s="419"/>
      <c r="AQ174" s="419"/>
      <c r="AR174" s="419"/>
      <c r="AS174" s="419"/>
      <c r="BX174" s="425"/>
      <c r="BY174" s="425"/>
      <c r="BZ174" s="425"/>
      <c r="CA174" s="425"/>
      <c r="CB174" s="425"/>
      <c r="CC174" s="425"/>
      <c r="CD174" s="425"/>
      <c r="CE174" s="425"/>
      <c r="CF174" s="425"/>
      <c r="CG174" s="425"/>
      <c r="CH174" s="425"/>
      <c r="CI174" s="425"/>
      <c r="CJ174" s="425"/>
      <c r="CK174" s="425"/>
      <c r="CL174" s="425"/>
      <c r="DQ174" s="418"/>
      <c r="DR174" s="414"/>
      <c r="DS174" s="425"/>
      <c r="DT174" s="425"/>
      <c r="DU174" s="425"/>
      <c r="DV174" s="425"/>
      <c r="DW174" s="425"/>
      <c r="DX174" s="425"/>
      <c r="DY174" s="425"/>
      <c r="DZ174" s="425"/>
      <c r="EA174" s="425"/>
      <c r="EB174" s="425"/>
      <c r="EC174" s="425"/>
      <c r="ED174" s="425"/>
    </row>
    <row r="175" spans="31:134" ht="12" customHeight="1">
      <c r="AE175" s="419"/>
      <c r="AF175" s="419"/>
      <c r="AG175" s="419"/>
      <c r="AH175" s="419"/>
      <c r="AI175" s="419"/>
      <c r="AJ175" s="419"/>
      <c r="AK175" s="419"/>
      <c r="AL175" s="419"/>
      <c r="AM175" s="419"/>
      <c r="AN175" s="419"/>
      <c r="AO175" s="419"/>
      <c r="AP175" s="419"/>
      <c r="AQ175" s="419"/>
      <c r="AR175" s="419"/>
      <c r="AS175" s="419"/>
      <c r="BX175" s="425"/>
      <c r="BY175" s="425"/>
      <c r="BZ175" s="425"/>
      <c r="CA175" s="425"/>
      <c r="CB175" s="425"/>
      <c r="CC175" s="425"/>
      <c r="CD175" s="425"/>
      <c r="CE175" s="425"/>
      <c r="CF175" s="425"/>
      <c r="CG175" s="425"/>
      <c r="CH175" s="425"/>
      <c r="CI175" s="425"/>
      <c r="CJ175" s="425"/>
      <c r="CK175" s="425"/>
      <c r="CL175" s="425"/>
      <c r="DQ175" s="418"/>
      <c r="DR175" s="414"/>
      <c r="DS175" s="425"/>
      <c r="DT175" s="425"/>
      <c r="DU175" s="425"/>
      <c r="DV175" s="425"/>
      <c r="DW175" s="425"/>
      <c r="DX175" s="425"/>
      <c r="DY175" s="425"/>
      <c r="DZ175" s="425"/>
      <c r="EA175" s="425"/>
      <c r="EB175" s="425"/>
      <c r="EC175" s="425"/>
      <c r="ED175" s="425"/>
    </row>
    <row r="176" spans="31:134" ht="12" customHeight="1">
      <c r="AE176" s="419"/>
      <c r="AF176" s="419"/>
      <c r="AG176" s="419"/>
      <c r="AH176" s="419"/>
      <c r="AI176" s="419"/>
      <c r="AJ176" s="419"/>
      <c r="AK176" s="419"/>
      <c r="AL176" s="419"/>
      <c r="AM176" s="419"/>
      <c r="AN176" s="419"/>
      <c r="AO176" s="419"/>
      <c r="AP176" s="419"/>
      <c r="AQ176" s="419"/>
      <c r="AR176" s="419"/>
      <c r="AS176" s="419"/>
      <c r="BX176" s="425"/>
      <c r="BY176" s="425"/>
      <c r="BZ176" s="425"/>
      <c r="CA176" s="425"/>
      <c r="CB176" s="425"/>
      <c r="CC176" s="425"/>
      <c r="CD176" s="425"/>
      <c r="CE176" s="425"/>
      <c r="CF176" s="425"/>
      <c r="CG176" s="425"/>
      <c r="CH176" s="425"/>
      <c r="CI176" s="425"/>
      <c r="CJ176" s="425"/>
      <c r="CK176" s="425"/>
      <c r="CL176" s="425"/>
      <c r="DQ176" s="418"/>
      <c r="DR176" s="414"/>
      <c r="DS176" s="425"/>
      <c r="DT176" s="425"/>
      <c r="DU176" s="425"/>
      <c r="DV176" s="425"/>
      <c r="DW176" s="425"/>
      <c r="DX176" s="425"/>
      <c r="DY176" s="425"/>
      <c r="DZ176" s="425"/>
      <c r="EA176" s="425"/>
      <c r="EB176" s="425"/>
      <c r="EC176" s="425"/>
      <c r="ED176" s="425"/>
    </row>
    <row r="177" spans="31:134" ht="12" customHeight="1">
      <c r="AE177" s="419"/>
      <c r="AF177" s="419"/>
      <c r="AG177" s="419"/>
      <c r="AH177" s="419"/>
      <c r="AI177" s="419"/>
      <c r="AJ177" s="419"/>
      <c r="AK177" s="419"/>
      <c r="AL177" s="419"/>
      <c r="AM177" s="419"/>
      <c r="AN177" s="419"/>
      <c r="AO177" s="419"/>
      <c r="AP177" s="419"/>
      <c r="AQ177" s="419"/>
      <c r="AR177" s="419"/>
      <c r="AS177" s="419"/>
      <c r="BX177" s="425"/>
      <c r="BY177" s="425"/>
      <c r="BZ177" s="425"/>
      <c r="CA177" s="425"/>
      <c r="CB177" s="425"/>
      <c r="CC177" s="425"/>
      <c r="CD177" s="425"/>
      <c r="CE177" s="425"/>
      <c r="CF177" s="425"/>
      <c r="CG177" s="425"/>
      <c r="CH177" s="425"/>
      <c r="CI177" s="425"/>
      <c r="CJ177" s="425"/>
      <c r="CK177" s="425"/>
      <c r="CL177" s="425"/>
      <c r="DQ177" s="418"/>
      <c r="DR177" s="414"/>
      <c r="DS177" s="425"/>
      <c r="DT177" s="425"/>
      <c r="DU177" s="425"/>
      <c r="DV177" s="425"/>
      <c r="DW177" s="425"/>
      <c r="DX177" s="425"/>
      <c r="DY177" s="425"/>
      <c r="DZ177" s="425"/>
      <c r="EA177" s="425"/>
      <c r="EB177" s="425"/>
      <c r="EC177" s="425"/>
      <c r="ED177" s="425"/>
    </row>
    <row r="178" spans="31:134" ht="12" customHeight="1">
      <c r="AE178" s="419"/>
      <c r="AF178" s="419"/>
      <c r="AG178" s="419"/>
      <c r="AH178" s="419"/>
      <c r="AI178" s="419"/>
      <c r="AJ178" s="419"/>
      <c r="AK178" s="419"/>
      <c r="AL178" s="419"/>
      <c r="AM178" s="419"/>
      <c r="AN178" s="419"/>
      <c r="AO178" s="419"/>
      <c r="AP178" s="419"/>
      <c r="AQ178" s="419"/>
      <c r="AR178" s="419"/>
      <c r="AS178" s="419"/>
      <c r="BX178" s="414"/>
      <c r="BY178" s="414"/>
      <c r="BZ178" s="414"/>
      <c r="CA178" s="414"/>
      <c r="CB178" s="414"/>
      <c r="CC178" s="414"/>
      <c r="CD178" s="414"/>
      <c r="CE178" s="414"/>
      <c r="CF178" s="414"/>
      <c r="CG178" s="414"/>
      <c r="CH178" s="414"/>
      <c r="CI178" s="414"/>
      <c r="CJ178" s="414"/>
      <c r="CK178" s="414"/>
      <c r="CL178" s="414"/>
      <c r="DQ178" s="418"/>
      <c r="DR178" s="414"/>
      <c r="DS178" s="414"/>
      <c r="DT178" s="414"/>
      <c r="DU178" s="414"/>
      <c r="DV178" s="414"/>
      <c r="DW178" s="414"/>
      <c r="DX178" s="414"/>
      <c r="DY178" s="414"/>
      <c r="DZ178" s="414"/>
      <c r="EA178" s="414"/>
      <c r="EB178" s="414"/>
      <c r="EC178" s="414"/>
      <c r="ED178" s="414"/>
    </row>
    <row r="179" spans="31:134" ht="12" customHeight="1">
      <c r="AE179" s="419"/>
      <c r="AF179" s="419"/>
      <c r="AG179" s="419"/>
      <c r="AH179" s="419"/>
      <c r="AI179" s="419"/>
      <c r="AJ179" s="419"/>
      <c r="AK179" s="419"/>
      <c r="AL179" s="419"/>
      <c r="AM179" s="419"/>
      <c r="AN179" s="419"/>
      <c r="AO179" s="419"/>
      <c r="AP179" s="419"/>
      <c r="AQ179" s="419"/>
      <c r="AR179" s="419"/>
      <c r="AS179" s="419"/>
      <c r="BX179" s="414"/>
      <c r="BY179" s="414"/>
      <c r="BZ179" s="414"/>
      <c r="CA179" s="414"/>
      <c r="CB179" s="414"/>
      <c r="CC179" s="414"/>
      <c r="CD179" s="414"/>
      <c r="CE179" s="414"/>
      <c r="CF179" s="414"/>
      <c r="CG179" s="414"/>
      <c r="CH179" s="414"/>
      <c r="CI179" s="414"/>
      <c r="CJ179" s="414"/>
      <c r="CK179" s="414"/>
      <c r="CL179" s="414"/>
      <c r="DQ179" s="418"/>
      <c r="DR179" s="414"/>
      <c r="DS179" s="414"/>
      <c r="DT179" s="414"/>
      <c r="DU179" s="414"/>
      <c r="DV179" s="414"/>
      <c r="DW179" s="414"/>
      <c r="DX179" s="414"/>
      <c r="DY179" s="414"/>
      <c r="DZ179" s="414"/>
      <c r="EA179" s="414"/>
      <c r="EB179" s="414"/>
      <c r="EC179" s="414"/>
      <c r="ED179" s="414"/>
    </row>
    <row r="180" spans="31:134" ht="12" customHeight="1">
      <c r="AE180" s="419"/>
      <c r="AF180" s="419"/>
      <c r="AG180" s="419"/>
      <c r="AH180" s="419"/>
      <c r="AI180" s="419"/>
      <c r="AJ180" s="419"/>
      <c r="AK180" s="419"/>
      <c r="AL180" s="419"/>
      <c r="AM180" s="419"/>
      <c r="AN180" s="419"/>
      <c r="AO180" s="419"/>
      <c r="AP180" s="419"/>
      <c r="AQ180" s="419"/>
      <c r="AR180" s="419"/>
      <c r="AS180" s="419"/>
      <c r="BX180" s="425"/>
      <c r="BY180" s="425"/>
      <c r="BZ180" s="425"/>
      <c r="CA180" s="425"/>
      <c r="CB180" s="425"/>
      <c r="CC180" s="425"/>
      <c r="CD180" s="425"/>
      <c r="CE180" s="425"/>
      <c r="CF180" s="425"/>
      <c r="CG180" s="425"/>
      <c r="CH180" s="425"/>
      <c r="CI180" s="425"/>
      <c r="CJ180" s="425"/>
      <c r="CK180" s="425"/>
      <c r="CL180" s="425"/>
      <c r="DQ180" s="418"/>
      <c r="DR180" s="414"/>
      <c r="DS180" s="425"/>
      <c r="DT180" s="425"/>
      <c r="DU180" s="425"/>
      <c r="DV180" s="425"/>
      <c r="DW180" s="425"/>
      <c r="DX180" s="425"/>
      <c r="DY180" s="425"/>
      <c r="DZ180" s="425"/>
      <c r="EA180" s="425"/>
      <c r="EB180" s="425"/>
      <c r="EC180" s="425"/>
      <c r="ED180" s="425"/>
    </row>
    <row r="181" spans="31:134" ht="12" customHeight="1">
      <c r="AE181" s="419"/>
      <c r="AF181" s="419"/>
      <c r="AG181" s="419"/>
      <c r="AH181" s="419"/>
      <c r="AI181" s="419"/>
      <c r="AJ181" s="419"/>
      <c r="AK181" s="419"/>
      <c r="AL181" s="419"/>
      <c r="AM181" s="419"/>
      <c r="AN181" s="419"/>
      <c r="AO181" s="419"/>
      <c r="AP181" s="419"/>
      <c r="AQ181" s="419"/>
      <c r="AR181" s="419"/>
      <c r="AS181" s="419"/>
      <c r="BX181" s="425"/>
      <c r="BY181" s="425"/>
      <c r="BZ181" s="425"/>
      <c r="CA181" s="425"/>
      <c r="CB181" s="425"/>
      <c r="CC181" s="425"/>
      <c r="CD181" s="425"/>
      <c r="CE181" s="425"/>
      <c r="CF181" s="425"/>
      <c r="CG181" s="425"/>
      <c r="CH181" s="425"/>
      <c r="CI181" s="425"/>
      <c r="CJ181" s="425"/>
      <c r="CK181" s="425"/>
      <c r="CL181" s="425"/>
      <c r="DQ181" s="418"/>
      <c r="DR181" s="414"/>
      <c r="DS181" s="425"/>
      <c r="DT181" s="425"/>
      <c r="DU181" s="425"/>
      <c r="DV181" s="425"/>
      <c r="DW181" s="425"/>
      <c r="DX181" s="425"/>
      <c r="DY181" s="425"/>
      <c r="DZ181" s="425"/>
      <c r="EA181" s="425"/>
      <c r="EB181" s="425"/>
      <c r="EC181" s="425"/>
      <c r="ED181" s="425"/>
    </row>
    <row r="182" spans="31:134" ht="12" customHeight="1">
      <c r="AE182" s="419"/>
      <c r="AF182" s="419"/>
      <c r="AG182" s="419"/>
      <c r="AH182" s="419"/>
      <c r="AI182" s="419"/>
      <c r="AJ182" s="419"/>
      <c r="AK182" s="419"/>
      <c r="AL182" s="419"/>
      <c r="AM182" s="419"/>
      <c r="AN182" s="419"/>
      <c r="AO182" s="419"/>
      <c r="AP182" s="419"/>
      <c r="AQ182" s="419"/>
      <c r="AR182" s="419"/>
      <c r="AS182" s="419"/>
      <c r="BX182" s="425"/>
      <c r="BY182" s="425"/>
      <c r="BZ182" s="425"/>
      <c r="CA182" s="425"/>
      <c r="CB182" s="425"/>
      <c r="CC182" s="425"/>
      <c r="CD182" s="425"/>
      <c r="CE182" s="425"/>
      <c r="CF182" s="425"/>
      <c r="CG182" s="425"/>
      <c r="CH182" s="425"/>
      <c r="CI182" s="425"/>
      <c r="CJ182" s="425"/>
      <c r="CK182" s="425"/>
      <c r="CL182" s="425"/>
      <c r="DQ182" s="418"/>
      <c r="DR182" s="414"/>
      <c r="DS182" s="425"/>
      <c r="DT182" s="425"/>
      <c r="DU182" s="425"/>
      <c r="DV182" s="425"/>
      <c r="DW182" s="425"/>
      <c r="DX182" s="425"/>
      <c r="DY182" s="425"/>
      <c r="DZ182" s="425"/>
      <c r="EA182" s="425"/>
      <c r="EB182" s="425"/>
      <c r="EC182" s="425"/>
      <c r="ED182" s="425"/>
    </row>
    <row r="183" spans="31:134" ht="12" customHeight="1">
      <c r="AE183" s="419"/>
      <c r="AF183" s="419"/>
      <c r="AG183" s="419"/>
      <c r="AH183" s="419"/>
      <c r="AI183" s="419"/>
      <c r="AJ183" s="419"/>
      <c r="AK183" s="419"/>
      <c r="AL183" s="419"/>
      <c r="AM183" s="419"/>
      <c r="AN183" s="419"/>
      <c r="AO183" s="419"/>
      <c r="AP183" s="419"/>
      <c r="AQ183" s="419"/>
      <c r="AR183" s="419"/>
      <c r="AS183" s="419"/>
      <c r="BX183" s="425"/>
      <c r="BY183" s="425"/>
      <c r="BZ183" s="425"/>
      <c r="CA183" s="425"/>
      <c r="CB183" s="425"/>
      <c r="CC183" s="425"/>
      <c r="CD183" s="425"/>
      <c r="CE183" s="425"/>
      <c r="CF183" s="425"/>
      <c r="CG183" s="425"/>
      <c r="CH183" s="425"/>
      <c r="CI183" s="425"/>
      <c r="CJ183" s="425"/>
      <c r="CK183" s="425"/>
      <c r="CL183" s="425"/>
      <c r="DQ183" s="418"/>
      <c r="DR183" s="414"/>
      <c r="DS183" s="425"/>
      <c r="DT183" s="425"/>
      <c r="DU183" s="425"/>
      <c r="DV183" s="425"/>
      <c r="DW183" s="425"/>
      <c r="DX183" s="425"/>
      <c r="DY183" s="425"/>
      <c r="DZ183" s="425"/>
      <c r="EA183" s="425"/>
      <c r="EB183" s="425"/>
      <c r="EC183" s="425"/>
      <c r="ED183" s="425"/>
    </row>
    <row r="184" spans="31:134" ht="12" customHeight="1">
      <c r="AE184" s="419"/>
      <c r="AF184" s="419"/>
      <c r="AG184" s="419"/>
      <c r="AH184" s="419"/>
      <c r="AI184" s="419"/>
      <c r="AJ184" s="419"/>
      <c r="AK184" s="419"/>
      <c r="AL184" s="419"/>
      <c r="AM184" s="419"/>
      <c r="AN184" s="419"/>
      <c r="AO184" s="419"/>
      <c r="AP184" s="419"/>
      <c r="AQ184" s="419"/>
      <c r="AR184" s="419"/>
      <c r="AS184" s="419"/>
      <c r="BX184" s="425"/>
      <c r="BY184" s="425"/>
      <c r="BZ184" s="425"/>
      <c r="CA184" s="425"/>
      <c r="CB184" s="425"/>
      <c r="CC184" s="425"/>
      <c r="CD184" s="425"/>
      <c r="CE184" s="425"/>
      <c r="CF184" s="425"/>
      <c r="CG184" s="425"/>
      <c r="CH184" s="425"/>
      <c r="CI184" s="425"/>
      <c r="CJ184" s="425"/>
      <c r="CK184" s="425"/>
      <c r="CL184" s="425"/>
      <c r="DQ184" s="418"/>
      <c r="DR184" s="414"/>
      <c r="DS184" s="425"/>
      <c r="DT184" s="425"/>
      <c r="DU184" s="425"/>
      <c r="DV184" s="425"/>
      <c r="DW184" s="425"/>
      <c r="DX184" s="425"/>
      <c r="DY184" s="425"/>
      <c r="DZ184" s="425"/>
      <c r="EA184" s="425"/>
      <c r="EB184" s="425"/>
      <c r="EC184" s="425"/>
      <c r="ED184" s="425"/>
    </row>
    <row r="185" spans="31:134" ht="12" customHeight="1">
      <c r="AE185" s="419"/>
      <c r="AF185" s="419"/>
      <c r="AG185" s="419"/>
      <c r="AH185" s="419"/>
      <c r="AI185" s="419"/>
      <c r="AJ185" s="419"/>
      <c r="AK185" s="419"/>
      <c r="AL185" s="419"/>
      <c r="AM185" s="419"/>
      <c r="AN185" s="419"/>
      <c r="AO185" s="419"/>
      <c r="AP185" s="419"/>
      <c r="AQ185" s="419"/>
      <c r="AR185" s="419"/>
      <c r="AS185" s="419"/>
      <c r="BX185" s="425"/>
      <c r="BY185" s="425"/>
      <c r="BZ185" s="425"/>
      <c r="CA185" s="425"/>
      <c r="CB185" s="425"/>
      <c r="CC185" s="425"/>
      <c r="CD185" s="425"/>
      <c r="CE185" s="425"/>
      <c r="CF185" s="425"/>
      <c r="CG185" s="425"/>
      <c r="CH185" s="425"/>
      <c r="CI185" s="425"/>
      <c r="CJ185" s="425"/>
      <c r="CK185" s="425"/>
      <c r="CL185" s="425"/>
      <c r="DQ185" s="418"/>
      <c r="DR185" s="414"/>
      <c r="DS185" s="425"/>
      <c r="DT185" s="425"/>
      <c r="DU185" s="425"/>
      <c r="DV185" s="425"/>
      <c r="DW185" s="425"/>
      <c r="DX185" s="425"/>
      <c r="DY185" s="425"/>
      <c r="DZ185" s="425"/>
      <c r="EA185" s="425"/>
      <c r="EB185" s="425"/>
      <c r="EC185" s="425"/>
      <c r="ED185" s="425"/>
    </row>
    <row r="186" spans="31:134" ht="12" customHeight="1">
      <c r="AE186" s="419"/>
      <c r="AF186" s="419"/>
      <c r="AG186" s="419"/>
      <c r="AH186" s="419"/>
      <c r="AI186" s="419"/>
      <c r="AJ186" s="419"/>
      <c r="AK186" s="419"/>
      <c r="AL186" s="419"/>
      <c r="AM186" s="419"/>
      <c r="AN186" s="419"/>
      <c r="AO186" s="419"/>
      <c r="AP186" s="419"/>
      <c r="AQ186" s="419"/>
      <c r="AR186" s="419"/>
      <c r="AS186" s="419"/>
      <c r="BX186" s="447"/>
      <c r="BY186" s="447"/>
      <c r="BZ186" s="447"/>
      <c r="CA186" s="447"/>
      <c r="CB186" s="447"/>
      <c r="CC186" s="447"/>
      <c r="CD186" s="447"/>
      <c r="CE186" s="447"/>
      <c r="CF186" s="447"/>
      <c r="CG186" s="447"/>
      <c r="CH186" s="447"/>
      <c r="CI186" s="447"/>
      <c r="CJ186" s="447"/>
      <c r="CK186" s="447"/>
      <c r="CL186" s="447"/>
      <c r="DQ186" s="418"/>
      <c r="DR186" s="414"/>
      <c r="DS186" s="431"/>
      <c r="DT186" s="431"/>
      <c r="DU186" s="431"/>
      <c r="DV186" s="431"/>
      <c r="DW186" s="431"/>
      <c r="DX186" s="431"/>
      <c r="DY186" s="431"/>
      <c r="DZ186" s="431"/>
      <c r="EA186" s="431"/>
      <c r="EB186" s="431"/>
      <c r="EC186" s="431"/>
      <c r="ED186" s="431"/>
    </row>
    <row r="187" spans="31:134" ht="12" customHeight="1">
      <c r="AE187" s="419"/>
      <c r="AF187" s="419"/>
      <c r="AG187" s="419"/>
      <c r="AH187" s="419"/>
      <c r="AI187" s="419"/>
      <c r="AJ187" s="419"/>
      <c r="AK187" s="419"/>
      <c r="AL187" s="419"/>
      <c r="AM187" s="419"/>
      <c r="AN187" s="419"/>
      <c r="AO187" s="419"/>
      <c r="AP187" s="419"/>
      <c r="AQ187" s="419"/>
      <c r="AR187" s="419"/>
      <c r="AS187" s="419"/>
      <c r="BX187" s="447"/>
      <c r="BY187" s="447"/>
      <c r="BZ187" s="447"/>
      <c r="CA187" s="447"/>
      <c r="CB187" s="447"/>
      <c r="CC187" s="447"/>
      <c r="CD187" s="447"/>
      <c r="CE187" s="447"/>
      <c r="CF187" s="447"/>
      <c r="CG187" s="447"/>
      <c r="CH187" s="447"/>
      <c r="CI187" s="447"/>
      <c r="CJ187" s="447"/>
      <c r="CK187" s="447"/>
      <c r="CL187" s="447"/>
      <c r="DQ187" s="418"/>
      <c r="DR187" s="414"/>
      <c r="DS187" s="431"/>
      <c r="DT187" s="431"/>
      <c r="DU187" s="431"/>
      <c r="DV187" s="431"/>
      <c r="DW187" s="431"/>
      <c r="DX187" s="431"/>
      <c r="DY187" s="431"/>
      <c r="DZ187" s="431"/>
      <c r="EA187" s="431"/>
      <c r="EB187" s="431"/>
      <c r="EC187" s="431"/>
      <c r="ED187" s="431"/>
    </row>
    <row r="188" spans="31:134" ht="12" customHeight="1">
      <c r="AE188" s="419"/>
      <c r="AF188" s="419"/>
      <c r="AG188" s="419"/>
      <c r="AH188" s="419"/>
      <c r="AI188" s="419"/>
      <c r="AJ188" s="419"/>
      <c r="AK188" s="419"/>
      <c r="AL188" s="419"/>
      <c r="AM188" s="419"/>
      <c r="AN188" s="419"/>
      <c r="AO188" s="419"/>
      <c r="AP188" s="419"/>
      <c r="AQ188" s="419"/>
      <c r="AR188" s="419"/>
      <c r="AS188" s="419"/>
      <c r="BX188" s="425"/>
      <c r="BY188" s="425"/>
      <c r="BZ188" s="425"/>
      <c r="CA188" s="425"/>
      <c r="CB188" s="425"/>
      <c r="CC188" s="425"/>
      <c r="CD188" s="425"/>
      <c r="CE188" s="425"/>
      <c r="CF188" s="425"/>
      <c r="CG188" s="425"/>
      <c r="CH188" s="425"/>
      <c r="CI188" s="425"/>
      <c r="CJ188" s="425"/>
      <c r="CK188" s="425"/>
      <c r="CL188" s="425"/>
      <c r="DQ188" s="418"/>
      <c r="DR188" s="414"/>
      <c r="DS188" s="425"/>
      <c r="DT188" s="425"/>
      <c r="DU188" s="425"/>
      <c r="DV188" s="425"/>
      <c r="DW188" s="425"/>
      <c r="DX188" s="425"/>
      <c r="DY188" s="425"/>
      <c r="DZ188" s="425"/>
      <c r="EA188" s="425"/>
      <c r="EB188" s="425"/>
      <c r="EC188" s="425"/>
      <c r="ED188" s="425"/>
    </row>
    <row r="189" spans="31:134" ht="12" customHeight="1">
      <c r="AE189" s="419"/>
      <c r="AF189" s="419"/>
      <c r="AG189" s="419"/>
      <c r="AH189" s="419"/>
      <c r="AI189" s="419"/>
      <c r="AJ189" s="419"/>
      <c r="AK189" s="419"/>
      <c r="AL189" s="419"/>
      <c r="AM189" s="419"/>
      <c r="AN189" s="419"/>
      <c r="AO189" s="419"/>
      <c r="AP189" s="419"/>
      <c r="AQ189" s="419"/>
      <c r="AR189" s="419"/>
      <c r="AS189" s="419"/>
      <c r="BX189" s="425"/>
      <c r="BY189" s="425"/>
      <c r="BZ189" s="425"/>
      <c r="CA189" s="425"/>
      <c r="CB189" s="425"/>
      <c r="CC189" s="425"/>
      <c r="CD189" s="425"/>
      <c r="CE189" s="425"/>
      <c r="CF189" s="425"/>
      <c r="CG189" s="425"/>
      <c r="CH189" s="425"/>
      <c r="CI189" s="425"/>
      <c r="CJ189" s="425"/>
      <c r="CK189" s="425"/>
      <c r="CL189" s="425"/>
      <c r="DQ189" s="418"/>
      <c r="DR189" s="414"/>
      <c r="DS189" s="425"/>
      <c r="DT189" s="425"/>
      <c r="DU189" s="425"/>
      <c r="DV189" s="425"/>
      <c r="DW189" s="425"/>
      <c r="DX189" s="425"/>
      <c r="DY189" s="425"/>
      <c r="DZ189" s="425"/>
      <c r="EA189" s="425"/>
      <c r="EB189" s="425"/>
      <c r="EC189" s="425"/>
      <c r="ED189" s="425"/>
    </row>
    <row r="190" spans="31:134" ht="12" customHeight="1">
      <c r="AE190" s="419"/>
      <c r="AF190" s="419"/>
      <c r="AG190" s="419"/>
      <c r="AH190" s="419"/>
      <c r="AI190" s="419"/>
      <c r="AJ190" s="419"/>
      <c r="AK190" s="419"/>
      <c r="AL190" s="419"/>
      <c r="AM190" s="419"/>
      <c r="AN190" s="419"/>
      <c r="AO190" s="419"/>
      <c r="AP190" s="419"/>
      <c r="AQ190" s="419"/>
      <c r="AR190" s="419"/>
      <c r="AS190" s="419"/>
      <c r="BX190" s="425"/>
      <c r="BY190" s="425"/>
      <c r="BZ190" s="425"/>
      <c r="CA190" s="425"/>
      <c r="CB190" s="425"/>
      <c r="CC190" s="425"/>
      <c r="CD190" s="425"/>
      <c r="CE190" s="425"/>
      <c r="CF190" s="425"/>
      <c r="CG190" s="425"/>
      <c r="CH190" s="425"/>
      <c r="CI190" s="425"/>
      <c r="CJ190" s="425"/>
      <c r="CK190" s="425"/>
      <c r="CL190" s="425"/>
      <c r="DQ190" s="418"/>
      <c r="DR190" s="414"/>
      <c r="DS190" s="425"/>
      <c r="DT190" s="425"/>
      <c r="DU190" s="425"/>
      <c r="DV190" s="425"/>
      <c r="DW190" s="425"/>
      <c r="DX190" s="425"/>
      <c r="DY190" s="425"/>
      <c r="DZ190" s="425"/>
      <c r="EA190" s="425"/>
      <c r="EB190" s="425"/>
      <c r="EC190" s="425"/>
      <c r="ED190" s="425"/>
    </row>
    <row r="191" spans="31:134" ht="12" customHeight="1">
      <c r="AE191" s="419"/>
      <c r="AF191" s="419"/>
      <c r="AG191" s="419"/>
      <c r="AH191" s="419"/>
      <c r="AI191" s="419"/>
      <c r="AJ191" s="419"/>
      <c r="AK191" s="419"/>
      <c r="AL191" s="419"/>
      <c r="AM191" s="419"/>
      <c r="AN191" s="419"/>
      <c r="AO191" s="419"/>
      <c r="AP191" s="419"/>
      <c r="AQ191" s="419"/>
      <c r="AR191" s="419"/>
      <c r="AS191" s="419"/>
      <c r="BX191" s="425"/>
      <c r="BY191" s="425"/>
      <c r="BZ191" s="425"/>
      <c r="CA191" s="425"/>
      <c r="CB191" s="425"/>
      <c r="CC191" s="425"/>
      <c r="CD191" s="425"/>
      <c r="CE191" s="425"/>
      <c r="CF191" s="425"/>
      <c r="CG191" s="425"/>
      <c r="CH191" s="425"/>
      <c r="CI191" s="425"/>
      <c r="CJ191" s="425"/>
      <c r="CK191" s="425"/>
      <c r="CL191" s="425"/>
      <c r="DQ191" s="418"/>
      <c r="DR191" s="414"/>
      <c r="DS191" s="425"/>
      <c r="DT191" s="425"/>
      <c r="DU191" s="425"/>
      <c r="DV191" s="425"/>
      <c r="DW191" s="425"/>
      <c r="DX191" s="425"/>
      <c r="DY191" s="425"/>
      <c r="DZ191" s="425"/>
      <c r="EA191" s="425"/>
      <c r="EB191" s="425"/>
      <c r="EC191" s="425"/>
      <c r="ED191" s="425"/>
    </row>
    <row r="192" spans="31:134" ht="12" customHeight="1">
      <c r="AE192" s="419"/>
      <c r="AF192" s="419"/>
      <c r="AG192" s="419"/>
      <c r="AH192" s="419"/>
      <c r="AI192" s="419"/>
      <c r="AJ192" s="419"/>
      <c r="AK192" s="419"/>
      <c r="AL192" s="419"/>
      <c r="AM192" s="419"/>
      <c r="AN192" s="419"/>
      <c r="AO192" s="419"/>
      <c r="AP192" s="419"/>
      <c r="AQ192" s="419"/>
      <c r="AR192" s="419"/>
      <c r="AS192" s="419"/>
      <c r="BX192" s="425"/>
      <c r="BY192" s="425"/>
      <c r="BZ192" s="425"/>
      <c r="CA192" s="425"/>
      <c r="CB192" s="425"/>
      <c r="CC192" s="425"/>
      <c r="CD192" s="425"/>
      <c r="CE192" s="425"/>
      <c r="CF192" s="425"/>
      <c r="CG192" s="425"/>
      <c r="CH192" s="425"/>
      <c r="CI192" s="425"/>
      <c r="CJ192" s="425"/>
      <c r="CK192" s="425"/>
      <c r="CL192" s="425"/>
      <c r="DQ192" s="418"/>
      <c r="DR192" s="414"/>
      <c r="DS192" s="425"/>
      <c r="DT192" s="425"/>
      <c r="DU192" s="425"/>
      <c r="DV192" s="425"/>
      <c r="DW192" s="425"/>
      <c r="DX192" s="425"/>
      <c r="DY192" s="425"/>
      <c r="DZ192" s="425"/>
      <c r="EA192" s="425"/>
      <c r="EB192" s="425"/>
      <c r="EC192" s="425"/>
      <c r="ED192" s="425"/>
    </row>
    <row r="193" spans="31:134" ht="12" customHeight="1">
      <c r="AE193" s="419"/>
      <c r="AF193" s="419"/>
      <c r="AG193" s="419"/>
      <c r="AH193" s="419"/>
      <c r="AI193" s="419"/>
      <c r="AJ193" s="419"/>
      <c r="AK193" s="419"/>
      <c r="AL193" s="419"/>
      <c r="AM193" s="419"/>
      <c r="AN193" s="419"/>
      <c r="AO193" s="419"/>
      <c r="AP193" s="419"/>
      <c r="AQ193" s="419"/>
      <c r="AR193" s="419"/>
      <c r="AS193" s="419"/>
      <c r="BX193" s="425"/>
      <c r="BY193" s="425"/>
      <c r="BZ193" s="425"/>
      <c r="CA193" s="425"/>
      <c r="CB193" s="425"/>
      <c r="CC193" s="425"/>
      <c r="CD193" s="425"/>
      <c r="CE193" s="425"/>
      <c r="CF193" s="425"/>
      <c r="CG193" s="425"/>
      <c r="CH193" s="425"/>
      <c r="CI193" s="425"/>
      <c r="CJ193" s="425"/>
      <c r="CK193" s="425"/>
      <c r="CL193" s="425"/>
      <c r="DQ193" s="418"/>
      <c r="DR193" s="414"/>
      <c r="DS193" s="425"/>
      <c r="DT193" s="425"/>
      <c r="DU193" s="425"/>
      <c r="DV193" s="425"/>
      <c r="DW193" s="425"/>
      <c r="DX193" s="425"/>
      <c r="DY193" s="425"/>
      <c r="DZ193" s="425"/>
      <c r="EA193" s="425"/>
      <c r="EB193" s="425"/>
      <c r="EC193" s="425"/>
      <c r="ED193" s="425"/>
    </row>
    <row r="194" spans="31:134" ht="12" customHeight="1">
      <c r="AE194" s="419"/>
      <c r="AF194" s="419"/>
      <c r="AG194" s="419"/>
      <c r="AH194" s="419"/>
      <c r="AI194" s="419"/>
      <c r="AJ194" s="419"/>
      <c r="AK194" s="419"/>
      <c r="AL194" s="419"/>
      <c r="AM194" s="419"/>
      <c r="AN194" s="419"/>
      <c r="AO194" s="419"/>
      <c r="AP194" s="419"/>
      <c r="AQ194" s="419"/>
      <c r="AR194" s="419"/>
      <c r="AS194" s="419"/>
      <c r="BX194" s="425"/>
      <c r="BY194" s="425"/>
      <c r="BZ194" s="425"/>
      <c r="CA194" s="425"/>
      <c r="CB194" s="425"/>
      <c r="CC194" s="425"/>
      <c r="CD194" s="425"/>
      <c r="CE194" s="425"/>
      <c r="CF194" s="425"/>
      <c r="CG194" s="425"/>
      <c r="CH194" s="425"/>
      <c r="CI194" s="425"/>
      <c r="CJ194" s="425"/>
      <c r="CK194" s="425"/>
      <c r="CL194" s="425"/>
      <c r="DQ194" s="418"/>
      <c r="DR194" s="414"/>
      <c r="DS194" s="425"/>
      <c r="DT194" s="425"/>
      <c r="DU194" s="425"/>
      <c r="DV194" s="425"/>
      <c r="DW194" s="425"/>
      <c r="DX194" s="425"/>
      <c r="DY194" s="425"/>
      <c r="DZ194" s="425"/>
      <c r="EA194" s="425"/>
      <c r="EB194" s="425"/>
      <c r="EC194" s="425"/>
      <c r="ED194" s="425"/>
    </row>
    <row r="195" spans="31:134" ht="12" customHeight="1">
      <c r="AE195" s="419"/>
      <c r="AF195" s="419"/>
      <c r="AG195" s="419"/>
      <c r="AH195" s="419"/>
      <c r="AI195" s="419"/>
      <c r="AJ195" s="419"/>
      <c r="AK195" s="419"/>
      <c r="AL195" s="419"/>
      <c r="AM195" s="419"/>
      <c r="AN195" s="419"/>
      <c r="AO195" s="419"/>
      <c r="AP195" s="419"/>
      <c r="AQ195" s="419"/>
      <c r="AR195" s="419"/>
      <c r="AS195" s="419"/>
      <c r="BX195" s="425"/>
      <c r="BY195" s="425"/>
      <c r="BZ195" s="425"/>
      <c r="CA195" s="425"/>
      <c r="CB195" s="425"/>
      <c r="CC195" s="425"/>
      <c r="CD195" s="425"/>
      <c r="CE195" s="425"/>
      <c r="CF195" s="425"/>
      <c r="CG195" s="425"/>
      <c r="CH195" s="425"/>
      <c r="CI195" s="425"/>
      <c r="CJ195" s="425"/>
      <c r="CK195" s="425"/>
      <c r="CL195" s="425"/>
      <c r="DQ195" s="418"/>
      <c r="DR195" s="414"/>
      <c r="DS195" s="425"/>
      <c r="DT195" s="425"/>
      <c r="DU195" s="425"/>
      <c r="DV195" s="425"/>
      <c r="DW195" s="425"/>
      <c r="DX195" s="425"/>
      <c r="DY195" s="425"/>
      <c r="DZ195" s="425"/>
      <c r="EA195" s="425"/>
      <c r="EB195" s="425"/>
      <c r="EC195" s="425"/>
      <c r="ED195" s="425"/>
    </row>
    <row r="196" spans="31:134" ht="12" customHeight="1">
      <c r="AE196" s="419"/>
      <c r="AF196" s="419"/>
      <c r="AG196" s="419"/>
      <c r="AH196" s="419"/>
      <c r="AI196" s="419"/>
      <c r="AJ196" s="419"/>
      <c r="AK196" s="419"/>
      <c r="AL196" s="419"/>
      <c r="AM196" s="419"/>
      <c r="AN196" s="419"/>
      <c r="AO196" s="419"/>
      <c r="AP196" s="419"/>
      <c r="AQ196" s="419"/>
      <c r="AR196" s="419"/>
      <c r="AS196" s="419"/>
      <c r="BX196" s="431"/>
      <c r="BY196" s="431"/>
      <c r="BZ196" s="431"/>
      <c r="CA196" s="431"/>
      <c r="CB196" s="431"/>
      <c r="CC196" s="431"/>
      <c r="CD196" s="431"/>
      <c r="CE196" s="431"/>
      <c r="CF196" s="431"/>
      <c r="CG196" s="431"/>
      <c r="CH196" s="431"/>
      <c r="CI196" s="431"/>
      <c r="CJ196" s="431"/>
      <c r="CK196" s="431"/>
      <c r="CL196" s="431"/>
      <c r="DQ196" s="418"/>
      <c r="DR196" s="419"/>
      <c r="DS196" s="431"/>
      <c r="DT196" s="431"/>
      <c r="DU196" s="431"/>
      <c r="DV196" s="431"/>
      <c r="DW196" s="431"/>
      <c r="DX196" s="431"/>
      <c r="DY196" s="431"/>
      <c r="DZ196" s="431"/>
      <c r="EA196" s="431"/>
      <c r="EB196" s="431"/>
      <c r="EC196" s="431"/>
      <c r="ED196" s="431"/>
    </row>
    <row r="197" spans="31:134" ht="12" customHeight="1">
      <c r="AE197" s="419"/>
      <c r="AF197" s="419"/>
      <c r="AG197" s="419"/>
      <c r="AH197" s="419"/>
      <c r="AI197" s="419"/>
      <c r="AJ197" s="419"/>
      <c r="AK197" s="419"/>
      <c r="AL197" s="419"/>
      <c r="AM197" s="419"/>
      <c r="AN197" s="419"/>
      <c r="AO197" s="419"/>
      <c r="AP197" s="419"/>
      <c r="AQ197" s="419"/>
      <c r="AR197" s="419"/>
      <c r="AS197" s="419"/>
      <c r="BX197" s="451"/>
      <c r="BY197" s="451"/>
      <c r="BZ197" s="451"/>
      <c r="CA197" s="451"/>
      <c r="CB197" s="451"/>
      <c r="CC197" s="451"/>
      <c r="CD197" s="451"/>
      <c r="CE197" s="451"/>
      <c r="CF197" s="451"/>
      <c r="CG197" s="451"/>
      <c r="CH197" s="451"/>
      <c r="CI197" s="451"/>
      <c r="CJ197" s="451"/>
      <c r="CK197" s="451"/>
      <c r="CL197" s="451"/>
      <c r="DQ197" s="448"/>
      <c r="DR197" s="452"/>
      <c r="DS197" s="451"/>
      <c r="DT197" s="451"/>
      <c r="DU197" s="451"/>
      <c r="DV197" s="451"/>
      <c r="DW197" s="451"/>
      <c r="DX197" s="451"/>
      <c r="DY197" s="451"/>
      <c r="DZ197" s="451"/>
      <c r="EA197" s="451"/>
      <c r="EB197" s="453"/>
      <c r="EC197" s="413"/>
      <c r="ED197" s="451"/>
    </row>
    <row r="198" spans="31:134" ht="12" customHeight="1">
      <c r="AE198" s="454"/>
      <c r="AF198" s="454"/>
      <c r="AG198" s="454"/>
      <c r="AH198" s="454"/>
      <c r="AI198" s="454"/>
      <c r="AJ198" s="454"/>
      <c r="AK198" s="454"/>
      <c r="AL198" s="454"/>
      <c r="AM198" s="454"/>
      <c r="AN198" s="454"/>
      <c r="AO198" s="454"/>
      <c r="AP198" s="454"/>
      <c r="AQ198" s="454"/>
      <c r="AR198" s="454"/>
      <c r="AS198" s="454"/>
      <c r="BX198" s="453"/>
      <c r="BY198" s="453"/>
      <c r="BZ198" s="453"/>
      <c r="CA198" s="453"/>
      <c r="CB198" s="453"/>
      <c r="CC198" s="453"/>
      <c r="CD198" s="453"/>
      <c r="CE198" s="453"/>
      <c r="CF198" s="453"/>
      <c r="CG198" s="453"/>
      <c r="CH198" s="453"/>
      <c r="CI198" s="453"/>
      <c r="CJ198" s="453"/>
      <c r="CK198" s="453"/>
      <c r="CL198" s="453"/>
      <c r="DQ198" s="449"/>
      <c r="DR198" s="440"/>
      <c r="DS198" s="453"/>
      <c r="DT198" s="453"/>
      <c r="DU198" s="453"/>
      <c r="DV198" s="453"/>
      <c r="DW198" s="453"/>
      <c r="DX198" s="453"/>
      <c r="DY198" s="453"/>
      <c r="DZ198" s="453"/>
      <c r="EA198" s="453"/>
      <c r="EB198" s="453"/>
      <c r="EC198" s="440"/>
      <c r="ED198" s="453"/>
    </row>
    <row r="199" spans="31:134" ht="12" customHeight="1">
      <c r="AE199" s="455"/>
      <c r="AF199" s="455"/>
      <c r="AG199" s="455"/>
      <c r="AH199" s="455"/>
      <c r="AI199" s="455"/>
      <c r="AJ199" s="455"/>
      <c r="AK199" s="455"/>
      <c r="AL199" s="455"/>
      <c r="AM199" s="455"/>
      <c r="AN199" s="455"/>
      <c r="AO199" s="455"/>
      <c r="AP199" s="455"/>
      <c r="AQ199" s="455"/>
      <c r="AR199" s="455"/>
      <c r="AS199" s="455"/>
      <c r="BX199" s="455"/>
      <c r="BY199" s="455"/>
      <c r="BZ199" s="455"/>
      <c r="CA199" s="455"/>
      <c r="CB199" s="455"/>
      <c r="CC199" s="455"/>
      <c r="CD199" s="455"/>
      <c r="CE199" s="455"/>
      <c r="CF199" s="455"/>
      <c r="CG199" s="455"/>
      <c r="CH199" s="455"/>
      <c r="CI199" s="455"/>
      <c r="CJ199" s="455"/>
      <c r="CK199" s="455"/>
      <c r="CL199" s="455"/>
      <c r="DQ199" s="456"/>
      <c r="DR199" s="408"/>
      <c r="DS199" s="455"/>
      <c r="DT199" s="455"/>
      <c r="DU199" s="455"/>
      <c r="DV199" s="455"/>
      <c r="DW199" s="455"/>
      <c r="DX199" s="455"/>
      <c r="DY199" s="455"/>
      <c r="DZ199" s="455"/>
      <c r="EA199" s="455"/>
      <c r="EB199" s="455"/>
      <c r="EC199" s="455"/>
      <c r="ED199" s="455"/>
    </row>
    <row r="200" spans="31:134" ht="12" customHeight="1">
      <c r="BX200" s="457"/>
      <c r="BY200" s="457"/>
      <c r="BZ200" s="457"/>
      <c r="CA200" s="457"/>
      <c r="CB200" s="457"/>
      <c r="CC200" s="457"/>
      <c r="CD200" s="457"/>
      <c r="CE200" s="457"/>
      <c r="CF200" s="457"/>
      <c r="CG200" s="457"/>
      <c r="CH200" s="457"/>
      <c r="CI200" s="457"/>
      <c r="CJ200" s="457"/>
      <c r="CK200" s="457"/>
      <c r="CL200" s="457"/>
      <c r="DQ200" s="457"/>
      <c r="DR200" s="457"/>
      <c r="DS200" s="457"/>
      <c r="DT200" s="457"/>
      <c r="DU200" s="457"/>
    </row>
    <row r="201" spans="31:134" ht="12" customHeight="1">
      <c r="BX201" s="457"/>
      <c r="BY201" s="457"/>
      <c r="BZ201" s="457"/>
      <c r="CA201" s="457"/>
      <c r="CB201" s="457"/>
      <c r="CC201" s="457"/>
      <c r="CD201" s="457"/>
      <c r="CE201" s="457"/>
      <c r="CF201" s="457"/>
      <c r="CG201" s="457"/>
      <c r="CH201" s="457"/>
      <c r="CI201" s="457"/>
      <c r="CJ201" s="457"/>
      <c r="CK201" s="457"/>
      <c r="CL201" s="457"/>
      <c r="DQ201" s="457"/>
      <c r="DR201" s="457"/>
      <c r="DS201" s="457"/>
      <c r="DT201" s="457"/>
      <c r="DU201" s="457"/>
    </row>
    <row r="202" spans="31:134" ht="12" customHeight="1">
      <c r="BX202" s="457"/>
      <c r="BY202" s="457"/>
      <c r="BZ202" s="457"/>
      <c r="CA202" s="457"/>
      <c r="CB202" s="457"/>
      <c r="CC202" s="457"/>
      <c r="CD202" s="457"/>
      <c r="CE202" s="457"/>
      <c r="CF202" s="457"/>
      <c r="CG202" s="457"/>
      <c r="CH202" s="457"/>
      <c r="CI202" s="457"/>
      <c r="CJ202" s="457"/>
      <c r="CK202" s="457"/>
      <c r="CL202" s="457"/>
      <c r="DQ202" s="457"/>
      <c r="DR202" s="457"/>
      <c r="DS202" s="457"/>
      <c r="DT202" s="457"/>
      <c r="DU202" s="457"/>
    </row>
    <row r="203" spans="31:134" ht="12" customHeight="1">
      <c r="BX203" s="457"/>
      <c r="BY203" s="457"/>
      <c r="BZ203" s="457"/>
      <c r="CA203" s="457"/>
      <c r="CB203" s="457"/>
      <c r="CC203" s="457"/>
      <c r="CD203" s="457"/>
      <c r="CE203" s="457"/>
      <c r="CF203" s="457"/>
      <c r="CG203" s="457"/>
      <c r="CH203" s="457"/>
      <c r="CI203" s="457"/>
      <c r="CJ203" s="457"/>
      <c r="CK203" s="457"/>
      <c r="CL203" s="457"/>
      <c r="DQ203" s="457"/>
      <c r="DR203" s="457"/>
      <c r="DS203" s="457"/>
      <c r="DT203" s="457"/>
      <c r="DU203" s="457"/>
    </row>
    <row r="204" spans="31:134" ht="12" customHeight="1">
      <c r="BX204" s="457"/>
      <c r="BY204" s="457"/>
      <c r="BZ204" s="457"/>
      <c r="CA204" s="457"/>
      <c r="CB204" s="457"/>
      <c r="CC204" s="457"/>
      <c r="CD204" s="457"/>
      <c r="CE204" s="457"/>
      <c r="CF204" s="457"/>
      <c r="CG204" s="457"/>
      <c r="CH204" s="457"/>
      <c r="CI204" s="457"/>
      <c r="CJ204" s="457"/>
      <c r="CK204" s="457"/>
      <c r="CL204" s="457"/>
      <c r="DQ204" s="457"/>
      <c r="DR204" s="457"/>
      <c r="DS204" s="457"/>
      <c r="DT204" s="457"/>
      <c r="DU204" s="457"/>
    </row>
    <row r="205" spans="31:134" ht="12" customHeight="1"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BX205" s="458"/>
      <c r="BY205" s="458"/>
      <c r="BZ205" s="458"/>
      <c r="CA205" s="458"/>
      <c r="CB205" s="458"/>
      <c r="CC205" s="458"/>
      <c r="CD205" s="458"/>
      <c r="CE205" s="458"/>
      <c r="CF205" s="458"/>
      <c r="CG205" s="458"/>
      <c r="CH205" s="458"/>
      <c r="CI205" s="458"/>
      <c r="CJ205" s="458"/>
      <c r="CK205" s="458"/>
      <c r="CL205" s="458"/>
      <c r="DQ205" s="458"/>
      <c r="DR205" s="458"/>
      <c r="DS205" s="458"/>
      <c r="DT205" s="458"/>
      <c r="DU205" s="458"/>
      <c r="DV205" s="13"/>
      <c r="DW205" s="13"/>
      <c r="DX205" s="13"/>
      <c r="DY205" s="13"/>
      <c r="DZ205" s="13"/>
      <c r="EA205" s="13"/>
      <c r="EB205" s="13"/>
      <c r="EC205" s="13"/>
      <c r="ED205" s="13"/>
    </row>
    <row r="206" spans="31:134" ht="12" customHeight="1">
      <c r="AE206" s="459"/>
      <c r="AF206" s="459"/>
      <c r="AG206" s="459"/>
      <c r="AH206" s="459"/>
      <c r="AI206" s="459"/>
      <c r="AJ206" s="459"/>
      <c r="AK206" s="459"/>
      <c r="AL206" s="459"/>
      <c r="AM206" s="459"/>
      <c r="AN206" s="459"/>
      <c r="AO206" s="459"/>
      <c r="AP206" s="459"/>
      <c r="AQ206" s="459"/>
      <c r="AR206" s="459"/>
      <c r="AS206" s="459"/>
      <c r="BX206" s="441"/>
      <c r="BY206" s="441"/>
      <c r="BZ206" s="441"/>
      <c r="CA206" s="441"/>
      <c r="CB206" s="441"/>
      <c r="CC206" s="441"/>
      <c r="CD206" s="441"/>
      <c r="CE206" s="441"/>
      <c r="CF206" s="441"/>
      <c r="CG206" s="441"/>
      <c r="CH206" s="441"/>
      <c r="CI206" s="441"/>
      <c r="CJ206" s="441"/>
      <c r="CK206" s="441"/>
      <c r="CL206" s="441"/>
      <c r="DQ206" s="441"/>
      <c r="DR206" s="460"/>
      <c r="DS206" s="459"/>
      <c r="DT206" s="459"/>
      <c r="DU206" s="459"/>
      <c r="DV206" s="459"/>
      <c r="DW206" s="459"/>
      <c r="DX206" s="459"/>
      <c r="DY206" s="459"/>
      <c r="DZ206" s="459"/>
      <c r="EA206" s="459"/>
      <c r="EB206" s="459"/>
      <c r="EC206" s="459"/>
      <c r="ED206" s="441"/>
    </row>
    <row r="207" spans="31:134" ht="12" customHeight="1"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DQ207" s="440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</row>
    <row r="208" spans="31:134" ht="12" customHeight="1"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DQ208" s="441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</row>
    <row r="209" spans="31:134" ht="12" customHeight="1"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DQ209" s="4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</row>
    <row r="210" spans="31:134" ht="12" customHeight="1"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DQ210" s="4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</row>
    <row r="211" spans="31:134" ht="12" customHeight="1"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DQ211" s="4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</row>
    <row r="212" spans="31:134" ht="12" customHeight="1"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DQ212" s="418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</row>
    <row r="213" spans="31:134" ht="12" customHeight="1"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DQ213" s="418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</row>
    <row r="214" spans="31:134" ht="12" customHeight="1"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DQ214" s="418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</row>
    <row r="215" spans="31:134" ht="12" customHeight="1"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DQ215" s="418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</row>
    <row r="216" spans="31:134" ht="12" customHeight="1"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DQ216" s="418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</row>
    <row r="217" spans="31:134" ht="12" customHeight="1"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DQ217" s="418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</row>
    <row r="218" spans="31:134" ht="12" customHeight="1"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DQ218" s="418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</row>
    <row r="219" spans="31:134" ht="12" customHeight="1"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DQ219" s="418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</row>
    <row r="220" spans="31:134" ht="12" customHeight="1"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DQ220" s="4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</row>
    <row r="221" spans="31:134" ht="12" customHeight="1"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DQ221" s="4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</row>
    <row r="222" spans="31:134" ht="12" customHeight="1"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DQ222" s="418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</row>
    <row r="223" spans="31:134" ht="12" customHeight="1"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DQ223" s="418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</row>
    <row r="224" spans="31:134" ht="12" customHeight="1"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DQ224" s="418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</row>
    <row r="225" spans="31:134" ht="12" customHeight="1"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DQ225" s="418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</row>
    <row r="226" spans="31:134" ht="12" customHeight="1"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DQ226" s="418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</row>
    <row r="227" spans="31:134" ht="12" customHeight="1"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DQ227" s="418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</row>
    <row r="228" spans="31:134" ht="12" customHeight="1"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DQ228" s="418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</row>
    <row r="229" spans="31:134" ht="12" customHeight="1"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DQ229" s="418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</row>
    <row r="230" spans="31:134" ht="12" customHeight="1"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DQ230" s="418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</row>
    <row r="231" spans="31:134" ht="12" customHeight="1"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DQ231" s="418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</row>
    <row r="232" spans="31:134" ht="12" customHeight="1"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DQ232" s="418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</row>
    <row r="233" spans="31:134" ht="12" customHeight="1"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DQ233" s="418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</row>
    <row r="234" spans="31:134" ht="12" customHeight="1"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DQ234" s="418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</row>
    <row r="235" spans="31:134" ht="12" customHeight="1"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DQ235" s="418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</row>
    <row r="236" spans="31:134" ht="12" customHeight="1"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DQ236" s="418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</row>
    <row r="237" spans="31:134" ht="12" customHeight="1"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DQ237" s="418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</row>
    <row r="238" spans="31:134" ht="12" customHeight="1"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DQ238" s="418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</row>
    <row r="239" spans="31:134" ht="12" customHeight="1"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DQ239" s="418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</row>
    <row r="240" spans="31:134" ht="12" customHeight="1"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DQ240" s="418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</row>
    <row r="241" spans="31:134" ht="12" customHeight="1"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DQ241" s="418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</row>
    <row r="242" spans="31:134" ht="12" customHeight="1"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DQ242" s="418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</row>
    <row r="243" spans="31:134" ht="12" customHeight="1"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DQ243" s="418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</row>
    <row r="244" spans="31:134" ht="12" customHeight="1"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DQ244" s="418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</row>
    <row r="245" spans="31:134" ht="12" customHeight="1"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DQ245" s="418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</row>
    <row r="246" spans="31:134" ht="12" customHeight="1"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DQ246" s="418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</row>
    <row r="247" spans="31:134" ht="12" customHeight="1"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DQ247" s="418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</row>
    <row r="248" spans="31:134" ht="12" customHeight="1"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DQ248" s="418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</row>
    <row r="249" spans="31:134" ht="12" customHeight="1"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DQ249" s="418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</row>
    <row r="250" spans="31:134" ht="12" customHeight="1"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DQ250" s="418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</row>
    <row r="251" spans="31:134" ht="12" customHeight="1"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DQ251" s="418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</row>
    <row r="252" spans="31:134" ht="12" customHeight="1"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DQ252" s="418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</row>
    <row r="253" spans="31:134" ht="12" customHeight="1">
      <c r="DQ253" s="421"/>
    </row>
    <row r="254" spans="31:134" ht="12" customHeight="1">
      <c r="DQ254" s="421"/>
    </row>
    <row r="255" spans="31:134" ht="12" customHeight="1">
      <c r="DQ255" s="421"/>
    </row>
    <row r="256" spans="31:134" ht="12" customHeight="1">
      <c r="DQ256" s="421"/>
    </row>
    <row r="257" spans="121:121" ht="12" customHeight="1">
      <c r="DQ257" s="421"/>
    </row>
    <row r="258" spans="121:121" ht="12" customHeight="1">
      <c r="DQ258" s="421"/>
    </row>
    <row r="259" spans="121:121" ht="12" customHeight="1">
      <c r="DQ259" s="421"/>
    </row>
    <row r="260" spans="121:121" ht="12" customHeight="1">
      <c r="DQ260" s="421"/>
    </row>
    <row r="261" spans="121:121" ht="12" customHeight="1">
      <c r="DQ261" s="421"/>
    </row>
    <row r="262" spans="121:121" ht="12" customHeight="1">
      <c r="DQ262" s="421"/>
    </row>
    <row r="263" spans="121:121" ht="12" customHeight="1">
      <c r="DQ263" s="421"/>
    </row>
    <row r="264" spans="121:121" ht="12" customHeight="1">
      <c r="DQ264" s="421"/>
    </row>
    <row r="265" spans="121:121" ht="12" customHeight="1">
      <c r="DQ265" s="421"/>
    </row>
    <row r="266" spans="121:121" ht="12" customHeight="1">
      <c r="DQ266" s="421"/>
    </row>
    <row r="267" spans="121:121" ht="12" customHeight="1">
      <c r="DQ267" s="421"/>
    </row>
    <row r="268" spans="121:121" ht="12" customHeight="1">
      <c r="DQ268" s="421"/>
    </row>
    <row r="269" spans="121:121" ht="12" customHeight="1">
      <c r="DQ269" s="421"/>
    </row>
    <row r="270" spans="121:121" ht="12" customHeight="1">
      <c r="DQ270" s="418"/>
    </row>
    <row r="271" spans="121:121" ht="12" customHeight="1" thickBot="1">
      <c r="DQ271" s="423"/>
    </row>
  </sheetData>
  <phoneticPr fontId="54" type="noConversion"/>
  <printOptions horizontalCentered="1" verticalCentered="1" gridLinesSet="0"/>
  <pageMargins left="0" right="0" top="0" bottom="0" header="0" footer="0"/>
  <colBreaks count="8" manualBreakCount="8">
    <brk id="15" max="1048575" man="1"/>
    <brk id="30" max="41" man="1"/>
    <brk id="45" max="1048575" man="1"/>
    <brk id="60" max="1048575" man="1"/>
    <brk id="75" max="41" man="1"/>
    <brk id="90" max="1048575" man="1"/>
    <brk id="105" max="1048575" man="1"/>
    <brk id="120" max="41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syncVertical="1" syncRef="A5" transitionEvaluation="1" published="0" enableFormatConditionsCalculation="0"/>
  <dimension ref="A1:N55"/>
  <sheetViews>
    <sheetView showGridLines="0" topLeftCell="A5" zoomScale="150" workbookViewId="0">
      <selection activeCell="A27" sqref="A27:M46"/>
    </sheetView>
  </sheetViews>
  <sheetFormatPr baseColWidth="10" defaultColWidth="12.83203125" defaultRowHeight="12" customHeight="1"/>
  <cols>
    <col min="1" max="1" width="3.83203125" style="281" customWidth="1"/>
    <col min="2" max="2" width="6.5" style="281" customWidth="1"/>
    <col min="3" max="3" width="6.6640625" style="281" customWidth="1"/>
    <col min="4" max="13" width="6.33203125" style="281" customWidth="1"/>
    <col min="14" max="15" width="5.6640625" style="281" customWidth="1"/>
    <col min="16" max="16384" width="12.83203125" style="281"/>
  </cols>
  <sheetData>
    <row r="1" spans="1:13" ht="12" customHeight="1">
      <c r="G1" s="286"/>
    </row>
    <row r="2" spans="1:13" ht="12" customHeight="1">
      <c r="A2" s="396"/>
      <c r="B2" s="799" t="s">
        <v>165</v>
      </c>
      <c r="C2" s="907"/>
      <c r="D2" s="907"/>
      <c r="E2" s="907"/>
      <c r="F2" s="907"/>
      <c r="G2" s="908"/>
      <c r="H2" s="908"/>
      <c r="I2" s="908"/>
      <c r="J2" s="908"/>
      <c r="K2" s="908"/>
      <c r="L2" s="908"/>
      <c r="M2" s="280"/>
    </row>
    <row r="3" spans="1:13" ht="11">
      <c r="B3" s="910" t="s">
        <v>166</v>
      </c>
      <c r="C3" s="909"/>
      <c r="D3" s="909"/>
      <c r="E3" s="909"/>
      <c r="F3" s="909"/>
      <c r="G3" s="909"/>
      <c r="H3" s="909"/>
      <c r="I3" s="909"/>
      <c r="J3" s="909"/>
      <c r="K3" s="909"/>
      <c r="L3" s="909"/>
      <c r="M3" s="379"/>
    </row>
    <row r="4" spans="1:13" ht="5" customHeight="1"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</row>
    <row r="5" spans="1:13" ht="14" customHeight="1">
      <c r="B5" s="1348" t="s">
        <v>746</v>
      </c>
      <c r="C5" s="1342" t="s">
        <v>169</v>
      </c>
      <c r="D5" s="1336" t="s">
        <v>201</v>
      </c>
      <c r="E5" s="1336"/>
      <c r="F5" s="1336"/>
      <c r="G5" s="1336"/>
      <c r="H5" s="1336"/>
      <c r="I5" s="1336"/>
      <c r="J5" s="803"/>
      <c r="K5" s="803"/>
      <c r="L5" s="1342" t="s">
        <v>170</v>
      </c>
      <c r="M5" s="1348" t="s">
        <v>616</v>
      </c>
    </row>
    <row r="6" spans="1:13" ht="14" customHeight="1">
      <c r="B6" s="1349"/>
      <c r="C6" s="1351"/>
      <c r="D6" s="807" t="s">
        <v>171</v>
      </c>
      <c r="E6" s="807" t="s">
        <v>172</v>
      </c>
      <c r="F6" s="807" t="s">
        <v>173</v>
      </c>
      <c r="G6" s="807" t="s">
        <v>174</v>
      </c>
      <c r="H6" s="807" t="s">
        <v>272</v>
      </c>
      <c r="I6" s="807" t="s">
        <v>399</v>
      </c>
      <c r="J6" s="807" t="s">
        <v>400</v>
      </c>
      <c r="K6" s="808" t="s">
        <v>298</v>
      </c>
      <c r="L6" s="1350"/>
      <c r="M6" s="1339"/>
    </row>
    <row r="7" spans="1:13" ht="5" customHeight="1">
      <c r="C7" s="918"/>
    </row>
    <row r="8" spans="1:13" ht="13" customHeight="1">
      <c r="B8" s="809">
        <v>2007</v>
      </c>
      <c r="C8" s="915">
        <v>1537722.9395258909</v>
      </c>
      <c r="D8" s="932">
        <v>778876.82987699343</v>
      </c>
      <c r="E8" s="932">
        <v>704846.93397344276</v>
      </c>
      <c r="F8" s="926">
        <v>33835.229216778665</v>
      </c>
      <c r="G8" s="926">
        <v>115344.47477266667</v>
      </c>
      <c r="H8" s="926">
        <v>166180.8470095587</v>
      </c>
      <c r="I8" s="926">
        <v>6685.5586498933135</v>
      </c>
      <c r="J8" s="926">
        <v>9366.4560248125017</v>
      </c>
      <c r="K8" s="926">
        <v>4053.0061076666666</v>
      </c>
      <c r="L8" s="926">
        <v>436800</v>
      </c>
      <c r="M8" s="927">
        <v>257621.11603780428</v>
      </c>
    </row>
    <row r="9" spans="1:13" ht="13" customHeight="1">
      <c r="B9" s="809">
        <v>2008</v>
      </c>
      <c r="C9" s="915">
        <v>1636777.7563169957</v>
      </c>
      <c r="D9" s="932">
        <v>886069.25421773817</v>
      </c>
      <c r="E9" s="932">
        <v>815890.195398418</v>
      </c>
      <c r="F9" s="926">
        <v>33378.416979599999</v>
      </c>
      <c r="G9" s="926">
        <v>116099.7433975</v>
      </c>
      <c r="H9" s="926">
        <v>165883.13781669093</v>
      </c>
      <c r="I9" s="926">
        <v>6447.2039054666666</v>
      </c>
      <c r="J9" s="926">
        <v>9517.2580760000019</v>
      </c>
      <c r="K9" s="926">
        <v>3951.5539382777779</v>
      </c>
      <c r="L9" s="926">
        <v>428900</v>
      </c>
      <c r="M9" s="927">
        <v>266541</v>
      </c>
    </row>
    <row r="10" spans="1:13" ht="13" customHeight="1">
      <c r="B10" s="809">
        <v>2009</v>
      </c>
      <c r="C10" s="915">
        <v>1772031.9579024247</v>
      </c>
      <c r="D10" s="932">
        <v>973593.17951174348</v>
      </c>
      <c r="E10" s="932">
        <v>884317.7393451531</v>
      </c>
      <c r="F10" s="926">
        <v>33463.436187225219</v>
      </c>
      <c r="G10" s="926">
        <v>115963.42436273259</v>
      </c>
      <c r="H10" s="926">
        <v>165147.81266757098</v>
      </c>
      <c r="I10" s="926">
        <v>6164.1051731523603</v>
      </c>
      <c r="J10" s="926">
        <v>10386.546535500001</v>
      </c>
      <c r="K10" s="926">
        <v>4145.8054327</v>
      </c>
      <c r="L10" s="926">
        <v>477700</v>
      </c>
      <c r="M10" s="927">
        <v>268707</v>
      </c>
    </row>
    <row r="11" spans="1:13" ht="13" customHeight="1">
      <c r="B11" s="809">
        <v>2010</v>
      </c>
      <c r="C11" s="915">
        <v>1888908.1713084606</v>
      </c>
      <c r="D11" s="932">
        <v>1031493.3511949376</v>
      </c>
      <c r="E11" s="932">
        <v>951244.75706039846</v>
      </c>
      <c r="F11" s="926">
        <v>33671.036293703517</v>
      </c>
      <c r="G11" s="926">
        <v>118727.17767707733</v>
      </c>
      <c r="H11" s="926">
        <v>171955.4758916935</v>
      </c>
      <c r="I11" s="926">
        <v>6136.9722230487341</v>
      </c>
      <c r="J11" s="926">
        <v>10457</v>
      </c>
      <c r="K11" s="926">
        <v>4075</v>
      </c>
      <c r="L11" s="926">
        <v>526924.15802800003</v>
      </c>
      <c r="M11" s="927">
        <v>285102</v>
      </c>
    </row>
    <row r="12" spans="1:13" ht="13" customHeight="1">
      <c r="B12" s="809">
        <v>2011</v>
      </c>
      <c r="C12" s="916">
        <v>2027714.8242075949</v>
      </c>
      <c r="D12" s="933">
        <v>1123092.99819521</v>
      </c>
      <c r="E12" s="933">
        <v>1009650.950069338</v>
      </c>
      <c r="F12" s="928">
        <v>35258.869311209484</v>
      </c>
      <c r="G12" s="928">
        <v>120014.17539204628</v>
      </c>
      <c r="H12" s="928">
        <v>178692.45878343272</v>
      </c>
      <c r="I12" s="928">
        <v>6156.3225256962241</v>
      </c>
      <c r="J12" s="928">
        <v>11327.576713749999</v>
      </c>
      <c r="K12" s="928">
        <v>4405.8819590900002</v>
      </c>
      <c r="L12" s="928">
        <v>564500</v>
      </c>
      <c r="M12" s="929">
        <v>317654.41124675993</v>
      </c>
    </row>
    <row r="13" spans="1:13" ht="13" customHeight="1">
      <c r="B13" s="809">
        <v>2012</v>
      </c>
      <c r="C13" s="916">
        <v>2157551.8674046039</v>
      </c>
      <c r="D13" s="933">
        <v>1226207.03066485</v>
      </c>
      <c r="E13" s="933">
        <v>1093406.4772027135</v>
      </c>
      <c r="F13" s="928">
        <v>35304.478977682033</v>
      </c>
      <c r="G13" s="928">
        <v>123848.45461685196</v>
      </c>
      <c r="H13" s="928">
        <v>183974.88015895666</v>
      </c>
      <c r="I13" s="928">
        <v>6317.0229862632832</v>
      </c>
      <c r="J13" s="928">
        <v>11676</v>
      </c>
      <c r="K13" s="928">
        <v>4487</v>
      </c>
      <c r="L13" s="928">
        <v>581900</v>
      </c>
      <c r="M13" s="929">
        <v>314023.90941851976</v>
      </c>
    </row>
    <row r="14" spans="1:13" ht="13" customHeight="1">
      <c r="B14" s="809">
        <v>2013</v>
      </c>
      <c r="C14" s="916">
        <v>2193624.5554579962</v>
      </c>
      <c r="D14" s="933">
        <v>1268686</v>
      </c>
      <c r="E14" s="933">
        <v>1175740</v>
      </c>
      <c r="F14" s="928">
        <v>34906.117336600008</v>
      </c>
      <c r="G14" s="928">
        <v>131047.32171390002</v>
      </c>
      <c r="H14" s="928">
        <v>190646.00258975639</v>
      </c>
      <c r="I14" s="928">
        <v>6439.1138177395642</v>
      </c>
      <c r="J14" s="928">
        <v>12169.054165399999</v>
      </c>
      <c r="K14" s="928">
        <v>4178.7036900000003</v>
      </c>
      <c r="L14" s="928">
        <v>561900</v>
      </c>
      <c r="M14" s="929">
        <v>349790.78303424123</v>
      </c>
    </row>
    <row r="15" spans="1:13" ht="13" customHeight="1">
      <c r="B15" s="809">
        <v>2014</v>
      </c>
      <c r="C15" s="916">
        <v>2309410.0943866717</v>
      </c>
      <c r="D15" s="933">
        <v>1333428.5633828712</v>
      </c>
      <c r="E15" s="933">
        <v>1233132.3100014813</v>
      </c>
      <c r="F15" s="928">
        <v>34425.463337662499</v>
      </c>
      <c r="G15" s="928">
        <v>139617.8133747954</v>
      </c>
      <c r="H15" s="928">
        <v>196170.94946808886</v>
      </c>
      <c r="I15" s="928">
        <v>6167.3048232536103</v>
      </c>
      <c r="J15" s="928">
        <v>12594.164453249999</v>
      </c>
      <c r="K15" s="928">
        <v>4170.0466744999994</v>
      </c>
      <c r="L15" s="928">
        <v>599600</v>
      </c>
      <c r="M15" s="929">
        <v>358629.93572390615</v>
      </c>
    </row>
    <row r="16" spans="1:13" ht="13" customHeight="1">
      <c r="B16" s="809">
        <v>2015</v>
      </c>
      <c r="C16" s="916">
        <v>2454418.2787173968</v>
      </c>
      <c r="D16" s="933">
        <v>1441252.493224316</v>
      </c>
      <c r="E16" s="933">
        <v>1329925.5141862824</v>
      </c>
      <c r="F16" s="928">
        <v>34654.5427616999</v>
      </c>
      <c r="G16" s="928">
        <v>146721.33244989417</v>
      </c>
      <c r="H16" s="928">
        <v>195675.22936906267</v>
      </c>
      <c r="I16" s="928">
        <v>5904.6809124236643</v>
      </c>
      <c r="J16" s="928">
        <v>11917.398719875</v>
      </c>
      <c r="K16" s="928">
        <v>3980.0155534999994</v>
      </c>
      <c r="L16" s="928">
        <v>630210</v>
      </c>
      <c r="M16" s="929">
        <v>386254.63577305677</v>
      </c>
    </row>
    <row r="17" spans="1:13" ht="13" customHeight="1">
      <c r="B17" s="809">
        <v>2016</v>
      </c>
      <c r="C17" s="916">
        <v>2621190.8509595809</v>
      </c>
      <c r="D17" s="933">
        <v>1540472.3207104208</v>
      </c>
      <c r="E17" s="933">
        <v>1405514.2107775211</v>
      </c>
      <c r="F17" s="928">
        <v>33971.575445943447</v>
      </c>
      <c r="G17" s="928">
        <v>158243.69002693496</v>
      </c>
      <c r="H17" s="928">
        <v>197306.23096274456</v>
      </c>
      <c r="I17" s="928">
        <v>5827.0338135371439</v>
      </c>
      <c r="J17" s="928">
        <v>12444.510293312502</v>
      </c>
      <c r="K17" s="928">
        <v>3976.7823241999999</v>
      </c>
      <c r="L17" s="928">
        <v>685370</v>
      </c>
      <c r="M17" s="929">
        <v>400979.60333937348</v>
      </c>
    </row>
    <row r="18" spans="1:13" ht="13" customHeight="1">
      <c r="B18" s="385" t="s">
        <v>273</v>
      </c>
      <c r="C18" s="917">
        <v>2726423.3261970445</v>
      </c>
      <c r="D18" s="934">
        <v>1608071.7114048067</v>
      </c>
      <c r="E18" s="934">
        <v>1480707.6285507972</v>
      </c>
      <c r="F18" s="930">
        <v>33363.290197896473</v>
      </c>
      <c r="G18" s="930">
        <v>167287.00850277944</v>
      </c>
      <c r="H18" s="930">
        <v>192208.19418414449</v>
      </c>
      <c r="I18" s="930">
        <v>5393.1219074172659</v>
      </c>
      <c r="J18" s="930">
        <v>12746.858377644445</v>
      </c>
      <c r="K18" s="930">
        <v>4008.8485709999995</v>
      </c>
      <c r="L18" s="930">
        <v>670450</v>
      </c>
      <c r="M18" s="931">
        <v>415335.31218184938</v>
      </c>
    </row>
    <row r="19" spans="1:13" ht="9" customHeight="1">
      <c r="B19" s="911" t="s">
        <v>266</v>
      </c>
      <c r="C19" s="793"/>
      <c r="D19" s="919"/>
      <c r="E19" s="912" t="s">
        <v>235</v>
      </c>
      <c r="F19" s="793"/>
      <c r="G19" s="793"/>
      <c r="H19" s="912"/>
      <c r="I19" s="912"/>
      <c r="J19" s="793"/>
      <c r="K19" s="793"/>
      <c r="L19" s="793"/>
    </row>
    <row r="20" spans="1:13" ht="9" customHeight="1">
      <c r="B20" s="76" t="s">
        <v>745</v>
      </c>
      <c r="C20" s="793"/>
      <c r="D20" s="919"/>
      <c r="E20" s="919"/>
      <c r="F20" s="919"/>
      <c r="G20" s="919"/>
      <c r="H20" s="919"/>
      <c r="I20" s="919"/>
      <c r="J20" s="919"/>
      <c r="K20" s="919"/>
      <c r="L20" s="919"/>
    </row>
    <row r="21" spans="1:13" ht="9" customHeight="1">
      <c r="B21" s="912"/>
      <c r="C21" s="793"/>
      <c r="D21" s="793"/>
      <c r="E21" s="919"/>
      <c r="F21" s="919"/>
      <c r="G21" s="919"/>
      <c r="H21" s="919"/>
      <c r="I21" s="919"/>
      <c r="J21" s="919"/>
      <c r="K21" s="919"/>
      <c r="L21" s="919"/>
    </row>
    <row r="22" spans="1:13" ht="12" customHeight="1">
      <c r="B22" s="393"/>
      <c r="D22" s="388"/>
      <c r="E22" s="388"/>
      <c r="F22" s="388"/>
      <c r="G22" s="388"/>
      <c r="H22" s="388"/>
      <c r="I22" s="388"/>
      <c r="J22" s="388"/>
      <c r="K22" s="388"/>
      <c r="L22" s="388"/>
    </row>
    <row r="23" spans="1:13" ht="12" customHeight="1">
      <c r="B23" s="393"/>
      <c r="E23" s="388"/>
      <c r="G23" s="388"/>
      <c r="H23" s="388"/>
      <c r="I23" s="388"/>
      <c r="J23" s="388"/>
      <c r="K23" s="388"/>
      <c r="L23" s="388"/>
    </row>
    <row r="24" spans="1:13" ht="12" customHeight="1">
      <c r="B24" s="393"/>
      <c r="D24" s="388"/>
      <c r="E24" s="388"/>
      <c r="F24" s="388"/>
      <c r="G24" s="388"/>
      <c r="H24" s="388"/>
      <c r="I24" s="388"/>
      <c r="J24" s="388"/>
      <c r="K24" s="388"/>
      <c r="L24" s="388"/>
    </row>
    <row r="25" spans="1:13" ht="12" customHeight="1">
      <c r="B25" s="388"/>
      <c r="D25" s="388"/>
      <c r="E25" s="388"/>
      <c r="F25" s="388"/>
      <c r="G25" s="400"/>
      <c r="H25" s="388"/>
      <c r="I25" s="388"/>
      <c r="J25" s="388"/>
      <c r="K25" s="388"/>
    </row>
    <row r="26" spans="1:13" ht="12" customHeight="1">
      <c r="H26" s="388"/>
    </row>
    <row r="27" spans="1:13" ht="13" customHeight="1">
      <c r="A27" s="802" t="s">
        <v>275</v>
      </c>
      <c r="B27" s="802"/>
      <c r="C27" s="802"/>
      <c r="D27" s="802"/>
      <c r="E27" s="802"/>
      <c r="F27" s="802"/>
      <c r="G27" s="802"/>
      <c r="H27" s="802"/>
      <c r="I27" s="802"/>
      <c r="J27" s="802"/>
      <c r="K27" s="802"/>
      <c r="L27" s="802"/>
      <c r="M27" s="280"/>
    </row>
    <row r="28" spans="1:13" ht="11">
      <c r="A28" s="910" t="s">
        <v>276</v>
      </c>
      <c r="B28" s="910"/>
      <c r="C28" s="910"/>
      <c r="D28" s="910"/>
      <c r="E28" s="910"/>
      <c r="F28" s="910"/>
      <c r="G28" s="910"/>
      <c r="H28" s="910"/>
      <c r="I28" s="910"/>
      <c r="J28" s="910"/>
      <c r="K28" s="910"/>
      <c r="L28" s="910"/>
      <c r="M28" s="379"/>
    </row>
    <row r="29" spans="1:13" ht="5" customHeight="1">
      <c r="A29" s="282"/>
      <c r="B29" s="282"/>
      <c r="C29" s="282"/>
      <c r="D29" s="282"/>
      <c r="E29" s="282"/>
      <c r="F29" s="282"/>
      <c r="G29" s="282"/>
      <c r="H29" s="282"/>
      <c r="I29" s="282"/>
      <c r="J29" s="282"/>
      <c r="K29" s="282"/>
      <c r="L29" s="282"/>
      <c r="M29" s="282"/>
    </row>
    <row r="30" spans="1:13" ht="14" customHeight="1">
      <c r="A30" s="920"/>
      <c r="B30" s="921" t="s">
        <v>680</v>
      </c>
      <c r="C30" s="922"/>
      <c r="D30" s="1346" t="s">
        <v>201</v>
      </c>
      <c r="E30" s="1336"/>
      <c r="F30" s="1336"/>
      <c r="G30" s="1336"/>
      <c r="H30" s="1336"/>
      <c r="I30" s="1336"/>
      <c r="J30" s="1333"/>
      <c r="K30" s="1347"/>
      <c r="L30" s="1342" t="s">
        <v>170</v>
      </c>
      <c r="M30" s="1344" t="s">
        <v>616</v>
      </c>
    </row>
    <row r="31" spans="1:13" ht="14" customHeight="1">
      <c r="A31" s="923" t="s">
        <v>746</v>
      </c>
      <c r="B31" s="924" t="s">
        <v>252</v>
      </c>
      <c r="C31" s="925" t="s">
        <v>274</v>
      </c>
      <c r="D31" s="807" t="s">
        <v>171</v>
      </c>
      <c r="E31" s="807" t="s">
        <v>172</v>
      </c>
      <c r="F31" s="807" t="s">
        <v>173</v>
      </c>
      <c r="G31" s="807" t="s">
        <v>174</v>
      </c>
      <c r="H31" s="807" t="s">
        <v>272</v>
      </c>
      <c r="I31" s="807" t="s">
        <v>399</v>
      </c>
      <c r="J31" s="807" t="s">
        <v>400</v>
      </c>
      <c r="K31" s="808" t="s">
        <v>298</v>
      </c>
      <c r="L31" s="1343"/>
      <c r="M31" s="1345"/>
    </row>
    <row r="32" spans="1:13" ht="3" customHeight="1">
      <c r="C32" s="935"/>
    </row>
    <row r="33" spans="1:14" ht="13" customHeight="1">
      <c r="A33" s="936">
        <v>2007</v>
      </c>
      <c r="B33" s="944">
        <v>28481.901000000002</v>
      </c>
      <c r="C33" s="940">
        <v>53.9894770200167</v>
      </c>
      <c r="D33" s="938">
        <v>27.346377963921487</v>
      </c>
      <c r="E33" s="938">
        <v>24.747187133802715</v>
      </c>
      <c r="F33" s="938">
        <v>1.1879554393781042</v>
      </c>
      <c r="G33" s="938">
        <v>4.0497463555071924</v>
      </c>
      <c r="H33" s="938">
        <v>5.834612198446961</v>
      </c>
      <c r="I33" s="938">
        <v>0.2347300712088464</v>
      </c>
      <c r="J33" s="938">
        <v>0.32885642095352069</v>
      </c>
      <c r="K33" s="938">
        <v>0.14230110931382939</v>
      </c>
      <c r="L33" s="938">
        <v>15.336054991554109</v>
      </c>
      <c r="M33" s="938">
        <v>9.0450815076495168</v>
      </c>
    </row>
    <row r="34" spans="1:14" ht="13" customHeight="1">
      <c r="A34" s="936">
        <v>2008</v>
      </c>
      <c r="B34" s="944">
        <v>28807.034</v>
      </c>
      <c r="C34" s="940">
        <v>56.818683808857088</v>
      </c>
      <c r="D34" s="938">
        <v>30.75878114413786</v>
      </c>
      <c r="E34" s="938">
        <v>28.322603271076709</v>
      </c>
      <c r="F34" s="938">
        <v>1.1586898178965594</v>
      </c>
      <c r="G34" s="938">
        <v>4.0302567559541185</v>
      </c>
      <c r="H34" s="938">
        <v>5.7584247589214126</v>
      </c>
      <c r="I34" s="938">
        <v>0.22380658506761461</v>
      </c>
      <c r="J34" s="938">
        <v>0.33037965921795359</v>
      </c>
      <c r="K34" s="938">
        <v>0.13717323131141435</v>
      </c>
      <c r="L34" s="938">
        <v>14.888724746879531</v>
      </c>
      <c r="M34" s="938">
        <v>9.2526360054978234</v>
      </c>
    </row>
    <row r="35" spans="1:14" ht="13" customHeight="1">
      <c r="A35" s="936">
        <v>2009</v>
      </c>
      <c r="B35" s="944">
        <v>29132.012999999999</v>
      </c>
      <c r="C35" s="940">
        <v>60.827652311648521</v>
      </c>
      <c r="D35" s="938">
        <v>33.42004479785669</v>
      </c>
      <c r="E35" s="938">
        <v>30.355531536566083</v>
      </c>
      <c r="F35" s="938">
        <v>1.1486825914578995</v>
      </c>
      <c r="G35" s="938">
        <v>3.9806183102668737</v>
      </c>
      <c r="H35" s="938">
        <v>5.6689461407136879</v>
      </c>
      <c r="I35" s="938">
        <v>0.21159214686442576</v>
      </c>
      <c r="J35" s="938">
        <v>0.35653377387618224</v>
      </c>
      <c r="K35" s="938">
        <v>0.14231098388909821</v>
      </c>
      <c r="L35" s="938">
        <v>16.39776832448894</v>
      </c>
      <c r="M35" s="938">
        <v>9.2237704273988896</v>
      </c>
    </row>
    <row r="36" spans="1:14" ht="13" customHeight="1">
      <c r="A36" s="936">
        <v>2010</v>
      </c>
      <c r="B36" s="944">
        <v>29461.933000000001</v>
      </c>
      <c r="C36" s="940">
        <v>64.113517986360932</v>
      </c>
      <c r="D36" s="938">
        <v>35.011054814188114</v>
      </c>
      <c r="E36" s="938">
        <v>32.287248669678206</v>
      </c>
      <c r="F36" s="938">
        <v>1.142865822609247</v>
      </c>
      <c r="G36" s="938">
        <v>4.0298502368149887</v>
      </c>
      <c r="H36" s="938">
        <v>5.8365306815304177</v>
      </c>
      <c r="I36" s="938">
        <v>0.20830175070484119</v>
      </c>
      <c r="J36" s="938">
        <v>0.35493258368349423</v>
      </c>
      <c r="K36" s="938">
        <v>0.13831407463997694</v>
      </c>
      <c r="L36" s="938">
        <v>17.884914680513326</v>
      </c>
      <c r="M36" s="938">
        <v>9.6769617933758791</v>
      </c>
    </row>
    <row r="37" spans="1:14" ht="13" customHeight="1">
      <c r="A37" s="936">
        <v>2011</v>
      </c>
      <c r="B37" s="944">
        <v>29797.694</v>
      </c>
      <c r="C37" s="940">
        <v>68.049387452854404</v>
      </c>
      <c r="D37" s="938">
        <v>37.690601098031614</v>
      </c>
      <c r="E37" s="938">
        <v>33.883526358426863</v>
      </c>
      <c r="F37" s="938">
        <v>1.1832750987780962</v>
      </c>
      <c r="G37" s="938">
        <v>4.0276329903933599</v>
      </c>
      <c r="H37" s="938">
        <v>5.9968552862994278</v>
      </c>
      <c r="I37" s="938">
        <v>0.20660399176178615</v>
      </c>
      <c r="J37" s="938">
        <v>0.38014944088458652</v>
      </c>
      <c r="K37" s="938">
        <v>0.14785982965963743</v>
      </c>
      <c r="L37" s="938">
        <v>18.944418987590115</v>
      </c>
      <c r="M37" s="938">
        <v>10.660368928104301</v>
      </c>
    </row>
    <row r="38" spans="1:14" ht="13" customHeight="1">
      <c r="A38" s="936">
        <v>2012</v>
      </c>
      <c r="B38" s="944">
        <v>30135.875</v>
      </c>
      <c r="C38" s="940">
        <v>71.594133815746318</v>
      </c>
      <c r="D38" s="938">
        <v>40.689279161957302</v>
      </c>
      <c r="E38" s="938">
        <v>36.282552844498909</v>
      </c>
      <c r="F38" s="938">
        <v>1.1715100018725866</v>
      </c>
      <c r="G38" s="938">
        <v>4.1096684472195335</v>
      </c>
      <c r="H38" s="938">
        <v>6.1048461396576892</v>
      </c>
      <c r="I38" s="938">
        <v>0.20961803784569996</v>
      </c>
      <c r="J38" s="938">
        <v>0.38744519613251649</v>
      </c>
      <c r="K38" s="938">
        <v>0.14889230858569727</v>
      </c>
      <c r="L38" s="938">
        <v>19.309212027193503</v>
      </c>
      <c r="M38" s="938">
        <v>10.420268514470536</v>
      </c>
    </row>
    <row r="39" spans="1:14" ht="13" customHeight="1">
      <c r="A39" s="936">
        <v>2013</v>
      </c>
      <c r="B39" s="944">
        <v>30475.144</v>
      </c>
      <c r="C39" s="940">
        <v>71.980777365908295</v>
      </c>
      <c r="D39" s="938">
        <v>41.630188851609695</v>
      </c>
      <c r="E39" s="938">
        <v>38.580293500828084</v>
      </c>
      <c r="F39" s="938">
        <v>1.145396305152816</v>
      </c>
      <c r="G39" s="938">
        <v>4.3001378997224764</v>
      </c>
      <c r="H39" s="938">
        <v>6.2557867680545298</v>
      </c>
      <c r="I39" s="938">
        <v>0.21129067733821255</v>
      </c>
      <c r="J39" s="938">
        <v>0.39931080113682149</v>
      </c>
      <c r="K39" s="938">
        <v>0.13711842313197931</v>
      </c>
      <c r="L39" s="938">
        <v>18.437976864030567</v>
      </c>
      <c r="M39" s="938">
        <v>11.477904190846193</v>
      </c>
    </row>
    <row r="40" spans="1:14" ht="13" customHeight="1">
      <c r="A40" s="936">
        <v>2014</v>
      </c>
      <c r="B40" s="944">
        <v>30814.174999999999</v>
      </c>
      <c r="C40" s="940">
        <v>74.946354863846651</v>
      </c>
      <c r="D40" s="938">
        <v>43.273219658902804</v>
      </c>
      <c r="E40" s="938">
        <v>40.018345777600125</v>
      </c>
      <c r="F40" s="938">
        <v>1.1171956847023325</v>
      </c>
      <c r="G40" s="938">
        <v>4.5309606171443955</v>
      </c>
      <c r="H40" s="938">
        <v>6.3662567460621249</v>
      </c>
      <c r="I40" s="938">
        <v>0.20014505737225191</v>
      </c>
      <c r="J40" s="938">
        <v>0.40871334226050188</v>
      </c>
      <c r="K40" s="938">
        <v>0.13532884377076457</v>
      </c>
      <c r="L40" s="938">
        <v>19.458577099662737</v>
      </c>
      <c r="M40" s="938">
        <v>11.63847273937745</v>
      </c>
    </row>
    <row r="41" spans="1:14" ht="13" customHeight="1">
      <c r="A41" s="936">
        <v>2015</v>
      </c>
      <c r="B41" s="944">
        <v>31151.643</v>
      </c>
      <c r="C41" s="940">
        <v>78.789368468218413</v>
      </c>
      <c r="D41" s="938">
        <v>46.265697550023802</v>
      </c>
      <c r="E41" s="938">
        <v>42.691986236048045</v>
      </c>
      <c r="F41" s="938">
        <v>1.1124467098476924</v>
      </c>
      <c r="G41" s="938">
        <v>4.709906711819154</v>
      </c>
      <c r="H41" s="938">
        <v>6.2813774981005874</v>
      </c>
      <c r="I41" s="938">
        <v>0.18954637199789637</v>
      </c>
      <c r="J41" s="938">
        <v>0.38256084020592429</v>
      </c>
      <c r="K41" s="938">
        <v>0.12776262085116985</v>
      </c>
      <c r="L41" s="938">
        <v>20.230393626429269</v>
      </c>
      <c r="M41" s="938">
        <v>12.39917380194222</v>
      </c>
    </row>
    <row r="42" spans="1:14" ht="13" customHeight="1">
      <c r="A42" s="936">
        <v>2016</v>
      </c>
      <c r="B42" s="944">
        <v>31488.625</v>
      </c>
      <c r="C42" s="940">
        <v>83.24246774699057</v>
      </c>
      <c r="D42" s="938">
        <v>48.921549312185618</v>
      </c>
      <c r="E42" s="938">
        <v>44.635617172154106</v>
      </c>
      <c r="F42" s="938">
        <v>1.0788522981217328</v>
      </c>
      <c r="G42" s="938">
        <v>5.0254239436283727</v>
      </c>
      <c r="H42" s="938">
        <v>6.2659525769303857</v>
      </c>
      <c r="I42" s="938">
        <v>0.18505202477202939</v>
      </c>
      <c r="J42" s="938">
        <v>0.39520653230531666</v>
      </c>
      <c r="K42" s="938">
        <v>0.12629266359518715</v>
      </c>
      <c r="L42" s="938">
        <v>21.765637591352434</v>
      </c>
      <c r="M42" s="938">
        <v>12.734109645606104</v>
      </c>
    </row>
    <row r="43" spans="1:14" ht="13" customHeight="1">
      <c r="A43" s="937" t="s">
        <v>273</v>
      </c>
      <c r="B43" s="945">
        <v>31826.018</v>
      </c>
      <c r="C43" s="941">
        <v>85.666492308181446</v>
      </c>
      <c r="D43" s="939">
        <v>50.526952866199181</v>
      </c>
      <c r="E43" s="939">
        <v>46.525067275170812</v>
      </c>
      <c r="F43" s="939">
        <v>1.0483023731682823</v>
      </c>
      <c r="G43" s="939">
        <v>5.2562971749333967</v>
      </c>
      <c r="H43" s="939">
        <v>6.0393415910260746</v>
      </c>
      <c r="I43" s="939">
        <v>0.16945638337216004</v>
      </c>
      <c r="J43" s="939">
        <v>0.40051690970715986</v>
      </c>
      <c r="K43" s="939">
        <v>0.1259613618957923</v>
      </c>
      <c r="L43" s="939">
        <v>21.066097555779677</v>
      </c>
      <c r="M43" s="939">
        <v>13.050181527008794</v>
      </c>
    </row>
    <row r="44" spans="1:14" ht="9" customHeight="1">
      <c r="A44" s="76" t="s">
        <v>745</v>
      </c>
      <c r="B44" s="793"/>
      <c r="C44" s="793"/>
      <c r="D44" s="911" t="s">
        <v>266</v>
      </c>
      <c r="E44" s="793"/>
      <c r="F44" s="793"/>
      <c r="G44" s="793"/>
      <c r="H44" s="912" t="s">
        <v>167</v>
      </c>
      <c r="I44" s="912"/>
      <c r="J44" s="912"/>
      <c r="K44" s="912"/>
      <c r="L44" s="793"/>
      <c r="M44" s="793"/>
      <c r="N44" s="793"/>
    </row>
    <row r="45" spans="1:14" ht="9" customHeight="1">
      <c r="A45" s="76" t="s">
        <v>151</v>
      </c>
      <c r="B45" s="515"/>
      <c r="C45" s="515"/>
      <c r="D45" s="515"/>
      <c r="E45" s="515"/>
      <c r="F45" s="515"/>
      <c r="G45" s="515"/>
      <c r="H45" s="515"/>
      <c r="I45" s="515"/>
      <c r="J45" s="793"/>
      <c r="K45" s="793"/>
      <c r="L45" s="793"/>
      <c r="M45" s="793"/>
      <c r="N45" s="793"/>
    </row>
    <row r="46" spans="1:14" ht="9" customHeight="1">
      <c r="A46" s="77" t="s">
        <v>318</v>
      </c>
      <c r="B46" s="515"/>
      <c r="C46" s="515"/>
      <c r="D46" s="515"/>
      <c r="E46" s="515"/>
      <c r="F46" s="515"/>
      <c r="G46" s="515"/>
      <c r="H46" s="515"/>
      <c r="I46" s="515"/>
      <c r="J46" s="793"/>
      <c r="K46" s="793"/>
      <c r="L46" s="913"/>
      <c r="M46" s="793"/>
      <c r="N46" s="793"/>
    </row>
    <row r="47" spans="1:14" ht="9" customHeight="1">
      <c r="A47" s="796"/>
      <c r="B47" s="515"/>
      <c r="C47" s="515"/>
      <c r="D47" s="515"/>
      <c r="E47" s="515"/>
      <c r="F47" s="515"/>
      <c r="G47" s="515"/>
      <c r="H47" s="515"/>
      <c r="I47" s="515"/>
      <c r="J47" s="942"/>
      <c r="K47" s="942"/>
      <c r="L47" s="913"/>
      <c r="M47" s="942"/>
    </row>
    <row r="48" spans="1:14" ht="9" customHeight="1">
      <c r="A48" s="796"/>
      <c r="B48" s="516"/>
      <c r="C48" s="516"/>
      <c r="D48" s="516"/>
      <c r="E48" s="516"/>
      <c r="F48" s="516"/>
      <c r="G48" s="516"/>
      <c r="H48" s="516"/>
      <c r="I48" s="516"/>
      <c r="J48" s="943"/>
      <c r="K48" s="943"/>
      <c r="L48" s="913"/>
      <c r="M48" s="943"/>
    </row>
    <row r="49" spans="1:13" ht="12" customHeight="1">
      <c r="A49" s="217"/>
      <c r="B49" s="354"/>
      <c r="C49" s="354"/>
      <c r="D49" s="354"/>
      <c r="E49" s="354"/>
      <c r="F49" s="354"/>
      <c r="G49" s="354"/>
      <c r="H49" s="354"/>
      <c r="I49" s="354"/>
      <c r="J49" s="403"/>
      <c r="K49" s="403"/>
      <c r="L49" s="399"/>
      <c r="M49" s="403"/>
    </row>
    <row r="50" spans="1:13" ht="12" customHeight="1">
      <c r="A50" s="274"/>
      <c r="B50" s="354"/>
      <c r="C50" s="354"/>
      <c r="D50" s="354"/>
      <c r="E50" s="354"/>
      <c r="F50" s="354"/>
      <c r="G50" s="354"/>
      <c r="H50" s="354"/>
      <c r="I50" s="354"/>
      <c r="J50" s="404"/>
      <c r="K50" s="404"/>
      <c r="L50" s="399"/>
      <c r="M50" s="404"/>
    </row>
    <row r="51" spans="1:13" ht="12" customHeight="1">
      <c r="A51" s="274"/>
      <c r="B51" s="354"/>
      <c r="C51" s="354"/>
      <c r="D51" s="354"/>
      <c r="E51" s="354"/>
      <c r="F51" s="354"/>
      <c r="G51" s="354"/>
      <c r="H51" s="354"/>
      <c r="I51" s="354"/>
      <c r="J51" s="404"/>
      <c r="K51" s="404"/>
      <c r="L51" s="399"/>
      <c r="M51" s="404"/>
    </row>
    <row r="52" spans="1:13" ht="12" customHeight="1">
      <c r="A52" s="275"/>
      <c r="B52" s="354"/>
      <c r="C52" s="354"/>
      <c r="D52" s="354"/>
      <c r="E52" s="354"/>
      <c r="F52" s="354"/>
      <c r="G52" s="354"/>
      <c r="H52" s="354"/>
      <c r="I52" s="354"/>
      <c r="J52" s="404"/>
      <c r="K52" s="404"/>
      <c r="L52" s="399"/>
      <c r="M52" s="404"/>
    </row>
    <row r="53" spans="1:13" ht="12" customHeight="1">
      <c r="A53" s="14"/>
      <c r="B53" s="354"/>
      <c r="C53" s="354"/>
      <c r="D53" s="354"/>
      <c r="E53" s="354"/>
      <c r="F53" s="354"/>
      <c r="G53" s="354"/>
      <c r="H53" s="354"/>
      <c r="I53" s="354"/>
    </row>
    <row r="54" spans="1:13" ht="12" customHeight="1">
      <c r="A54" s="217"/>
      <c r="B54" s="354"/>
      <c r="C54" s="354"/>
      <c r="D54" s="354"/>
      <c r="E54" s="354"/>
      <c r="F54" s="354"/>
      <c r="G54" s="354"/>
      <c r="H54" s="354"/>
      <c r="I54" s="354"/>
    </row>
    <row r="55" spans="1:13" ht="12" customHeight="1">
      <c r="A55" s="217"/>
      <c r="B55" s="354"/>
      <c r="C55" s="354"/>
      <c r="D55" s="354"/>
      <c r="E55" s="354"/>
      <c r="F55" s="354"/>
      <c r="G55" s="354"/>
      <c r="H55" s="354"/>
      <c r="I55" s="354"/>
    </row>
  </sheetData>
  <mergeCells count="8">
    <mergeCell ref="L30:L31"/>
    <mergeCell ref="M30:M31"/>
    <mergeCell ref="D30:K30"/>
    <mergeCell ref="D5:I5"/>
    <mergeCell ref="B5:B6"/>
    <mergeCell ref="L5:L6"/>
    <mergeCell ref="M5:M6"/>
    <mergeCell ref="C5:C6"/>
  </mergeCells>
  <phoneticPr fontId="54" type="noConversion"/>
  <printOptions horizontalCentered="1" verticalCentered="1" gridLinesSet="0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syncVertical="1" syncRef="A1" transitionEvaluation="1" published="0" enableFormatConditionsCalculation="0"/>
  <dimension ref="A1:BW56"/>
  <sheetViews>
    <sheetView showGridLines="0" zoomScale="150" workbookViewId="0">
      <selection activeCell="A8" sqref="A8:A19"/>
    </sheetView>
  </sheetViews>
  <sheetFormatPr baseColWidth="10" defaultColWidth="12.83203125" defaultRowHeight="12" customHeight="1"/>
  <cols>
    <col min="1" max="1" width="5.5" style="281" customWidth="1"/>
    <col min="2" max="2" width="7.33203125" style="281" customWidth="1"/>
    <col min="3" max="3" width="7.1640625" style="281" customWidth="1"/>
    <col min="4" max="9" width="6.6640625" style="281" customWidth="1"/>
    <col min="10" max="14" width="5.6640625" style="281" customWidth="1"/>
    <col min="15" max="16384" width="12.83203125" style="281"/>
  </cols>
  <sheetData>
    <row r="1" spans="1:75" ht="12" customHeight="1">
      <c r="E1" s="286"/>
    </row>
    <row r="2" spans="1:75" ht="12" customHeight="1">
      <c r="A2" s="799" t="s">
        <v>47</v>
      </c>
      <c r="B2" s="799"/>
      <c r="C2" s="799"/>
      <c r="D2" s="799"/>
      <c r="E2" s="799"/>
      <c r="F2" s="799"/>
      <c r="G2" s="802"/>
      <c r="H2" s="280"/>
      <c r="I2" s="280"/>
      <c r="BN2" s="1352" t="s">
        <v>439</v>
      </c>
      <c r="BO2" s="1352"/>
      <c r="BP2" s="1352"/>
      <c r="BQ2" s="1352"/>
      <c r="BR2" s="1352"/>
      <c r="BS2" s="1352"/>
      <c r="BT2" s="1352"/>
      <c r="BU2" s="1352"/>
      <c r="BV2" s="1352"/>
      <c r="BW2" s="1352"/>
    </row>
    <row r="3" spans="1:75" ht="11">
      <c r="A3" s="910" t="s">
        <v>383</v>
      </c>
      <c r="B3" s="910"/>
      <c r="C3" s="910"/>
      <c r="D3" s="910"/>
      <c r="E3" s="910"/>
      <c r="F3" s="910"/>
      <c r="G3" s="910"/>
      <c r="H3" s="379"/>
      <c r="I3" s="380"/>
      <c r="BN3" s="381"/>
      <c r="BO3" s="381"/>
      <c r="BP3" s="381"/>
      <c r="BQ3" s="381"/>
      <c r="BR3" s="381"/>
      <c r="BS3" s="381"/>
      <c r="BT3" s="381"/>
      <c r="BU3" s="381"/>
      <c r="BV3" s="381"/>
      <c r="BW3" s="381"/>
    </row>
    <row r="4" spans="1:75" ht="5" customHeight="1" thickBot="1">
      <c r="A4" s="1353"/>
      <c r="B4" s="1353"/>
      <c r="C4" s="1353"/>
      <c r="D4" s="1353"/>
      <c r="E4" s="1353"/>
      <c r="F4" s="1353"/>
      <c r="G4" s="1353"/>
      <c r="H4" s="1353"/>
      <c r="I4" s="1353"/>
      <c r="BN4" s="1354" t="s">
        <v>110</v>
      </c>
      <c r="BO4" s="1354"/>
      <c r="BP4" s="1354"/>
      <c r="BQ4" s="1354"/>
      <c r="BR4" s="1354"/>
      <c r="BS4" s="1354"/>
      <c r="BT4" s="1354"/>
      <c r="BU4" s="1354"/>
      <c r="BV4" s="1354"/>
      <c r="BW4" s="1354"/>
    </row>
    <row r="5" spans="1:75" ht="14" customHeight="1">
      <c r="A5" s="1355" t="s">
        <v>200</v>
      </c>
      <c r="B5" s="1346" t="s">
        <v>4</v>
      </c>
      <c r="C5" s="1357"/>
      <c r="D5" s="1357"/>
      <c r="E5" s="1357"/>
      <c r="F5" s="1357"/>
      <c r="G5" s="1358"/>
      <c r="H5" s="1342" t="s">
        <v>170</v>
      </c>
      <c r="I5" s="1344" t="s">
        <v>616</v>
      </c>
      <c r="BN5" s="283" t="s">
        <v>200</v>
      </c>
      <c r="BO5" s="382"/>
      <c r="BP5" s="382"/>
      <c r="BQ5" s="382"/>
      <c r="BR5" s="383" t="s">
        <v>748</v>
      </c>
      <c r="BS5" s="382"/>
      <c r="BT5" s="382"/>
      <c r="BU5" s="282"/>
      <c r="BV5" s="283" t="s">
        <v>749</v>
      </c>
      <c r="BW5" s="283"/>
    </row>
    <row r="6" spans="1:75" ht="14" customHeight="1">
      <c r="A6" s="1356"/>
      <c r="B6" s="807" t="s">
        <v>171</v>
      </c>
      <c r="C6" s="807" t="s">
        <v>172</v>
      </c>
      <c r="D6" s="807" t="s">
        <v>173</v>
      </c>
      <c r="E6" s="807" t="s">
        <v>174</v>
      </c>
      <c r="F6" s="807" t="s">
        <v>272</v>
      </c>
      <c r="G6" s="807" t="s">
        <v>399</v>
      </c>
      <c r="H6" s="1359"/>
      <c r="I6" s="1360"/>
      <c r="BN6" s="382"/>
      <c r="BO6" s="384" t="s">
        <v>485</v>
      </c>
      <c r="BP6" s="384" t="s">
        <v>751</v>
      </c>
      <c r="BQ6" s="385" t="s">
        <v>195</v>
      </c>
      <c r="BR6" s="384" t="s">
        <v>397</v>
      </c>
      <c r="BS6" s="385" t="s">
        <v>196</v>
      </c>
      <c r="BT6" s="384" t="s">
        <v>399</v>
      </c>
      <c r="BU6" s="384"/>
      <c r="BV6" s="385" t="s">
        <v>750</v>
      </c>
      <c r="BW6" s="385" t="s">
        <v>197</v>
      </c>
    </row>
    <row r="7" spans="1:75" ht="17" customHeight="1">
      <c r="A7" s="805" t="s">
        <v>306</v>
      </c>
      <c r="B7" s="951">
        <f t="shared" ref="B7:G7" si="0">SUM(B8:B19)</f>
        <v>1608071.7114048067</v>
      </c>
      <c r="C7" s="951">
        <f t="shared" si="0"/>
        <v>1480707.6285507972</v>
      </c>
      <c r="D7" s="951">
        <f t="shared" si="0"/>
        <v>33457.191857896469</v>
      </c>
      <c r="E7" s="951">
        <f t="shared" si="0"/>
        <v>167287.00850277944</v>
      </c>
      <c r="F7" s="951">
        <f t="shared" si="0"/>
        <v>192208.19418414449</v>
      </c>
      <c r="G7" s="951">
        <f t="shared" si="0"/>
        <v>5547.0975465893571</v>
      </c>
      <c r="H7" s="951">
        <f>SUM(H8:H19)</f>
        <v>670450</v>
      </c>
      <c r="I7" s="951">
        <f>SUM(I8:I19)</f>
        <v>181601</v>
      </c>
      <c r="BN7" s="291" t="s">
        <v>542</v>
      </c>
      <c r="BO7" s="386">
        <f t="shared" ref="BO7:BT7" si="1">SUM(BO8:BO19)</f>
        <v>617417</v>
      </c>
      <c r="BP7" s="386">
        <f t="shared" si="1"/>
        <v>0</v>
      </c>
      <c r="BQ7" s="386">
        <f t="shared" si="1"/>
        <v>31999.5</v>
      </c>
      <c r="BR7" s="386">
        <f t="shared" si="1"/>
        <v>84973.919999999984</v>
      </c>
      <c r="BS7" s="386">
        <f t="shared" si="1"/>
        <v>145475</v>
      </c>
      <c r="BT7" s="386">
        <f t="shared" si="1"/>
        <v>6217.7999999999993</v>
      </c>
      <c r="BU7" s="386"/>
      <c r="BV7" s="386">
        <f>SUM(BV8:BV19)</f>
        <v>325300</v>
      </c>
      <c r="BW7" s="386">
        <f>SUM(BW8:BW19)</f>
        <v>181601</v>
      </c>
    </row>
    <row r="8" spans="1:75" ht="13" customHeight="1">
      <c r="A8" s="286" t="s">
        <v>206</v>
      </c>
      <c r="B8" s="952">
        <v>133877.65855708104</v>
      </c>
      <c r="C8" s="952">
        <v>124100.7580072</v>
      </c>
      <c r="D8" s="952">
        <v>2357.656692702184</v>
      </c>
      <c r="E8" s="952">
        <v>13298.099606811049</v>
      </c>
      <c r="F8" s="952">
        <v>14635.590788097817</v>
      </c>
      <c r="G8" s="952">
        <v>430.05728100234313</v>
      </c>
      <c r="H8" s="952">
        <v>54180</v>
      </c>
      <c r="I8" s="952">
        <v>13971</v>
      </c>
      <c r="K8" s="388"/>
      <c r="BN8" s="286" t="s">
        <v>653</v>
      </c>
      <c r="BO8" s="388">
        <v>45967</v>
      </c>
      <c r="BP8" s="388"/>
      <c r="BQ8" s="388">
        <v>2297.5</v>
      </c>
      <c r="BR8" s="388">
        <v>6299.45</v>
      </c>
      <c r="BS8" s="388">
        <v>10942</v>
      </c>
      <c r="BT8" s="388">
        <v>490</v>
      </c>
      <c r="BU8" s="388"/>
      <c r="BV8" s="388">
        <v>36000</v>
      </c>
      <c r="BW8" s="388">
        <v>13971</v>
      </c>
    </row>
    <row r="9" spans="1:75" ht="13" customHeight="1">
      <c r="A9" s="286" t="s">
        <v>308</v>
      </c>
      <c r="B9" s="952">
        <v>119300.54301905345</v>
      </c>
      <c r="C9" s="952">
        <v>109212.9314014</v>
      </c>
      <c r="D9" s="952">
        <v>2514.057353978093</v>
      </c>
      <c r="E9" s="952">
        <v>12865.780206113752</v>
      </c>
      <c r="F9" s="952">
        <v>15059.788324715279</v>
      </c>
      <c r="G9" s="952">
        <v>424.58485415294643</v>
      </c>
      <c r="H9" s="953">
        <v>53440</v>
      </c>
      <c r="I9" s="952">
        <v>13892</v>
      </c>
      <c r="K9" s="389"/>
      <c r="BN9" s="286" t="s">
        <v>654</v>
      </c>
      <c r="BO9" s="388">
        <v>48922</v>
      </c>
      <c r="BP9" s="388"/>
      <c r="BQ9" s="388">
        <v>2329</v>
      </c>
      <c r="BR9" s="388">
        <v>6890.01</v>
      </c>
      <c r="BS9" s="388">
        <v>11392</v>
      </c>
      <c r="BT9" s="388">
        <v>500</v>
      </c>
      <c r="BU9" s="388"/>
      <c r="BV9" s="388">
        <v>28200</v>
      </c>
      <c r="BW9" s="388">
        <v>13892</v>
      </c>
    </row>
    <row r="10" spans="1:75" ht="13" customHeight="1">
      <c r="A10" s="286" t="s">
        <v>433</v>
      </c>
      <c r="B10" s="952">
        <v>125920.98799404713</v>
      </c>
      <c r="C10" s="952">
        <v>116076.66446240002</v>
      </c>
      <c r="D10" s="952">
        <v>2639.3437679006133</v>
      </c>
      <c r="E10" s="952">
        <v>13489.496531357794</v>
      </c>
      <c r="F10" s="952">
        <v>15622.980608683149</v>
      </c>
      <c r="G10" s="952">
        <v>414.07835488447307</v>
      </c>
      <c r="H10" s="953">
        <v>56570</v>
      </c>
      <c r="I10" s="952">
        <v>13866</v>
      </c>
      <c r="K10" s="389"/>
      <c r="BN10" s="286" t="s">
        <v>655</v>
      </c>
      <c r="BO10" s="388">
        <v>50546</v>
      </c>
      <c r="BP10" s="388"/>
      <c r="BQ10" s="388">
        <v>2550</v>
      </c>
      <c r="BR10" s="388">
        <v>6877.14</v>
      </c>
      <c r="BS10" s="388">
        <v>11670</v>
      </c>
      <c r="BT10" s="388">
        <v>539</v>
      </c>
      <c r="BU10" s="388"/>
      <c r="BV10" s="388">
        <v>29600</v>
      </c>
      <c r="BW10" s="388">
        <v>13866</v>
      </c>
    </row>
    <row r="11" spans="1:75" ht="13" customHeight="1">
      <c r="A11" s="286" t="s">
        <v>263</v>
      </c>
      <c r="B11" s="952">
        <v>127103.72370025238</v>
      </c>
      <c r="C11" s="952">
        <v>117455.67404679999</v>
      </c>
      <c r="D11" s="952">
        <v>3044.4980394897866</v>
      </c>
      <c r="E11" s="952">
        <v>13560.499269527447</v>
      </c>
      <c r="F11" s="952">
        <v>16868.878943350712</v>
      </c>
      <c r="G11" s="952">
        <v>448.96573507617779</v>
      </c>
      <c r="H11" s="953">
        <v>58390</v>
      </c>
      <c r="I11" s="952">
        <v>15832</v>
      </c>
      <c r="K11" s="389"/>
      <c r="BN11" s="286" t="s">
        <v>656</v>
      </c>
      <c r="BO11" s="388">
        <v>49120</v>
      </c>
      <c r="BP11" s="388"/>
      <c r="BQ11" s="388">
        <v>3012</v>
      </c>
      <c r="BR11" s="388">
        <v>7264.02</v>
      </c>
      <c r="BS11" s="388">
        <v>12385</v>
      </c>
      <c r="BT11" s="388">
        <v>520</v>
      </c>
      <c r="BU11" s="388"/>
      <c r="BV11" s="388">
        <v>23800</v>
      </c>
      <c r="BW11" s="388">
        <v>15832</v>
      </c>
    </row>
    <row r="12" spans="1:75" ht="13" customHeight="1">
      <c r="A12" s="286" t="s">
        <v>387</v>
      </c>
      <c r="B12" s="952">
        <v>125867.89552692826</v>
      </c>
      <c r="C12" s="952">
        <v>116153.26637899996</v>
      </c>
      <c r="D12" s="952">
        <v>3177.3600621717533</v>
      </c>
      <c r="E12" s="952">
        <v>14185.604866697991</v>
      </c>
      <c r="F12" s="952">
        <v>17320.016798095261</v>
      </c>
      <c r="G12" s="952">
        <v>475.96517139424463</v>
      </c>
      <c r="H12" s="953">
        <v>56960</v>
      </c>
      <c r="I12" s="952">
        <v>15061</v>
      </c>
      <c r="K12" s="389"/>
      <c r="BN12" s="286" t="s">
        <v>657</v>
      </c>
      <c r="BO12" s="388">
        <v>52577</v>
      </c>
      <c r="BP12" s="388"/>
      <c r="BQ12" s="388">
        <v>3181</v>
      </c>
      <c r="BR12" s="388">
        <v>7132</v>
      </c>
      <c r="BS12" s="388">
        <v>12536</v>
      </c>
      <c r="BT12" s="388">
        <v>515</v>
      </c>
      <c r="BU12" s="388"/>
      <c r="BV12" s="388">
        <v>27800</v>
      </c>
      <c r="BW12" s="388">
        <v>15061</v>
      </c>
    </row>
    <row r="13" spans="1:75" ht="13" customHeight="1">
      <c r="A13" s="286" t="s">
        <v>291</v>
      </c>
      <c r="B13" s="952">
        <v>129834.37380563309</v>
      </c>
      <c r="C13" s="952">
        <v>120200.90684020569</v>
      </c>
      <c r="D13" s="952">
        <v>3145.902615387748</v>
      </c>
      <c r="E13" s="952">
        <v>13938.103695156911</v>
      </c>
      <c r="F13" s="952">
        <v>16878.592097765897</v>
      </c>
      <c r="G13" s="952">
        <v>475.38384803831576</v>
      </c>
      <c r="H13" s="953">
        <v>53210</v>
      </c>
      <c r="I13" s="952">
        <v>15631</v>
      </c>
      <c r="K13" s="389"/>
      <c r="BN13" s="286" t="s">
        <v>658</v>
      </c>
      <c r="BO13" s="388">
        <v>52595</v>
      </c>
      <c r="BP13" s="388"/>
      <c r="BQ13" s="388">
        <v>3247</v>
      </c>
      <c r="BR13" s="388">
        <v>7283</v>
      </c>
      <c r="BS13" s="388">
        <v>12799</v>
      </c>
      <c r="BT13" s="388">
        <v>531</v>
      </c>
      <c r="BU13" s="388"/>
      <c r="BV13" s="388">
        <v>26100</v>
      </c>
      <c r="BW13" s="388">
        <v>15631</v>
      </c>
    </row>
    <row r="14" spans="1:75" ht="13" customHeight="1">
      <c r="A14" s="286" t="s">
        <v>5</v>
      </c>
      <c r="B14" s="952">
        <v>144376.35013351985</v>
      </c>
      <c r="C14" s="952">
        <v>133845.24093417713</v>
      </c>
      <c r="D14" s="952">
        <v>3184.0548105945568</v>
      </c>
      <c r="E14" s="952">
        <v>14861.484415990042</v>
      </c>
      <c r="F14" s="952">
        <v>17122.963535794832</v>
      </c>
      <c r="G14" s="952">
        <v>496.37980018807787</v>
      </c>
      <c r="H14" s="953">
        <v>51660</v>
      </c>
      <c r="I14" s="952">
        <v>15460</v>
      </c>
      <c r="K14" s="389"/>
      <c r="BN14" s="286" t="s">
        <v>659</v>
      </c>
      <c r="BO14" s="388">
        <v>50656</v>
      </c>
      <c r="BP14" s="388"/>
      <c r="BQ14" s="388">
        <v>3037</v>
      </c>
      <c r="BR14" s="388">
        <v>7173.07</v>
      </c>
      <c r="BS14" s="388">
        <v>12739</v>
      </c>
      <c r="BT14" s="388">
        <v>517</v>
      </c>
      <c r="BU14" s="388"/>
      <c r="BV14" s="388">
        <v>25600</v>
      </c>
      <c r="BW14" s="388">
        <v>15460</v>
      </c>
    </row>
    <row r="15" spans="1:75" ht="13" customHeight="1">
      <c r="A15" s="286" t="s">
        <v>6</v>
      </c>
      <c r="B15" s="952">
        <v>143783.81591668268</v>
      </c>
      <c r="C15" s="952">
        <v>132272.28231601001</v>
      </c>
      <c r="D15" s="952">
        <v>2961.4003852538444</v>
      </c>
      <c r="E15" s="952">
        <v>14120.831283639327</v>
      </c>
      <c r="F15" s="952">
        <v>16288.691858447906</v>
      </c>
      <c r="G15" s="952">
        <v>489.29941299288475</v>
      </c>
      <c r="H15" s="953">
        <v>54260</v>
      </c>
      <c r="I15" s="952">
        <v>15509</v>
      </c>
      <c r="K15" s="389"/>
      <c r="BN15" s="286" t="s">
        <v>660</v>
      </c>
      <c r="BO15" s="388">
        <v>52402</v>
      </c>
      <c r="BP15" s="388"/>
      <c r="BQ15" s="388">
        <v>2799</v>
      </c>
      <c r="BR15" s="388">
        <v>7036</v>
      </c>
      <c r="BS15" s="388">
        <v>12539</v>
      </c>
      <c r="BT15" s="388">
        <v>531</v>
      </c>
      <c r="BU15" s="388"/>
      <c r="BV15" s="388">
        <v>26500</v>
      </c>
      <c r="BW15" s="388">
        <v>15509</v>
      </c>
    </row>
    <row r="16" spans="1:75" ht="13" customHeight="1">
      <c r="A16" s="286" t="s">
        <v>315</v>
      </c>
      <c r="B16" s="952">
        <v>141336.44170452925</v>
      </c>
      <c r="C16" s="952">
        <v>129486.77897546283</v>
      </c>
      <c r="D16" s="952">
        <v>2819.0868257652978</v>
      </c>
      <c r="E16" s="952">
        <v>13891.585210118792</v>
      </c>
      <c r="F16" s="952">
        <v>15646.138036750041</v>
      </c>
      <c r="G16" s="952">
        <v>475.12018980981071</v>
      </c>
      <c r="H16" s="953">
        <v>57940</v>
      </c>
      <c r="I16" s="952">
        <v>15501</v>
      </c>
      <c r="K16" s="389"/>
      <c r="BN16" s="286" t="s">
        <v>661</v>
      </c>
      <c r="BO16" s="388">
        <v>53163</v>
      </c>
      <c r="BP16" s="388"/>
      <c r="BQ16" s="388">
        <v>2618</v>
      </c>
      <c r="BR16" s="388">
        <v>7105.38</v>
      </c>
      <c r="BS16" s="388">
        <v>12041.5</v>
      </c>
      <c r="BT16" s="388">
        <v>519</v>
      </c>
      <c r="BU16" s="388"/>
      <c r="BV16" s="388">
        <v>25800</v>
      </c>
      <c r="BW16" s="388">
        <v>15501</v>
      </c>
    </row>
    <row r="17" spans="1:75" ht="13" customHeight="1">
      <c r="A17" s="286" t="s">
        <v>7</v>
      </c>
      <c r="B17" s="952">
        <v>141195.23387725535</v>
      </c>
      <c r="C17" s="952">
        <v>128856.73377658085</v>
      </c>
      <c r="D17" s="952">
        <v>2539.9392909258545</v>
      </c>
      <c r="E17" s="952">
        <v>13527.729203746525</v>
      </c>
      <c r="F17" s="952">
        <v>15421.571512482409</v>
      </c>
      <c r="G17" s="952">
        <v>503.31963558446654</v>
      </c>
      <c r="H17" s="953">
        <v>51980</v>
      </c>
      <c r="I17" s="952">
        <v>15767</v>
      </c>
      <c r="K17" s="389"/>
      <c r="BN17" s="286" t="s">
        <v>610</v>
      </c>
      <c r="BO17" s="388">
        <v>51559</v>
      </c>
      <c r="BP17" s="388"/>
      <c r="BQ17" s="388">
        <v>2325</v>
      </c>
      <c r="BR17" s="388">
        <v>6985.01</v>
      </c>
      <c r="BS17" s="388">
        <v>12554.5</v>
      </c>
      <c r="BT17" s="388">
        <v>493</v>
      </c>
      <c r="BU17" s="388"/>
      <c r="BV17" s="388">
        <v>23800</v>
      </c>
      <c r="BW17" s="388">
        <v>15767</v>
      </c>
    </row>
    <row r="18" spans="1:75" ht="13" customHeight="1">
      <c r="A18" s="286" t="s">
        <v>8</v>
      </c>
      <c r="B18" s="952">
        <v>135240.43422729446</v>
      </c>
      <c r="C18" s="952">
        <v>124753.74828847396</v>
      </c>
      <c r="D18" s="952">
        <v>2487.0870177163233</v>
      </c>
      <c r="E18" s="952">
        <v>13738.767051787565</v>
      </c>
      <c r="F18" s="952">
        <v>15158.186999118339</v>
      </c>
      <c r="G18" s="952">
        <v>436.10077499231232</v>
      </c>
      <c r="H18" s="953">
        <v>65070</v>
      </c>
      <c r="I18" s="952">
        <v>15834</v>
      </c>
      <c r="K18" s="389"/>
      <c r="BN18" s="286" t="s">
        <v>611</v>
      </c>
      <c r="BO18" s="388">
        <v>52680</v>
      </c>
      <c r="BP18" s="388"/>
      <c r="BQ18" s="388">
        <v>2301</v>
      </c>
      <c r="BR18" s="388">
        <v>7307.39</v>
      </c>
      <c r="BS18" s="388">
        <v>11820.5</v>
      </c>
      <c r="BT18" s="388">
        <v>529.4</v>
      </c>
      <c r="BU18" s="388"/>
      <c r="BV18" s="388">
        <v>23800</v>
      </c>
      <c r="BW18" s="388">
        <v>15834</v>
      </c>
    </row>
    <row r="19" spans="1:75" ht="13" customHeight="1" thickBot="1">
      <c r="A19" s="384" t="s">
        <v>9</v>
      </c>
      <c r="B19" s="954">
        <v>140234.25294252965</v>
      </c>
      <c r="C19" s="954">
        <v>128292.64312308698</v>
      </c>
      <c r="D19" s="954">
        <v>2586.8049960104154</v>
      </c>
      <c r="E19" s="954">
        <v>15809.027161832255</v>
      </c>
      <c r="F19" s="954">
        <v>16184.794680842826</v>
      </c>
      <c r="G19" s="954">
        <v>477.84248847330446</v>
      </c>
      <c r="H19" s="954">
        <v>56790</v>
      </c>
      <c r="I19" s="954">
        <v>15277</v>
      </c>
      <c r="K19" s="389"/>
      <c r="BN19" s="390" t="s">
        <v>612</v>
      </c>
      <c r="BO19" s="391">
        <v>57230</v>
      </c>
      <c r="BP19" s="391"/>
      <c r="BQ19" s="391">
        <v>2303</v>
      </c>
      <c r="BR19" s="391">
        <v>7621.45</v>
      </c>
      <c r="BS19" s="391">
        <v>12056.5</v>
      </c>
      <c r="BT19" s="391">
        <v>533.4</v>
      </c>
      <c r="BU19" s="391"/>
      <c r="BV19" s="391">
        <v>28300</v>
      </c>
      <c r="BW19" s="391">
        <v>15277</v>
      </c>
    </row>
    <row r="20" spans="1:75" ht="9" customHeight="1">
      <c r="A20" s="948" t="s">
        <v>247</v>
      </c>
      <c r="B20" s="949"/>
      <c r="C20" s="949"/>
      <c r="D20" s="949"/>
      <c r="E20" s="949"/>
      <c r="F20" s="911" t="s">
        <v>523</v>
      </c>
      <c r="G20" s="911"/>
      <c r="H20" s="949"/>
      <c r="I20" s="793"/>
      <c r="J20" s="793"/>
      <c r="K20" s="389"/>
      <c r="BN20" s="289" t="s">
        <v>752</v>
      </c>
      <c r="BQ20" s="289" t="s">
        <v>440</v>
      </c>
      <c r="BT20" s="289" t="s">
        <v>524</v>
      </c>
      <c r="BV20" s="392"/>
    </row>
    <row r="21" spans="1:75" ht="9" customHeight="1">
      <c r="A21" s="76" t="s">
        <v>745</v>
      </c>
      <c r="B21" s="793"/>
      <c r="C21" s="793"/>
      <c r="D21" s="911"/>
      <c r="E21" s="793"/>
      <c r="F21" s="793"/>
      <c r="G21" s="793"/>
      <c r="H21" s="950"/>
      <c r="I21" s="793"/>
      <c r="J21" s="793"/>
      <c r="K21" s="389"/>
      <c r="BN21" s="393"/>
      <c r="BV21" s="392"/>
    </row>
    <row r="22" spans="1:75" ht="9" customHeight="1">
      <c r="A22" s="76" t="s">
        <v>151</v>
      </c>
      <c r="B22" s="912"/>
      <c r="C22" s="793"/>
      <c r="D22" s="793"/>
      <c r="E22" s="793"/>
      <c r="F22" s="793"/>
      <c r="G22" s="793"/>
      <c r="H22" s="950"/>
      <c r="I22" s="793"/>
      <c r="J22" s="793"/>
      <c r="K22" s="389"/>
      <c r="BN22" s="393"/>
      <c r="BV22" s="392"/>
    </row>
    <row r="23" spans="1:75" ht="9" customHeight="1">
      <c r="A23" s="77" t="s">
        <v>318</v>
      </c>
      <c r="B23" s="912"/>
      <c r="C23" s="793"/>
      <c r="D23" s="793"/>
      <c r="E23" s="793"/>
      <c r="F23" s="793"/>
      <c r="G23" s="793"/>
      <c r="H23" s="950"/>
      <c r="I23" s="793"/>
      <c r="J23" s="793"/>
      <c r="K23" s="389"/>
      <c r="BN23" s="393"/>
      <c r="BV23" s="392"/>
    </row>
    <row r="24" spans="1:75" ht="12" customHeight="1">
      <c r="A24" s="393"/>
      <c r="H24" s="392"/>
      <c r="K24" s="389"/>
      <c r="BN24" s="393"/>
      <c r="BV24" s="392"/>
    </row>
    <row r="25" spans="1:75" ht="12" customHeight="1">
      <c r="A25" s="393"/>
      <c r="H25" s="392"/>
      <c r="K25" s="389"/>
      <c r="BN25" s="393"/>
      <c r="BV25" s="392"/>
    </row>
    <row r="26" spans="1:75" ht="12" customHeight="1">
      <c r="A26" s="393"/>
      <c r="H26" s="392"/>
      <c r="K26" s="389"/>
      <c r="BN26" s="393"/>
      <c r="BV26" s="392"/>
    </row>
    <row r="27" spans="1:75" ht="12" customHeight="1">
      <c r="H27" s="392"/>
      <c r="K27" s="389"/>
      <c r="BV27" s="392"/>
    </row>
    <row r="28" spans="1:75" ht="12" customHeight="1">
      <c r="E28" s="286"/>
      <c r="K28" s="389"/>
      <c r="BR28" s="286"/>
    </row>
    <row r="29" spans="1:75" ht="12" customHeight="1">
      <c r="K29" s="389"/>
    </row>
    <row r="30" spans="1:75" ht="12" customHeight="1">
      <c r="A30" s="802" t="s">
        <v>396</v>
      </c>
      <c r="B30" s="802"/>
      <c r="C30" s="280"/>
      <c r="D30" s="280"/>
      <c r="E30" s="280"/>
      <c r="F30" s="280"/>
      <c r="G30" s="280"/>
      <c r="H30" s="280"/>
      <c r="I30" s="280"/>
      <c r="K30" s="389"/>
      <c r="BN30" s="1352" t="s">
        <v>441</v>
      </c>
      <c r="BO30" s="1352"/>
      <c r="BP30" s="1352"/>
      <c r="BQ30" s="1352"/>
      <c r="BR30" s="1352"/>
      <c r="BS30" s="1352"/>
      <c r="BT30" s="1352"/>
      <c r="BU30" s="1352"/>
      <c r="BV30" s="1352"/>
      <c r="BW30" s="1352"/>
    </row>
    <row r="31" spans="1:75" ht="12" customHeight="1">
      <c r="A31" s="910" t="s">
        <v>3</v>
      </c>
      <c r="B31" s="910"/>
      <c r="C31" s="379"/>
      <c r="D31" s="379"/>
      <c r="E31" s="379"/>
      <c r="F31" s="379"/>
      <c r="G31" s="379"/>
      <c r="H31" s="379"/>
      <c r="I31" s="380"/>
      <c r="K31" s="389"/>
      <c r="BN31" s="381"/>
      <c r="BO31" s="381"/>
      <c r="BP31" s="381"/>
      <c r="BQ31" s="381"/>
      <c r="BR31" s="381"/>
      <c r="BS31" s="381"/>
      <c r="BT31" s="381"/>
      <c r="BU31" s="381"/>
      <c r="BV31" s="381"/>
      <c r="BW31" s="381"/>
    </row>
    <row r="32" spans="1:75" ht="5" customHeight="1" thickBot="1">
      <c r="A32" s="1353"/>
      <c r="B32" s="1353"/>
      <c r="C32" s="1353"/>
      <c r="D32" s="1353"/>
      <c r="E32" s="1353"/>
      <c r="F32" s="1353"/>
      <c r="G32" s="1353"/>
      <c r="H32" s="1353"/>
      <c r="I32" s="1353"/>
      <c r="K32" s="389"/>
      <c r="BN32" s="1354" t="s">
        <v>110</v>
      </c>
      <c r="BO32" s="1354"/>
      <c r="BP32" s="1354"/>
      <c r="BQ32" s="1354"/>
      <c r="BR32" s="1354"/>
      <c r="BS32" s="1354"/>
      <c r="BT32" s="1354"/>
      <c r="BU32" s="1354"/>
      <c r="BV32" s="1354"/>
      <c r="BW32" s="1354"/>
    </row>
    <row r="33" spans="1:75" ht="14" customHeight="1">
      <c r="A33" s="1355" t="s">
        <v>200</v>
      </c>
      <c r="B33" s="1346" t="s">
        <v>4</v>
      </c>
      <c r="C33" s="1357"/>
      <c r="D33" s="1357"/>
      <c r="E33" s="1357"/>
      <c r="F33" s="1357"/>
      <c r="G33" s="1358"/>
      <c r="H33" s="1342" t="s">
        <v>170</v>
      </c>
      <c r="I33" s="1344" t="s">
        <v>616</v>
      </c>
      <c r="K33" s="389"/>
      <c r="BN33" s="283" t="s">
        <v>200</v>
      </c>
      <c r="BO33" s="382"/>
      <c r="BP33" s="382"/>
      <c r="BQ33" s="382"/>
      <c r="BR33" s="383" t="s">
        <v>748</v>
      </c>
      <c r="BS33" s="382"/>
      <c r="BT33" s="382"/>
      <c r="BU33" s="282"/>
      <c r="BV33" s="283" t="s">
        <v>749</v>
      </c>
      <c r="BW33" s="283"/>
    </row>
    <row r="34" spans="1:75" ht="14" customHeight="1">
      <c r="A34" s="1356"/>
      <c r="B34" s="807" t="s">
        <v>171</v>
      </c>
      <c r="C34" s="807" t="s">
        <v>172</v>
      </c>
      <c r="D34" s="807" t="s">
        <v>173</v>
      </c>
      <c r="E34" s="807" t="s">
        <v>174</v>
      </c>
      <c r="F34" s="807" t="s">
        <v>272</v>
      </c>
      <c r="G34" s="807" t="s">
        <v>399</v>
      </c>
      <c r="H34" s="1343"/>
      <c r="I34" s="1345"/>
      <c r="K34" s="389"/>
      <c r="BN34" s="382"/>
      <c r="BO34" s="384" t="s">
        <v>485</v>
      </c>
      <c r="BP34" s="384" t="s">
        <v>751</v>
      </c>
      <c r="BQ34" s="385" t="s">
        <v>195</v>
      </c>
      <c r="BR34" s="384" t="s">
        <v>397</v>
      </c>
      <c r="BS34" s="385" t="s">
        <v>196</v>
      </c>
      <c r="BT34" s="384" t="s">
        <v>399</v>
      </c>
      <c r="BU34" s="384"/>
      <c r="BV34" s="385" t="s">
        <v>750</v>
      </c>
      <c r="BW34" s="385" t="s">
        <v>197</v>
      </c>
    </row>
    <row r="35" spans="1:75" ht="17" customHeight="1">
      <c r="A35" s="805" t="s">
        <v>306</v>
      </c>
      <c r="B35" s="951">
        <f t="shared" ref="B35:G35" si="2">SUM(B36:B47)</f>
        <v>1540472.3207104208</v>
      </c>
      <c r="C35" s="951">
        <f t="shared" si="2"/>
        <v>1405514.2107775211</v>
      </c>
      <c r="D35" s="951">
        <f t="shared" si="2"/>
        <v>33971.575445943447</v>
      </c>
      <c r="E35" s="951">
        <f t="shared" si="2"/>
        <v>158243.69002693496</v>
      </c>
      <c r="F35" s="951">
        <f t="shared" si="2"/>
        <v>197306.23096274456</v>
      </c>
      <c r="G35" s="951">
        <f t="shared" si="2"/>
        <v>5827.0338135371439</v>
      </c>
      <c r="H35" s="951">
        <f>SUM(H36:H47)</f>
        <v>685370</v>
      </c>
      <c r="I35" s="951">
        <f>SUM(I36:I47)</f>
        <v>152241.59999999998</v>
      </c>
      <c r="K35" s="389"/>
      <c r="BN35" s="291" t="s">
        <v>542</v>
      </c>
      <c r="BO35" s="387">
        <f t="shared" ref="BO35:BT35" si="3">SUM(BO36:BO47)</f>
        <v>578248</v>
      </c>
      <c r="BP35" s="387">
        <f t="shared" si="3"/>
        <v>380402</v>
      </c>
      <c r="BQ35" s="387">
        <f t="shared" si="3"/>
        <v>32068</v>
      </c>
      <c r="BR35" s="387">
        <f t="shared" si="3"/>
        <v>94959.5</v>
      </c>
      <c r="BS35" s="387">
        <f t="shared" si="3"/>
        <v>139885</v>
      </c>
      <c r="BT35" s="387">
        <f t="shared" si="3"/>
        <v>6467</v>
      </c>
      <c r="BU35" s="387"/>
      <c r="BV35" s="387">
        <f>SUM(BV36:BV47)</f>
        <v>374700</v>
      </c>
      <c r="BW35" s="387">
        <f>SUM(BW36:BW47)</f>
        <v>152241.59999999998</v>
      </c>
    </row>
    <row r="36" spans="1:75" ht="13" customHeight="1">
      <c r="A36" s="286" t="s">
        <v>206</v>
      </c>
      <c r="B36" s="952">
        <v>131571.16759846392</v>
      </c>
      <c r="C36" s="952">
        <v>111864.93717782786</v>
      </c>
      <c r="D36" s="952">
        <v>2423.6171881071627</v>
      </c>
      <c r="E36" s="952">
        <v>12161.905551704467</v>
      </c>
      <c r="F36" s="952">
        <v>14753.788838215003</v>
      </c>
      <c r="G36" s="952">
        <v>448.27392400000002</v>
      </c>
      <c r="H36" s="952">
        <v>56520</v>
      </c>
      <c r="I36" s="952">
        <v>11459</v>
      </c>
      <c r="K36" s="389"/>
      <c r="BN36" s="286" t="s">
        <v>653</v>
      </c>
      <c r="BO36" s="388">
        <v>45102</v>
      </c>
      <c r="BP36" s="388">
        <v>30844</v>
      </c>
      <c r="BQ36" s="388">
        <v>2229</v>
      </c>
      <c r="BR36" s="388">
        <v>7225</v>
      </c>
      <c r="BS36" s="388">
        <v>10586</v>
      </c>
      <c r="BT36" s="388">
        <v>524</v>
      </c>
      <c r="BU36" s="388"/>
      <c r="BV36" s="388">
        <v>41900</v>
      </c>
      <c r="BW36" s="388">
        <v>11459</v>
      </c>
    </row>
    <row r="37" spans="1:75" ht="13" customHeight="1">
      <c r="A37" s="286" t="s">
        <v>308</v>
      </c>
      <c r="B37" s="952">
        <v>112897.83509119014</v>
      </c>
      <c r="C37" s="952">
        <v>104167.20421942855</v>
      </c>
      <c r="D37" s="952">
        <v>2605.0811465640591</v>
      </c>
      <c r="E37" s="952">
        <v>12059.601790569568</v>
      </c>
      <c r="F37" s="952">
        <v>17078.295844355001</v>
      </c>
      <c r="G37" s="952">
        <v>469.69103600000011</v>
      </c>
      <c r="H37" s="953">
        <v>61700</v>
      </c>
      <c r="I37" s="952">
        <v>15954</v>
      </c>
      <c r="K37" s="389"/>
      <c r="BN37" s="286" t="s">
        <v>654</v>
      </c>
      <c r="BO37" s="388">
        <v>46879</v>
      </c>
      <c r="BP37" s="388">
        <v>29083</v>
      </c>
      <c r="BQ37" s="388">
        <v>2347</v>
      </c>
      <c r="BR37" s="388">
        <v>7309</v>
      </c>
      <c r="BS37" s="388">
        <v>11169</v>
      </c>
      <c r="BT37" s="388">
        <v>568</v>
      </c>
      <c r="BU37" s="388"/>
      <c r="BV37" s="388">
        <v>35300</v>
      </c>
      <c r="BW37" s="388">
        <v>15954</v>
      </c>
    </row>
    <row r="38" spans="1:75" ht="13" customHeight="1">
      <c r="A38" s="286" t="s">
        <v>433</v>
      </c>
      <c r="B38" s="952">
        <v>116291.58981351044</v>
      </c>
      <c r="C38" s="952">
        <v>107132.40000277128</v>
      </c>
      <c r="D38" s="952">
        <v>2735.5198650804005</v>
      </c>
      <c r="E38" s="952">
        <v>12723.230420648171</v>
      </c>
      <c r="F38" s="952">
        <v>15871.575774290002</v>
      </c>
      <c r="G38" s="952">
        <v>499.84103253507504</v>
      </c>
      <c r="H38" s="953">
        <v>60820</v>
      </c>
      <c r="I38" s="952">
        <v>12217</v>
      </c>
      <c r="K38" s="389"/>
      <c r="BN38" s="286" t="s">
        <v>655</v>
      </c>
      <c r="BO38" s="388">
        <v>48278</v>
      </c>
      <c r="BP38" s="388">
        <v>28603</v>
      </c>
      <c r="BQ38" s="388">
        <v>2513</v>
      </c>
      <c r="BR38" s="388">
        <v>7501</v>
      </c>
      <c r="BS38" s="388">
        <v>11410</v>
      </c>
      <c r="BT38" s="388">
        <v>572</v>
      </c>
      <c r="BU38" s="388"/>
      <c r="BV38" s="388">
        <v>32500</v>
      </c>
      <c r="BW38" s="388">
        <v>12217</v>
      </c>
    </row>
    <row r="39" spans="1:75" ht="13" customHeight="1">
      <c r="A39" s="286" t="s">
        <v>263</v>
      </c>
      <c r="B39" s="952">
        <v>120491.37231544396</v>
      </c>
      <c r="C39" s="952">
        <v>109702.88321518626</v>
      </c>
      <c r="D39" s="952">
        <v>3066.5321757280381</v>
      </c>
      <c r="E39" s="952">
        <v>12701.58025901789</v>
      </c>
      <c r="F39" s="952">
        <v>17211.58079381107</v>
      </c>
      <c r="G39" s="952">
        <v>497.93238825610587</v>
      </c>
      <c r="H39" s="953">
        <v>55630</v>
      </c>
      <c r="I39" s="952">
        <v>12738</v>
      </c>
      <c r="K39" s="389"/>
      <c r="BN39" s="286" t="s">
        <v>656</v>
      </c>
      <c r="BO39" s="388">
        <v>47609</v>
      </c>
      <c r="BP39" s="388">
        <v>27196</v>
      </c>
      <c r="BQ39" s="388">
        <v>2914</v>
      </c>
      <c r="BR39" s="388">
        <v>7592</v>
      </c>
      <c r="BS39" s="388">
        <v>11593</v>
      </c>
      <c r="BT39" s="388">
        <v>576</v>
      </c>
      <c r="BU39" s="388"/>
      <c r="BV39" s="388">
        <v>30600</v>
      </c>
      <c r="BW39" s="388">
        <v>12738</v>
      </c>
    </row>
    <row r="40" spans="1:75" ht="13" customHeight="1">
      <c r="A40" s="286" t="s">
        <v>387</v>
      </c>
      <c r="B40" s="952">
        <v>129364.11075128593</v>
      </c>
      <c r="C40" s="952">
        <v>119317.522673728</v>
      </c>
      <c r="D40" s="952">
        <v>3139.1722998505643</v>
      </c>
      <c r="E40" s="952">
        <v>13420.01870135719</v>
      </c>
      <c r="F40" s="952">
        <v>17789.410265985003</v>
      </c>
      <c r="G40" s="952">
        <v>509.18149999999991</v>
      </c>
      <c r="H40" s="953">
        <v>55590</v>
      </c>
      <c r="I40" s="952">
        <v>12579</v>
      </c>
      <c r="K40" s="389"/>
      <c r="BN40" s="286" t="s">
        <v>657</v>
      </c>
      <c r="BO40" s="388">
        <v>46240</v>
      </c>
      <c r="BP40" s="388">
        <v>31239</v>
      </c>
      <c r="BQ40" s="388">
        <v>3018</v>
      </c>
      <c r="BR40" s="388">
        <v>7816</v>
      </c>
      <c r="BS40" s="388">
        <v>12063</v>
      </c>
      <c r="BT40" s="388">
        <v>565</v>
      </c>
      <c r="BU40" s="388"/>
      <c r="BV40" s="388">
        <v>29100</v>
      </c>
      <c r="BW40" s="388">
        <v>12579</v>
      </c>
    </row>
    <row r="41" spans="1:75" ht="13" customHeight="1">
      <c r="A41" s="286" t="s">
        <v>291</v>
      </c>
      <c r="B41" s="952">
        <v>132550.89852831239</v>
      </c>
      <c r="C41" s="952">
        <v>122313.5562184537</v>
      </c>
      <c r="D41" s="952">
        <v>3193.3637455970234</v>
      </c>
      <c r="E41" s="952">
        <v>13375.611750737724</v>
      </c>
      <c r="F41" s="952">
        <v>17406.723119940238</v>
      </c>
      <c r="G41" s="952">
        <v>522.9586914410919</v>
      </c>
      <c r="H41" s="953">
        <v>52170</v>
      </c>
      <c r="I41" s="952">
        <v>12545</v>
      </c>
      <c r="K41" s="389"/>
      <c r="BN41" s="286" t="s">
        <v>658</v>
      </c>
      <c r="BO41" s="388">
        <v>47405</v>
      </c>
      <c r="BP41" s="388">
        <v>29856</v>
      </c>
      <c r="BQ41" s="388">
        <v>3328</v>
      </c>
      <c r="BR41" s="388">
        <v>8014</v>
      </c>
      <c r="BS41" s="388">
        <v>12094</v>
      </c>
      <c r="BT41" s="388">
        <v>548</v>
      </c>
      <c r="BU41" s="388"/>
      <c r="BV41" s="388">
        <v>25900</v>
      </c>
      <c r="BW41" s="388">
        <v>12545</v>
      </c>
    </row>
    <row r="42" spans="1:75" ht="13" customHeight="1">
      <c r="A42" s="286" t="s">
        <v>5</v>
      </c>
      <c r="B42" s="952">
        <v>140395.63975528604</v>
      </c>
      <c r="C42" s="952">
        <v>128937.17905440915</v>
      </c>
      <c r="D42" s="952">
        <v>3263.7825320201487</v>
      </c>
      <c r="E42" s="952">
        <v>14040.352176572756</v>
      </c>
      <c r="F42" s="952">
        <v>17593.456826775044</v>
      </c>
      <c r="G42" s="952">
        <v>534.41848353520083</v>
      </c>
      <c r="H42" s="953">
        <v>56560</v>
      </c>
      <c r="I42" s="952">
        <v>12467</v>
      </c>
      <c r="K42" s="389"/>
      <c r="BN42" s="286" t="s">
        <v>659</v>
      </c>
      <c r="BO42" s="388">
        <v>48535</v>
      </c>
      <c r="BP42" s="388">
        <v>31568</v>
      </c>
      <c r="BQ42" s="388">
        <v>3287</v>
      </c>
      <c r="BR42" s="388">
        <v>8529</v>
      </c>
      <c r="BS42" s="388">
        <v>12033</v>
      </c>
      <c r="BT42" s="388">
        <v>517.5</v>
      </c>
      <c r="BU42" s="388"/>
      <c r="BV42" s="388">
        <v>30900</v>
      </c>
      <c r="BW42" s="388">
        <v>12467</v>
      </c>
    </row>
    <row r="43" spans="1:75" ht="13" customHeight="1">
      <c r="A43" s="286" t="s">
        <v>6</v>
      </c>
      <c r="B43" s="952">
        <v>137396.93174379232</v>
      </c>
      <c r="C43" s="952">
        <v>126533.87604081373</v>
      </c>
      <c r="D43" s="952">
        <v>3018.7015162711878</v>
      </c>
      <c r="E43" s="952">
        <v>13490.703517138008</v>
      </c>
      <c r="F43" s="952">
        <v>16507.592552980575</v>
      </c>
      <c r="G43" s="952">
        <v>504.53892500210412</v>
      </c>
      <c r="H43" s="953">
        <v>61170</v>
      </c>
      <c r="I43" s="952">
        <v>12871</v>
      </c>
      <c r="K43" s="389"/>
      <c r="BN43" s="286" t="s">
        <v>660</v>
      </c>
      <c r="BO43" s="388">
        <v>49440</v>
      </c>
      <c r="BP43" s="388">
        <v>32897</v>
      </c>
      <c r="BQ43" s="388">
        <v>2908</v>
      </c>
      <c r="BR43" s="388">
        <v>8113</v>
      </c>
      <c r="BS43" s="388">
        <v>12051</v>
      </c>
      <c r="BT43" s="388">
        <v>513.5</v>
      </c>
      <c r="BU43" s="388"/>
      <c r="BV43" s="388">
        <v>25900</v>
      </c>
      <c r="BW43" s="388">
        <v>12871</v>
      </c>
    </row>
    <row r="44" spans="1:75" ht="13" customHeight="1">
      <c r="A44" s="286" t="s">
        <v>315</v>
      </c>
      <c r="B44" s="952">
        <v>127822.12283385814</v>
      </c>
      <c r="C44" s="952">
        <v>117534.68717678628</v>
      </c>
      <c r="D44" s="952">
        <v>2716.3232910735123</v>
      </c>
      <c r="E44" s="952">
        <v>12822.394014601083</v>
      </c>
      <c r="F44" s="952">
        <v>16044.517140530381</v>
      </c>
      <c r="G44" s="952">
        <v>481.83525396251997</v>
      </c>
      <c r="H44" s="953">
        <v>57200</v>
      </c>
      <c r="I44" s="952">
        <v>12209.4</v>
      </c>
      <c r="K44" s="389"/>
      <c r="BN44" s="286" t="s">
        <v>661</v>
      </c>
      <c r="BO44" s="388">
        <v>47468</v>
      </c>
      <c r="BP44" s="388">
        <v>34714</v>
      </c>
      <c r="BQ44" s="388">
        <v>2681</v>
      </c>
      <c r="BR44" s="388">
        <v>7897</v>
      </c>
      <c r="BS44" s="388">
        <v>11479</v>
      </c>
      <c r="BT44" s="388">
        <v>500.5</v>
      </c>
      <c r="BU44" s="388"/>
      <c r="BV44" s="388">
        <v>25000</v>
      </c>
      <c r="BW44" s="388">
        <v>12209.4</v>
      </c>
    </row>
    <row r="45" spans="1:75" ht="13" customHeight="1">
      <c r="A45" s="286" t="s">
        <v>7</v>
      </c>
      <c r="B45" s="952">
        <v>128973.263882745</v>
      </c>
      <c r="C45" s="952">
        <v>118073.45131764113</v>
      </c>
      <c r="D45" s="952">
        <v>2593.7909800440225</v>
      </c>
      <c r="E45" s="952">
        <v>12946.191759745092</v>
      </c>
      <c r="F45" s="952">
        <v>15405.731320298224</v>
      </c>
      <c r="G45" s="952">
        <v>442.91551386153606</v>
      </c>
      <c r="H45" s="953">
        <v>53880</v>
      </c>
      <c r="I45" s="952">
        <v>12396.4</v>
      </c>
      <c r="K45" s="389"/>
      <c r="BN45" s="286" t="s">
        <v>610</v>
      </c>
      <c r="BO45" s="388">
        <v>48550</v>
      </c>
      <c r="BP45" s="388">
        <v>34277</v>
      </c>
      <c r="BQ45" s="388">
        <v>2349</v>
      </c>
      <c r="BR45" s="388">
        <v>7983</v>
      </c>
      <c r="BS45" s="388">
        <v>11607</v>
      </c>
      <c r="BT45" s="388">
        <v>498.5</v>
      </c>
      <c r="BU45" s="388"/>
      <c r="BV45" s="388">
        <v>27200</v>
      </c>
      <c r="BW45" s="388">
        <v>12396.4</v>
      </c>
    </row>
    <row r="46" spans="1:75" ht="13" customHeight="1">
      <c r="A46" s="286" t="s">
        <v>8</v>
      </c>
      <c r="B46" s="952">
        <v>125635.70448398471</v>
      </c>
      <c r="C46" s="952">
        <v>115289.638764608</v>
      </c>
      <c r="D46" s="952">
        <v>2592.8365632158652</v>
      </c>
      <c r="E46" s="952">
        <v>13181.630705139823</v>
      </c>
      <c r="F46" s="952">
        <v>15296.862165278071</v>
      </c>
      <c r="G46" s="952">
        <v>439.69908202151692</v>
      </c>
      <c r="H46" s="953">
        <v>56190</v>
      </c>
      <c r="I46" s="952">
        <v>12726.4</v>
      </c>
      <c r="K46" s="389"/>
      <c r="BN46" s="286" t="s">
        <v>611</v>
      </c>
      <c r="BO46" s="388">
        <v>47516.5</v>
      </c>
      <c r="BP46" s="388">
        <v>32600</v>
      </c>
      <c r="BQ46" s="388">
        <v>2222.5</v>
      </c>
      <c r="BR46" s="388">
        <v>8324.5</v>
      </c>
      <c r="BS46" s="388">
        <v>11978</v>
      </c>
      <c r="BT46" s="388">
        <v>529.5</v>
      </c>
      <c r="BU46" s="388"/>
      <c r="BV46" s="388">
        <v>31100</v>
      </c>
      <c r="BW46" s="388">
        <v>12726.4</v>
      </c>
    </row>
    <row r="47" spans="1:75" ht="13" customHeight="1" thickBot="1">
      <c r="A47" s="384" t="s">
        <v>9</v>
      </c>
      <c r="B47" s="954">
        <v>137081.68391254774</v>
      </c>
      <c r="C47" s="954">
        <v>124646.87491586742</v>
      </c>
      <c r="D47" s="954">
        <v>2622.8541423914653</v>
      </c>
      <c r="E47" s="954">
        <v>15320.469379703156</v>
      </c>
      <c r="F47" s="954">
        <v>16346.696320285957</v>
      </c>
      <c r="G47" s="954">
        <v>475.74798292199404</v>
      </c>
      <c r="H47" s="954">
        <v>57940</v>
      </c>
      <c r="I47" s="954">
        <v>12079.4</v>
      </c>
      <c r="K47" s="389"/>
      <c r="BN47" s="390" t="s">
        <v>612</v>
      </c>
      <c r="BO47" s="391">
        <v>55225.5</v>
      </c>
      <c r="BP47" s="391">
        <v>37525</v>
      </c>
      <c r="BQ47" s="391">
        <v>2271.5</v>
      </c>
      <c r="BR47" s="391">
        <v>8656</v>
      </c>
      <c r="BS47" s="391">
        <v>11822</v>
      </c>
      <c r="BT47" s="391">
        <v>554.5</v>
      </c>
      <c r="BU47" s="391"/>
      <c r="BV47" s="391">
        <v>39300</v>
      </c>
      <c r="BW47" s="391">
        <v>12079.4</v>
      </c>
    </row>
    <row r="48" spans="1:75" ht="9" customHeight="1">
      <c r="A48" s="948" t="s">
        <v>247</v>
      </c>
      <c r="B48" s="949"/>
      <c r="C48" s="949"/>
      <c r="D48" s="949"/>
      <c r="E48" s="949"/>
      <c r="F48" s="911" t="s">
        <v>523</v>
      </c>
      <c r="G48" s="911"/>
      <c r="H48" s="949"/>
      <c r="I48" s="949"/>
      <c r="K48" s="389"/>
      <c r="BN48" s="283"/>
      <c r="BO48" s="389"/>
      <c r="BP48" s="389"/>
      <c r="BQ48" s="389"/>
      <c r="BR48" s="389"/>
      <c r="BS48" s="389"/>
      <c r="BT48" s="389"/>
      <c r="BU48" s="389"/>
      <c r="BV48" s="389"/>
      <c r="BW48" s="389"/>
    </row>
    <row r="49" spans="1:74" ht="9" customHeight="1">
      <c r="A49" s="76" t="s">
        <v>151</v>
      </c>
      <c r="B49" s="912"/>
      <c r="C49" s="793"/>
      <c r="D49" s="793"/>
      <c r="E49" s="793"/>
      <c r="F49" s="793"/>
      <c r="G49" s="793"/>
      <c r="H49" s="950"/>
      <c r="I49" s="793"/>
      <c r="K49" s="389"/>
      <c r="BN49" s="393"/>
      <c r="BV49" s="392"/>
    </row>
    <row r="50" spans="1:74" ht="9" customHeight="1">
      <c r="A50" s="77" t="s">
        <v>318</v>
      </c>
      <c r="B50" s="912"/>
      <c r="C50" s="793"/>
      <c r="D50" s="793"/>
      <c r="E50" s="793"/>
      <c r="F50" s="793"/>
      <c r="G50" s="793"/>
      <c r="H50" s="950"/>
      <c r="I50" s="793"/>
      <c r="K50" s="389"/>
      <c r="BV50" s="392"/>
    </row>
    <row r="51" spans="1:74" ht="9" customHeight="1">
      <c r="A51" s="796"/>
      <c r="B51" s="793"/>
      <c r="C51" s="793"/>
      <c r="D51" s="793"/>
      <c r="E51" s="793"/>
      <c r="F51" s="793"/>
      <c r="G51" s="793"/>
      <c r="H51" s="950"/>
      <c r="I51" s="793"/>
      <c r="K51" s="389"/>
      <c r="BV51" s="392"/>
    </row>
    <row r="52" spans="1:74" ht="12" customHeight="1">
      <c r="A52" s="277"/>
      <c r="K52" s="389"/>
    </row>
    <row r="53" spans="1:74" ht="12" customHeight="1">
      <c r="K53" s="389"/>
    </row>
    <row r="54" spans="1:74" ht="12" customHeight="1">
      <c r="K54" s="389"/>
    </row>
    <row r="55" spans="1:74" ht="12" customHeight="1">
      <c r="K55" s="389"/>
    </row>
    <row r="56" spans="1:74" ht="12" customHeight="1">
      <c r="K56" s="389"/>
    </row>
  </sheetData>
  <mergeCells count="14">
    <mergeCell ref="H33:H34"/>
    <mergeCell ref="I33:I34"/>
    <mergeCell ref="B33:G33"/>
    <mergeCell ref="A33:A34"/>
    <mergeCell ref="BN30:BW30"/>
    <mergeCell ref="A32:I32"/>
    <mergeCell ref="BN32:BW32"/>
    <mergeCell ref="BN2:BW2"/>
    <mergeCell ref="A4:I4"/>
    <mergeCell ref="BN4:BW4"/>
    <mergeCell ref="A5:A6"/>
    <mergeCell ref="B5:G5"/>
    <mergeCell ref="H5:H6"/>
    <mergeCell ref="I5:I6"/>
  </mergeCells>
  <phoneticPr fontId="54" type="noConversion"/>
  <printOptions horizontalCentered="1" verticalCentered="1" gridLinesSet="0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syncVertical="1" syncRef="A8" transitionEvaluation="1" published="0" enableFormatConditionsCalculation="0"/>
  <dimension ref="A1:M63"/>
  <sheetViews>
    <sheetView showGridLines="0" topLeftCell="A8" zoomScale="150" workbookViewId="0">
      <selection activeCell="A29" sqref="A29:K49"/>
    </sheetView>
  </sheetViews>
  <sheetFormatPr baseColWidth="10" defaultColWidth="12.83203125" defaultRowHeight="12" customHeight="1"/>
  <cols>
    <col min="1" max="1" width="4.1640625" style="281" customWidth="1"/>
    <col min="2" max="11" width="6.6640625" style="281" customWidth="1"/>
    <col min="12" max="15" width="5.6640625" style="281" customWidth="1"/>
    <col min="16" max="16384" width="12.83203125" style="281"/>
  </cols>
  <sheetData>
    <row r="1" spans="1:12" ht="12" customHeight="1">
      <c r="G1" s="286"/>
    </row>
    <row r="2" spans="1:12" ht="11">
      <c r="A2" s="396"/>
      <c r="B2" s="799" t="s">
        <v>139</v>
      </c>
      <c r="C2" s="799"/>
      <c r="D2" s="799"/>
      <c r="E2" s="799"/>
      <c r="F2" s="799"/>
      <c r="G2" s="802"/>
      <c r="H2" s="802"/>
      <c r="I2" s="802"/>
      <c r="J2" s="802"/>
      <c r="K2" s="802"/>
    </row>
    <row r="3" spans="1:12" ht="11">
      <c r="A3" s="396"/>
      <c r="B3" s="801" t="s">
        <v>337</v>
      </c>
      <c r="C3" s="799"/>
      <c r="D3" s="799"/>
      <c r="E3" s="799"/>
      <c r="F3" s="799"/>
      <c r="G3" s="802"/>
      <c r="H3" s="802"/>
      <c r="I3" s="802"/>
      <c r="J3" s="802"/>
      <c r="K3" s="802"/>
    </row>
    <row r="4" spans="1:12" ht="11">
      <c r="B4" s="802" t="s">
        <v>383</v>
      </c>
      <c r="C4" s="802"/>
      <c r="D4" s="802"/>
      <c r="E4" s="802"/>
      <c r="F4" s="802"/>
      <c r="G4" s="802"/>
      <c r="H4" s="802"/>
      <c r="I4" s="802"/>
      <c r="J4" s="802"/>
      <c r="K4" s="802"/>
    </row>
    <row r="5" spans="1:12" ht="5" customHeight="1">
      <c r="B5" s="936"/>
      <c r="C5" s="936"/>
      <c r="D5" s="936"/>
      <c r="E5" s="936"/>
      <c r="F5" s="936"/>
      <c r="G5" s="936"/>
      <c r="H5" s="936"/>
      <c r="I5" s="936"/>
      <c r="J5" s="936"/>
      <c r="K5" s="936"/>
    </row>
    <row r="6" spans="1:12" ht="15" customHeight="1">
      <c r="B6" s="1363" t="s">
        <v>746</v>
      </c>
      <c r="C6" s="1367" t="s">
        <v>57</v>
      </c>
      <c r="D6" s="1367"/>
      <c r="E6" s="1367"/>
      <c r="F6" s="1367"/>
      <c r="G6" s="1367"/>
      <c r="H6" s="1367"/>
      <c r="I6" s="1367"/>
      <c r="J6" s="1367"/>
      <c r="K6" s="1365" t="s">
        <v>58</v>
      </c>
    </row>
    <row r="7" spans="1:12" ht="15" customHeight="1">
      <c r="B7" s="1364"/>
      <c r="C7" s="925" t="s">
        <v>168</v>
      </c>
      <c r="D7" s="925" t="s">
        <v>171</v>
      </c>
      <c r="E7" s="925" t="s">
        <v>172</v>
      </c>
      <c r="F7" s="925" t="s">
        <v>173</v>
      </c>
      <c r="G7" s="925" t="s">
        <v>174</v>
      </c>
      <c r="H7" s="925" t="s">
        <v>272</v>
      </c>
      <c r="I7" s="925" t="s">
        <v>399</v>
      </c>
      <c r="J7" s="924" t="s">
        <v>56</v>
      </c>
      <c r="K7" s="1366"/>
    </row>
    <row r="8" spans="1:12" ht="13" customHeight="1">
      <c r="B8" s="397">
        <v>2007</v>
      </c>
      <c r="C8" s="960">
        <f t="shared" ref="C8:C13" si="0">(D8+F8+G8+H8+I8+J8)</f>
        <v>743122.96542122436</v>
      </c>
      <c r="D8" s="961">
        <v>508998.28342122451</v>
      </c>
      <c r="E8" s="961">
        <v>478501</v>
      </c>
      <c r="F8" s="961">
        <v>1153.5830000000003</v>
      </c>
      <c r="G8" s="961">
        <v>33487.184000000001</v>
      </c>
      <c r="H8" s="961">
        <v>65672.335999999996</v>
      </c>
      <c r="I8" s="961">
        <v>365.99900000000002</v>
      </c>
      <c r="J8" s="961">
        <v>133445.57999999999</v>
      </c>
      <c r="K8" s="962">
        <v>122669</v>
      </c>
      <c r="L8" s="388"/>
    </row>
    <row r="9" spans="1:12" ht="13" customHeight="1">
      <c r="B9" s="397">
        <v>2008</v>
      </c>
      <c r="C9" s="960">
        <f t="shared" si="0"/>
        <v>817627.46057312726</v>
      </c>
      <c r="D9" s="961">
        <v>587333.59263212734</v>
      </c>
      <c r="E9" s="961">
        <v>548764.09509212745</v>
      </c>
      <c r="F9" s="961">
        <v>1256.2534860000001</v>
      </c>
      <c r="G9" s="961">
        <v>38146.355527</v>
      </c>
      <c r="H9" s="961">
        <v>62715.297928000007</v>
      </c>
      <c r="I9" s="961">
        <v>316.45499999999998</v>
      </c>
      <c r="J9" s="961">
        <v>127859.50599999999</v>
      </c>
      <c r="K9" s="962">
        <v>127939.45092951939</v>
      </c>
      <c r="L9" s="388"/>
    </row>
    <row r="10" spans="1:12" ht="13" customHeight="1">
      <c r="B10" s="397">
        <v>2009</v>
      </c>
      <c r="C10" s="960">
        <f t="shared" si="0"/>
        <v>838557.70962225273</v>
      </c>
      <c r="D10" s="961">
        <v>602724.30234725284</v>
      </c>
      <c r="E10" s="961">
        <v>557643.72009625286</v>
      </c>
      <c r="F10" s="961">
        <v>1229.8827300000003</v>
      </c>
      <c r="G10" s="961">
        <v>40646.414873999995</v>
      </c>
      <c r="H10" s="961">
        <v>60125.267670999994</v>
      </c>
      <c r="I10" s="961">
        <v>322.86</v>
      </c>
      <c r="J10" s="961">
        <v>133508.98200000002</v>
      </c>
      <c r="K10" s="962">
        <v>128979.36</v>
      </c>
      <c r="L10" s="388"/>
    </row>
    <row r="11" spans="1:12" ht="13" customHeight="1">
      <c r="B11" s="397">
        <v>2010</v>
      </c>
      <c r="C11" s="960">
        <f t="shared" si="0"/>
        <v>939887.30807264394</v>
      </c>
      <c r="D11" s="961">
        <v>663307.42969464406</v>
      </c>
      <c r="E11" s="961">
        <v>610167.58282064402</v>
      </c>
      <c r="F11" s="961">
        <v>1269.3516950000001</v>
      </c>
      <c r="G11" s="961">
        <v>44333.557131000001</v>
      </c>
      <c r="H11" s="961">
        <v>62068.896537999994</v>
      </c>
      <c r="I11" s="961">
        <v>401.94499999999999</v>
      </c>
      <c r="J11" s="961">
        <v>168506.12801400002</v>
      </c>
      <c r="K11" s="962">
        <v>136848.78877937753</v>
      </c>
      <c r="L11" s="388"/>
    </row>
    <row r="12" spans="1:12" ht="13" customHeight="1">
      <c r="B12" s="397">
        <v>2011</v>
      </c>
      <c r="C12" s="960">
        <f t="shared" si="0"/>
        <v>954478.08381969901</v>
      </c>
      <c r="D12" s="961">
        <v>667740.60120559891</v>
      </c>
      <c r="E12" s="961">
        <v>612925.65368459909</v>
      </c>
      <c r="F12" s="961">
        <v>1267.6287800000002</v>
      </c>
      <c r="G12" s="961">
        <v>46587.502505000004</v>
      </c>
      <c r="H12" s="961">
        <v>62003.590989000004</v>
      </c>
      <c r="I12" s="963">
        <v>340</v>
      </c>
      <c r="J12" s="961">
        <v>176538.76034010001</v>
      </c>
      <c r="K12" s="962">
        <v>139128.4346034661</v>
      </c>
      <c r="L12" s="388"/>
    </row>
    <row r="13" spans="1:12" ht="13" customHeight="1">
      <c r="B13" s="397">
        <v>2012</v>
      </c>
      <c r="C13" s="960">
        <f t="shared" si="0"/>
        <v>1006724.4715311455</v>
      </c>
      <c r="D13" s="961">
        <v>700273.86930374545</v>
      </c>
      <c r="E13" s="961">
        <v>637376.27787174552</v>
      </c>
      <c r="F13" s="961">
        <v>1186</v>
      </c>
      <c r="G13" s="961">
        <v>52689.491824000004</v>
      </c>
      <c r="H13" s="961">
        <v>68035.334729000009</v>
      </c>
      <c r="I13" s="963">
        <v>349.68</v>
      </c>
      <c r="J13" s="961">
        <v>184190.09567439999</v>
      </c>
      <c r="K13" s="962">
        <v>138170.5201441487</v>
      </c>
      <c r="L13" s="388"/>
    </row>
    <row r="14" spans="1:12" ht="13" customHeight="1">
      <c r="B14" s="397">
        <v>2013</v>
      </c>
      <c r="C14" s="960">
        <f>(D14+F14+G14+H14+I14+J14)</f>
        <v>1036634.0877704001</v>
      </c>
      <c r="D14" s="961">
        <v>714462.27032600017</v>
      </c>
      <c r="E14" s="961">
        <v>652363.61741465598</v>
      </c>
      <c r="F14" s="961">
        <v>1326.43048</v>
      </c>
      <c r="G14" s="961">
        <v>60667.142109</v>
      </c>
      <c r="H14" s="961">
        <v>73428.531180999998</v>
      </c>
      <c r="I14" s="963">
        <v>348.41600000000005</v>
      </c>
      <c r="J14" s="961">
        <v>186401.2976744</v>
      </c>
      <c r="K14" s="962">
        <v>145163.17495921013</v>
      </c>
      <c r="L14" s="388"/>
    </row>
    <row r="15" spans="1:12" ht="13" customHeight="1">
      <c r="B15" s="397">
        <v>2014</v>
      </c>
      <c r="C15" s="960">
        <f>(D15+F15+G15+H15+I15+J15)</f>
        <v>1058907.022686108</v>
      </c>
      <c r="D15" s="961">
        <v>728420.74170810787</v>
      </c>
      <c r="E15" s="961">
        <v>682187.13521710795</v>
      </c>
      <c r="F15" s="961">
        <v>1317.1521400000001</v>
      </c>
      <c r="G15" s="961">
        <v>63965.303750000006</v>
      </c>
      <c r="H15" s="961">
        <v>80739.825087999998</v>
      </c>
      <c r="I15" s="963">
        <v>318</v>
      </c>
      <c r="J15" s="961">
        <v>184146</v>
      </c>
      <c r="K15" s="962">
        <v>154210.87236127959</v>
      </c>
      <c r="L15" s="389"/>
    </row>
    <row r="16" spans="1:12" ht="13" customHeight="1">
      <c r="B16" s="397">
        <v>2015</v>
      </c>
      <c r="C16" s="960">
        <f>(D16+F16+G16+H16+I16+J16)</f>
        <v>1079186.6862974958</v>
      </c>
      <c r="D16" s="961">
        <v>745684.865209496</v>
      </c>
      <c r="E16" s="961">
        <v>700033.91081849602</v>
      </c>
      <c r="F16" s="961">
        <v>1204.51</v>
      </c>
      <c r="G16" s="961">
        <v>64345.025999999998</v>
      </c>
      <c r="H16" s="961">
        <v>82705.223087999999</v>
      </c>
      <c r="I16" s="961">
        <v>247.06199999999998</v>
      </c>
      <c r="J16" s="961">
        <v>185000</v>
      </c>
      <c r="K16" s="964">
        <v>162226.94702468385</v>
      </c>
      <c r="L16" s="388"/>
    </row>
    <row r="17" spans="1:13" ht="13" customHeight="1">
      <c r="B17" s="397">
        <v>2016</v>
      </c>
      <c r="C17" s="960">
        <f>(D17+F17+G17+H17+I17+J17)</f>
        <v>1097698.5748259556</v>
      </c>
      <c r="D17" s="961">
        <v>782264.26810795546</v>
      </c>
      <c r="E17" s="961">
        <v>736536.18015695538</v>
      </c>
      <c r="F17" s="961">
        <v>1179.98813</v>
      </c>
      <c r="G17" s="961">
        <v>68999.958799999993</v>
      </c>
      <c r="H17" s="961">
        <v>79667.430288000003</v>
      </c>
      <c r="I17" s="961">
        <v>243.67100000000002</v>
      </c>
      <c r="J17" s="961">
        <v>165343.25850000005</v>
      </c>
      <c r="K17" s="962">
        <v>168411.6</v>
      </c>
      <c r="L17" s="388"/>
      <c r="M17" s="388"/>
    </row>
    <row r="18" spans="1:13" ht="13" customHeight="1">
      <c r="B18" s="385" t="s">
        <v>273</v>
      </c>
      <c r="C18" s="965">
        <f>(D18+F18+G18+H18+I18+J18)</f>
        <v>1199945.5745952781</v>
      </c>
      <c r="D18" s="966">
        <v>887856.05684527813</v>
      </c>
      <c r="E18" s="966">
        <v>818800.06022352783</v>
      </c>
      <c r="F18" s="966">
        <v>1067.4939999999999</v>
      </c>
      <c r="G18" s="966">
        <v>75933.183800000013</v>
      </c>
      <c r="H18" s="966">
        <v>84069.441950000008</v>
      </c>
      <c r="I18" s="966">
        <v>159.66</v>
      </c>
      <c r="J18" s="966">
        <v>150859.73800000001</v>
      </c>
      <c r="K18" s="967">
        <v>174441.3263094789</v>
      </c>
      <c r="L18" s="388"/>
      <c r="M18" s="388"/>
    </row>
    <row r="19" spans="1:13" ht="9" customHeight="1">
      <c r="B19" s="948" t="s">
        <v>247</v>
      </c>
      <c r="C19" s="793"/>
      <c r="D19" s="793"/>
      <c r="E19" s="793"/>
      <c r="F19" s="912" t="s">
        <v>167</v>
      </c>
      <c r="G19" s="793"/>
      <c r="H19" s="793"/>
      <c r="I19" s="912"/>
      <c r="J19" s="793"/>
      <c r="K19" s="793"/>
    </row>
    <row r="20" spans="1:13" ht="9" customHeight="1">
      <c r="B20" s="76" t="s">
        <v>745</v>
      </c>
      <c r="C20" s="793"/>
      <c r="D20" s="793"/>
      <c r="E20" s="793"/>
      <c r="F20" s="793"/>
      <c r="G20" s="793"/>
      <c r="H20" s="793"/>
      <c r="I20" s="793"/>
      <c r="J20" s="793"/>
      <c r="K20" s="793"/>
    </row>
    <row r="21" spans="1:13" ht="9" customHeight="1">
      <c r="B21" s="76" t="s">
        <v>151</v>
      </c>
      <c r="C21" s="793"/>
      <c r="D21" s="793"/>
      <c r="E21" s="793"/>
      <c r="F21" s="793"/>
      <c r="G21" s="793"/>
      <c r="H21" s="793"/>
      <c r="I21" s="793"/>
      <c r="J21" s="793"/>
      <c r="K21" s="793"/>
    </row>
    <row r="22" spans="1:13" ht="9" customHeight="1">
      <c r="B22" s="77" t="s">
        <v>318</v>
      </c>
      <c r="C22" s="793"/>
      <c r="D22" s="793"/>
      <c r="E22" s="793"/>
      <c r="F22" s="793"/>
      <c r="G22" s="793"/>
      <c r="H22" s="793"/>
      <c r="I22" s="793"/>
      <c r="J22" s="793"/>
      <c r="K22" s="793"/>
    </row>
    <row r="23" spans="1:13" ht="9" customHeight="1">
      <c r="B23" s="793"/>
      <c r="C23" s="793"/>
      <c r="D23" s="793"/>
      <c r="E23" s="793"/>
      <c r="F23" s="793"/>
      <c r="G23" s="793"/>
      <c r="H23" s="793"/>
      <c r="I23" s="793"/>
      <c r="J23" s="793"/>
      <c r="K23" s="793"/>
    </row>
    <row r="28" spans="1:13" ht="12" customHeight="1">
      <c r="D28" s="955"/>
      <c r="E28" s="388"/>
      <c r="F28" s="388"/>
      <c r="G28" s="388"/>
      <c r="H28" s="388"/>
      <c r="I28" s="388"/>
    </row>
    <row r="29" spans="1:13" ht="11">
      <c r="A29" s="802" t="s">
        <v>234</v>
      </c>
      <c r="B29" s="802"/>
      <c r="C29" s="802"/>
      <c r="D29" s="802"/>
      <c r="E29" s="802"/>
      <c r="F29" s="802"/>
      <c r="G29" s="802"/>
      <c r="H29" s="802"/>
      <c r="I29" s="802"/>
      <c r="J29" s="802"/>
      <c r="K29" s="802"/>
      <c r="L29" s="798"/>
    </row>
    <row r="30" spans="1:13" ht="11">
      <c r="A30" s="910" t="s">
        <v>338</v>
      </c>
      <c r="B30" s="802"/>
      <c r="C30" s="802"/>
      <c r="D30" s="802"/>
      <c r="E30" s="802"/>
      <c r="F30" s="802"/>
      <c r="G30" s="802"/>
      <c r="H30" s="802"/>
      <c r="I30" s="802"/>
      <c r="J30" s="802"/>
      <c r="K30" s="802"/>
      <c r="L30" s="798"/>
    </row>
    <row r="31" spans="1:13" ht="11">
      <c r="A31" s="910" t="s">
        <v>339</v>
      </c>
      <c r="B31" s="802"/>
      <c r="C31" s="802"/>
      <c r="D31" s="802"/>
      <c r="E31" s="802"/>
      <c r="F31" s="802"/>
      <c r="G31" s="802"/>
      <c r="H31" s="802"/>
      <c r="I31" s="802"/>
      <c r="J31" s="802"/>
      <c r="K31" s="802"/>
      <c r="L31" s="798"/>
    </row>
    <row r="32" spans="1:13" ht="5" customHeight="1">
      <c r="A32" s="398"/>
      <c r="B32" s="398"/>
      <c r="C32" s="398"/>
      <c r="D32" s="398"/>
      <c r="E32" s="398"/>
      <c r="F32" s="398"/>
      <c r="G32" s="398"/>
      <c r="H32" s="398"/>
      <c r="I32" s="398"/>
      <c r="J32" s="398"/>
      <c r="K32" s="398"/>
    </row>
    <row r="33" spans="1:12" ht="15" customHeight="1">
      <c r="A33" s="1363" t="s">
        <v>12</v>
      </c>
      <c r="B33" s="957" t="s">
        <v>13</v>
      </c>
      <c r="C33" s="1367" t="s">
        <v>11</v>
      </c>
      <c r="D33" s="1367"/>
      <c r="E33" s="1367"/>
      <c r="F33" s="1367"/>
      <c r="G33" s="1367"/>
      <c r="H33" s="1367"/>
      <c r="I33" s="1367"/>
      <c r="J33" s="1367"/>
      <c r="K33" s="1361" t="s">
        <v>10</v>
      </c>
    </row>
    <row r="34" spans="1:12" ht="15" customHeight="1">
      <c r="A34" s="1364"/>
      <c r="B34" s="924" t="s">
        <v>252</v>
      </c>
      <c r="C34" s="925" t="s">
        <v>274</v>
      </c>
      <c r="D34" s="925" t="s">
        <v>14</v>
      </c>
      <c r="E34" s="925" t="s">
        <v>15</v>
      </c>
      <c r="F34" s="925" t="s">
        <v>53</v>
      </c>
      <c r="G34" s="925" t="s">
        <v>54</v>
      </c>
      <c r="H34" s="925" t="s">
        <v>55</v>
      </c>
      <c r="I34" s="925" t="s">
        <v>399</v>
      </c>
      <c r="J34" s="924" t="s">
        <v>56</v>
      </c>
      <c r="K34" s="1362"/>
    </row>
    <row r="35" spans="1:12" ht="13" customHeight="1">
      <c r="A35" s="398">
        <v>2007</v>
      </c>
      <c r="B35" s="970">
        <v>8922.5349999999999</v>
      </c>
      <c r="C35" s="968">
        <v>75.453148142029931</v>
      </c>
      <c r="D35" s="958">
        <v>51.681248824346575</v>
      </c>
      <c r="E35" s="958">
        <v>48.584700674193812</v>
      </c>
      <c r="F35" s="958">
        <v>0.11712929493948505</v>
      </c>
      <c r="G35" s="958">
        <v>3.4001283405084886</v>
      </c>
      <c r="H35" s="958">
        <v>6.6680545853301929</v>
      </c>
      <c r="I35" s="958">
        <v>3.7161786207456748E-2</v>
      </c>
      <c r="J35" s="958">
        <v>13.54942531069775</v>
      </c>
      <c r="K35" s="958">
        <v>12.455222971326457</v>
      </c>
      <c r="L35" s="282"/>
    </row>
    <row r="36" spans="1:12" ht="13" customHeight="1">
      <c r="A36" s="398">
        <v>2008</v>
      </c>
      <c r="B36" s="970">
        <v>9022.5349999999999</v>
      </c>
      <c r="C36" s="968">
        <v>81.085680624101485</v>
      </c>
      <c r="D36" s="958">
        <v>58.246996839602055</v>
      </c>
      <c r="E36" s="958">
        <v>54.421985926724595</v>
      </c>
      <c r="F36" s="958">
        <v>0.12458506332126743</v>
      </c>
      <c r="G36" s="958">
        <v>3.7830471093370357</v>
      </c>
      <c r="H36" s="958">
        <v>6.2195961648237228</v>
      </c>
      <c r="I36" s="958">
        <v>3.1383448207467642E-2</v>
      </c>
      <c r="J36" s="958">
        <v>12.680071998809936</v>
      </c>
      <c r="K36" s="958">
        <v>12.688000290526046</v>
      </c>
    </row>
    <row r="37" spans="1:12" ht="13" customHeight="1">
      <c r="A37" s="398">
        <v>2009</v>
      </c>
      <c r="B37" s="970">
        <v>9122.5349999999999</v>
      </c>
      <c r="C37" s="968">
        <v>82.830331458765755</v>
      </c>
      <c r="D37" s="958">
        <v>59.535382203051512</v>
      </c>
      <c r="E37" s="958">
        <v>55.08245126298948</v>
      </c>
      <c r="F37" s="958">
        <v>0.12148429739821019</v>
      </c>
      <c r="G37" s="958">
        <v>4.0149365726308304</v>
      </c>
      <c r="H37" s="958">
        <v>5.9390019232896734</v>
      </c>
      <c r="I37" s="958">
        <v>3.189118710365673E-2</v>
      </c>
      <c r="J37" s="958">
        <v>13.187635275291889</v>
      </c>
      <c r="K37" s="958">
        <v>12.740212173294614</v>
      </c>
    </row>
    <row r="38" spans="1:12" ht="13" customHeight="1">
      <c r="A38" s="398">
        <v>2010</v>
      </c>
      <c r="B38" s="970">
        <v>9160.384</v>
      </c>
      <c r="C38" s="968">
        <v>91.071704124167326</v>
      </c>
      <c r="D38" s="958">
        <v>64.272107370390799</v>
      </c>
      <c r="E38" s="958">
        <v>59.123047083965005</v>
      </c>
      <c r="F38" s="958">
        <v>0.12299561979787411</v>
      </c>
      <c r="G38" s="958">
        <v>4.2957624420801723</v>
      </c>
      <c r="H38" s="958">
        <v>6.0142531261688124</v>
      </c>
      <c r="I38" s="958">
        <v>3.8947026733718984E-2</v>
      </c>
      <c r="J38" s="958">
        <v>16.327638538995963</v>
      </c>
      <c r="K38" s="958">
        <v>13.260156078735845</v>
      </c>
    </row>
    <row r="39" spans="1:12" ht="13" customHeight="1">
      <c r="A39" s="398">
        <v>2011</v>
      </c>
      <c r="B39" s="970">
        <v>9303.7880000000005</v>
      </c>
      <c r="C39" s="968">
        <f>(C12/$B$39)</f>
        <v>102.59026579493202</v>
      </c>
      <c r="D39" s="958">
        <f>(D12/$B$39)</f>
        <v>71.770831537175923</v>
      </c>
      <c r="E39" s="958">
        <f t="shared" ref="E39:K39" si="1">(E12/$B$39)</f>
        <v>65.879150909779867</v>
      </c>
      <c r="F39" s="958">
        <f t="shared" si="1"/>
        <v>0.13624867419592968</v>
      </c>
      <c r="G39" s="958">
        <f t="shared" si="1"/>
        <v>5.0073693107581558</v>
      </c>
      <c r="H39" s="958">
        <f t="shared" si="1"/>
        <v>6.6643383306885324</v>
      </c>
      <c r="I39" s="958">
        <f t="shared" si="1"/>
        <v>3.6544254877690675E-2</v>
      </c>
      <c r="J39" s="958">
        <f t="shared" si="1"/>
        <v>18.974933687235779</v>
      </c>
      <c r="K39" s="958">
        <f t="shared" si="1"/>
        <v>14.953955808479954</v>
      </c>
    </row>
    <row r="40" spans="1:12" ht="13" customHeight="1">
      <c r="A40" s="398">
        <v>2012</v>
      </c>
      <c r="B40" s="970">
        <v>9450.5849999999991</v>
      </c>
      <c r="C40" s="968">
        <f>(C13/$B$40)</f>
        <v>106.52509569842984</v>
      </c>
      <c r="D40" s="958">
        <f t="shared" ref="D40:K40" si="2">(D13/$B$40)</f>
        <v>74.098467904764149</v>
      </c>
      <c r="E40" s="958">
        <f t="shared" si="2"/>
        <v>67.44305012565313</v>
      </c>
      <c r="F40" s="958">
        <f t="shared" si="2"/>
        <v>0.12549487677217866</v>
      </c>
      <c r="G40" s="958">
        <f t="shared" si="2"/>
        <v>5.5752624651278211</v>
      </c>
      <c r="H40" s="958">
        <f t="shared" si="2"/>
        <v>7.1990606643927348</v>
      </c>
      <c r="I40" s="958">
        <f t="shared" si="2"/>
        <v>3.7000884072255852E-2</v>
      </c>
      <c r="J40" s="958">
        <f t="shared" si="2"/>
        <v>19.489808903300695</v>
      </c>
      <c r="K40" s="958">
        <f t="shared" si="2"/>
        <v>14.620313995815996</v>
      </c>
    </row>
    <row r="41" spans="1:12" ht="13" customHeight="1">
      <c r="A41" s="398">
        <v>2013</v>
      </c>
      <c r="B41" s="970">
        <v>9600.1139999999996</v>
      </c>
      <c r="C41" s="968">
        <f t="shared" ref="C41:K41" si="3">(C14/$B$41)</f>
        <v>107.98143519654039</v>
      </c>
      <c r="D41" s="958">
        <f t="shared" si="3"/>
        <v>74.4222693945093</v>
      </c>
      <c r="E41" s="958">
        <f t="shared" si="3"/>
        <v>67.953736530072035</v>
      </c>
      <c r="F41" s="958">
        <f t="shared" si="3"/>
        <v>0.13816820091928075</v>
      </c>
      <c r="G41" s="958">
        <f t="shared" si="3"/>
        <v>6.3194189265877467</v>
      </c>
      <c r="H41" s="958">
        <f t="shared" si="3"/>
        <v>7.6487145028694457</v>
      </c>
      <c r="I41" s="958">
        <f t="shared" si="3"/>
        <v>3.6292902355117874E-2</v>
      </c>
      <c r="J41" s="958">
        <f t="shared" si="3"/>
        <v>19.41657126929951</v>
      </c>
      <c r="K41" s="958">
        <f t="shared" si="3"/>
        <v>15.120984496560158</v>
      </c>
    </row>
    <row r="42" spans="1:12" ht="13" customHeight="1">
      <c r="A42" s="398">
        <v>2014</v>
      </c>
      <c r="B42" s="970">
        <v>9751.7170000000006</v>
      </c>
      <c r="C42" s="968">
        <f>(C15/$B$42)</f>
        <v>108.58672607973631</v>
      </c>
      <c r="D42" s="958">
        <f t="shared" ref="D42:K42" si="4">(D15/$B$42)</f>
        <v>74.696665388065284</v>
      </c>
      <c r="E42" s="958">
        <f t="shared" si="4"/>
        <v>69.955591945203892</v>
      </c>
      <c r="F42" s="958">
        <f t="shared" si="4"/>
        <v>0.13506874122782686</v>
      </c>
      <c r="G42" s="958">
        <f t="shared" si="4"/>
        <v>6.5593888491636916</v>
      </c>
      <c r="H42" s="958">
        <f t="shared" si="4"/>
        <v>8.2795496514101057</v>
      </c>
      <c r="I42" s="958">
        <f t="shared" si="4"/>
        <v>3.2609641973818555E-2</v>
      </c>
      <c r="J42" s="958">
        <f t="shared" si="4"/>
        <v>18.883443807895574</v>
      </c>
      <c r="K42" s="958">
        <f t="shared" si="4"/>
        <v>15.813714893621254</v>
      </c>
    </row>
    <row r="43" spans="1:12" ht="13" customHeight="1">
      <c r="A43" s="398">
        <v>2015</v>
      </c>
      <c r="B43" s="970">
        <v>9904.7270000000008</v>
      </c>
      <c r="C43" s="968">
        <f>(C16/$B$43)</f>
        <v>108.95673210351944</v>
      </c>
      <c r="D43" s="958">
        <f t="shared" ref="D43:K43" si="5">(D16/$B$43)</f>
        <v>75.285756508937197</v>
      </c>
      <c r="E43" s="958">
        <f t="shared" si="5"/>
        <v>70.676749679066972</v>
      </c>
      <c r="F43" s="958">
        <f t="shared" si="5"/>
        <v>0.12160961124925501</v>
      </c>
      <c r="G43" s="958">
        <f t="shared" si="5"/>
        <v>6.4963957108560377</v>
      </c>
      <c r="H43" s="958">
        <f t="shared" si="5"/>
        <v>8.3500759877581672</v>
      </c>
      <c r="I43" s="958">
        <f t="shared" si="5"/>
        <v>2.4943847518462646E-2</v>
      </c>
      <c r="J43" s="958">
        <f t="shared" si="5"/>
        <v>18.677950437200337</v>
      </c>
      <c r="K43" s="958">
        <f t="shared" si="5"/>
        <v>16.378739870839837</v>
      </c>
    </row>
    <row r="44" spans="1:12" ht="13" customHeight="1">
      <c r="A44" s="398">
        <v>2016</v>
      </c>
      <c r="B44" s="970">
        <v>10059.157058112307</v>
      </c>
      <c r="C44" s="968">
        <f>(C17/$B$44)</f>
        <v>109.1243101667953</v>
      </c>
      <c r="D44" s="958">
        <f t="shared" ref="D44:K44" si="6">(D17/$B$44)</f>
        <v>77.7663837624536</v>
      </c>
      <c r="E44" s="958">
        <f t="shared" si="6"/>
        <v>73.220467271953808</v>
      </c>
      <c r="F44" s="958">
        <f t="shared" si="6"/>
        <v>0.11730487188768833</v>
      </c>
      <c r="G44" s="958">
        <f t="shared" si="6"/>
        <v>6.8594175835393969</v>
      </c>
      <c r="H44" s="958">
        <f t="shared" si="6"/>
        <v>7.9198912819192353</v>
      </c>
      <c r="I44" s="958">
        <f t="shared" si="6"/>
        <v>2.4223799130712362E-2</v>
      </c>
      <c r="J44" s="958">
        <f t="shared" si="6"/>
        <v>16.437088867864663</v>
      </c>
      <c r="K44" s="958">
        <f t="shared" si="6"/>
        <v>16.742118551989684</v>
      </c>
    </row>
    <row r="45" spans="1:12" ht="13" customHeight="1">
      <c r="A45" s="385" t="s">
        <v>273</v>
      </c>
      <c r="B45" s="971">
        <v>10217.9871</v>
      </c>
      <c r="C45" s="969">
        <f>(C18/$B$45)</f>
        <v>117.43463393052023</v>
      </c>
      <c r="D45" s="959">
        <f t="shared" ref="D45:K45" si="7">(D18/$B$45)</f>
        <v>86.891483435644389</v>
      </c>
      <c r="E45" s="959">
        <f t="shared" si="7"/>
        <v>80.133205513983057</v>
      </c>
      <c r="F45" s="959">
        <f t="shared" si="7"/>
        <v>0.10447204420526229</v>
      </c>
      <c r="G45" s="959">
        <f t="shared" si="7"/>
        <v>7.4313250796724937</v>
      </c>
      <c r="H45" s="959">
        <f t="shared" si="7"/>
        <v>8.2275932751960514</v>
      </c>
      <c r="I45" s="959">
        <f t="shared" si="7"/>
        <v>1.5625386726119472E-2</v>
      </c>
      <c r="J45" s="959">
        <f t="shared" si="7"/>
        <v>14.76413470907592</v>
      </c>
      <c r="K45" s="959">
        <f t="shared" si="7"/>
        <v>17.071985372684498</v>
      </c>
    </row>
    <row r="46" spans="1:12" ht="9" customHeight="1">
      <c r="A46" s="948" t="s">
        <v>247</v>
      </c>
      <c r="B46" s="793"/>
      <c r="C46" s="793"/>
      <c r="D46" s="912"/>
      <c r="E46" s="793"/>
      <c r="F46" s="912" t="s">
        <v>167</v>
      </c>
      <c r="G46" s="793"/>
      <c r="H46" s="912"/>
      <c r="I46" s="912"/>
      <c r="J46" s="793"/>
      <c r="K46" s="793"/>
    </row>
    <row r="47" spans="1:12" ht="9" customHeight="1">
      <c r="A47" s="76" t="s">
        <v>745</v>
      </c>
      <c r="B47" s="793"/>
      <c r="C47" s="793"/>
      <c r="D47" s="912"/>
      <c r="E47" s="913"/>
      <c r="F47" s="913"/>
      <c r="G47" s="913"/>
      <c r="H47" s="913"/>
      <c r="I47" s="913"/>
      <c r="J47" s="913"/>
      <c r="K47" s="913"/>
    </row>
    <row r="48" spans="1:12" ht="9" customHeight="1">
      <c r="A48" s="76" t="s">
        <v>151</v>
      </c>
      <c r="B48" s="793"/>
      <c r="C48" s="793"/>
      <c r="D48" s="793"/>
      <c r="E48" s="793"/>
      <c r="F48" s="793"/>
      <c r="G48" s="793"/>
      <c r="H48" s="793"/>
      <c r="I48" s="793"/>
      <c r="J48" s="793"/>
      <c r="K48" s="793"/>
    </row>
    <row r="49" spans="1:11" ht="9" customHeight="1">
      <c r="A49" s="77" t="s">
        <v>318</v>
      </c>
      <c r="B49" s="793"/>
      <c r="C49" s="793"/>
      <c r="D49" s="793"/>
      <c r="E49" s="793"/>
      <c r="F49" s="793"/>
      <c r="G49" s="793"/>
      <c r="H49" s="793"/>
      <c r="I49" s="793"/>
      <c r="J49" s="793"/>
      <c r="K49" s="793"/>
    </row>
    <row r="50" spans="1:11" ht="9" customHeight="1">
      <c r="A50" s="796"/>
      <c r="B50" s="793"/>
      <c r="C50" s="793"/>
      <c r="D50" s="793"/>
      <c r="E50" s="793"/>
      <c r="F50" s="793"/>
      <c r="G50" s="793"/>
      <c r="H50" s="793"/>
      <c r="I50" s="793"/>
      <c r="J50" s="793"/>
      <c r="K50" s="793"/>
    </row>
    <row r="51" spans="1:11" ht="12" customHeight="1">
      <c r="A51" s="277"/>
    </row>
    <row r="52" spans="1:11" ht="12" customHeight="1">
      <c r="B52" s="399"/>
    </row>
    <row r="53" spans="1:11" ht="12" customHeight="1">
      <c r="B53" s="399"/>
    </row>
    <row r="54" spans="1:11" ht="12" customHeight="1">
      <c r="B54" s="399"/>
    </row>
    <row r="55" spans="1:11" ht="12" customHeight="1">
      <c r="B55" s="399"/>
    </row>
    <row r="56" spans="1:11" ht="12" customHeight="1">
      <c r="B56" s="399"/>
    </row>
    <row r="57" spans="1:11" ht="12" customHeight="1">
      <c r="B57" s="399"/>
    </row>
    <row r="58" spans="1:11" ht="12" customHeight="1">
      <c r="B58" s="399"/>
    </row>
    <row r="59" spans="1:11" ht="12" customHeight="1">
      <c r="B59" s="399"/>
    </row>
    <row r="60" spans="1:11" ht="12" customHeight="1">
      <c r="B60" s="399"/>
    </row>
    <row r="61" spans="1:11" ht="12" customHeight="1">
      <c r="B61" s="399"/>
    </row>
    <row r="62" spans="1:11" ht="12" customHeight="1">
      <c r="B62" s="399"/>
    </row>
    <row r="63" spans="1:11" ht="12" customHeight="1">
      <c r="B63" s="399"/>
    </row>
  </sheetData>
  <mergeCells count="6">
    <mergeCell ref="K33:K34"/>
    <mergeCell ref="B6:B7"/>
    <mergeCell ref="A33:A34"/>
    <mergeCell ref="K6:K7"/>
    <mergeCell ref="C33:J33"/>
    <mergeCell ref="C6:J6"/>
  </mergeCells>
  <phoneticPr fontId="54" type="noConversion"/>
  <printOptions horizontalCentered="1" verticalCentered="1" gridLinesSet="0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syncVertical="1" syncRef="A1" transitionEvaluation="1" published="0" enableFormatConditionsCalculation="0"/>
  <dimension ref="A1:CA53"/>
  <sheetViews>
    <sheetView showGridLines="0" zoomScale="150" workbookViewId="0">
      <selection activeCell="M35" sqref="M35"/>
    </sheetView>
  </sheetViews>
  <sheetFormatPr baseColWidth="10" defaultColWidth="12.83203125" defaultRowHeight="12" customHeight="1"/>
  <cols>
    <col min="1" max="1" width="6.33203125" style="281" customWidth="1"/>
    <col min="2" max="3" width="7.1640625" style="281" customWidth="1"/>
    <col min="4" max="4" width="6.6640625" style="281" customWidth="1"/>
    <col min="5" max="5" width="7" style="281" customWidth="1"/>
    <col min="6" max="6" width="7.1640625" style="281" customWidth="1"/>
    <col min="7" max="7" width="6.6640625" style="281" customWidth="1"/>
    <col min="8" max="9" width="7.33203125" style="281" customWidth="1"/>
    <col min="10" max="14" width="5.6640625" style="281" customWidth="1"/>
    <col min="15" max="16384" width="12.83203125" style="281"/>
  </cols>
  <sheetData>
    <row r="1" spans="1:79" ht="12" customHeight="1">
      <c r="E1" s="286"/>
    </row>
    <row r="2" spans="1:79" ht="12" customHeight="1">
      <c r="A2" s="799" t="s">
        <v>65</v>
      </c>
      <c r="B2" s="799"/>
      <c r="C2" s="799"/>
      <c r="D2" s="799"/>
      <c r="E2" s="799"/>
      <c r="F2" s="799"/>
      <c r="G2" s="802"/>
      <c r="H2" s="802"/>
      <c r="I2" s="802"/>
      <c r="BR2" s="1352" t="s">
        <v>439</v>
      </c>
      <c r="BS2" s="1352"/>
      <c r="BT2" s="1352"/>
      <c r="BU2" s="1352"/>
      <c r="BV2" s="1352"/>
      <c r="BW2" s="1352"/>
      <c r="BX2" s="1352"/>
      <c r="BY2" s="1352"/>
      <c r="BZ2" s="1352"/>
      <c r="CA2" s="1352"/>
    </row>
    <row r="3" spans="1:79" ht="11">
      <c r="A3" s="910" t="s">
        <v>714</v>
      </c>
      <c r="B3" s="910"/>
      <c r="C3" s="910"/>
      <c r="D3" s="910"/>
      <c r="E3" s="910"/>
      <c r="F3" s="910"/>
      <c r="G3" s="910"/>
      <c r="H3" s="910"/>
      <c r="I3" s="972"/>
      <c r="BR3" s="381"/>
      <c r="BS3" s="381"/>
      <c r="BT3" s="381"/>
      <c r="BU3" s="381"/>
      <c r="BV3" s="381"/>
      <c r="BW3" s="381"/>
      <c r="BX3" s="381"/>
      <c r="BY3" s="381"/>
      <c r="BZ3" s="381"/>
      <c r="CA3" s="381"/>
    </row>
    <row r="4" spans="1:79" ht="5" customHeight="1" thickBot="1">
      <c r="A4" s="1353"/>
      <c r="B4" s="1353"/>
      <c r="C4" s="1353"/>
      <c r="D4" s="1353"/>
      <c r="E4" s="1353"/>
      <c r="F4" s="1353"/>
      <c r="G4" s="1353"/>
      <c r="H4" s="1353"/>
      <c r="I4" s="1353"/>
      <c r="BR4" s="1354" t="s">
        <v>110</v>
      </c>
      <c r="BS4" s="1354"/>
      <c r="BT4" s="1354"/>
      <c r="BU4" s="1354"/>
      <c r="BV4" s="1354"/>
      <c r="BW4" s="1354"/>
      <c r="BX4" s="1354"/>
      <c r="BY4" s="1354"/>
      <c r="BZ4" s="1354"/>
      <c r="CA4" s="1354"/>
    </row>
    <row r="5" spans="1:79" ht="16" customHeight="1">
      <c r="A5" s="1363" t="s">
        <v>200</v>
      </c>
      <c r="B5" s="1367" t="s">
        <v>176</v>
      </c>
      <c r="C5" s="1368"/>
      <c r="D5" s="1368"/>
      <c r="E5" s="1368"/>
      <c r="F5" s="1368"/>
      <c r="G5" s="1368"/>
      <c r="H5" s="1342" t="s">
        <v>177</v>
      </c>
      <c r="I5" s="1344" t="s">
        <v>616</v>
      </c>
      <c r="BR5" s="283" t="s">
        <v>200</v>
      </c>
      <c r="BS5" s="382"/>
      <c r="BT5" s="382"/>
      <c r="BU5" s="382"/>
      <c r="BV5" s="383" t="s">
        <v>748</v>
      </c>
      <c r="BW5" s="382"/>
      <c r="BX5" s="382"/>
      <c r="BY5" s="282"/>
      <c r="BZ5" s="283" t="s">
        <v>749</v>
      </c>
      <c r="CA5" s="283"/>
    </row>
    <row r="6" spans="1:79" ht="16" customHeight="1">
      <c r="A6" s="1364"/>
      <c r="B6" s="807" t="s">
        <v>178</v>
      </c>
      <c r="C6" s="807" t="s">
        <v>179</v>
      </c>
      <c r="D6" s="807" t="s">
        <v>180</v>
      </c>
      <c r="E6" s="807" t="s">
        <v>181</v>
      </c>
      <c r="F6" s="807" t="s">
        <v>182</v>
      </c>
      <c r="G6" s="807" t="s">
        <v>399</v>
      </c>
      <c r="H6" s="1350"/>
      <c r="I6" s="1362"/>
      <c r="BR6" s="382"/>
      <c r="BS6" s="384" t="s">
        <v>485</v>
      </c>
      <c r="BT6" s="384" t="s">
        <v>751</v>
      </c>
      <c r="BU6" s="385" t="s">
        <v>195</v>
      </c>
      <c r="BV6" s="384" t="s">
        <v>397</v>
      </c>
      <c r="BW6" s="385" t="s">
        <v>196</v>
      </c>
      <c r="BX6" s="384" t="s">
        <v>399</v>
      </c>
      <c r="BY6" s="384"/>
      <c r="BZ6" s="385" t="s">
        <v>750</v>
      </c>
      <c r="CA6" s="385" t="s">
        <v>197</v>
      </c>
    </row>
    <row r="7" spans="1:79" ht="17" customHeight="1">
      <c r="A7" s="805" t="s">
        <v>306</v>
      </c>
      <c r="B7" s="981">
        <f t="shared" ref="B7:G7" si="0">SUM(B8:B19)</f>
        <v>887856.05684527813</v>
      </c>
      <c r="C7" s="981">
        <f t="shared" si="0"/>
        <v>818800.06022352783</v>
      </c>
      <c r="D7" s="981">
        <f t="shared" si="0"/>
        <v>1067.4939999999999</v>
      </c>
      <c r="E7" s="981">
        <f t="shared" si="0"/>
        <v>75933.183800000013</v>
      </c>
      <c r="F7" s="981">
        <f t="shared" si="0"/>
        <v>84069.441950000008</v>
      </c>
      <c r="G7" s="981">
        <f t="shared" si="0"/>
        <v>159.66000000000003</v>
      </c>
      <c r="H7" s="981">
        <f>SUM(H8:H19)</f>
        <v>150859.73800000001</v>
      </c>
      <c r="I7" s="981">
        <f>SUM(I8:I19)</f>
        <v>181601</v>
      </c>
      <c r="BR7" s="291" t="s">
        <v>542</v>
      </c>
      <c r="BS7" s="386">
        <f t="shared" ref="BS7:BX7" si="1">SUM(BS8:BS19)</f>
        <v>617417</v>
      </c>
      <c r="BT7" s="386">
        <f t="shared" si="1"/>
        <v>0</v>
      </c>
      <c r="BU7" s="386">
        <f t="shared" si="1"/>
        <v>31999.5</v>
      </c>
      <c r="BV7" s="386">
        <f t="shared" si="1"/>
        <v>84973.919999999984</v>
      </c>
      <c r="BW7" s="386">
        <f t="shared" si="1"/>
        <v>145475</v>
      </c>
      <c r="BX7" s="386">
        <f t="shared" si="1"/>
        <v>6217.7999999999993</v>
      </c>
      <c r="BY7" s="386"/>
      <c r="BZ7" s="386">
        <f>SUM(BZ8:BZ19)</f>
        <v>325300</v>
      </c>
      <c r="CA7" s="386">
        <f>SUM(CA8:CA19)</f>
        <v>181601</v>
      </c>
    </row>
    <row r="8" spans="1:79" ht="13" customHeight="1">
      <c r="A8" s="286" t="s">
        <v>206</v>
      </c>
      <c r="B8" s="982">
        <v>75647.684765327416</v>
      </c>
      <c r="C8" s="982">
        <v>69754.428659199984</v>
      </c>
      <c r="D8" s="982">
        <v>84.713999999999999</v>
      </c>
      <c r="E8" s="982">
        <v>4698.0920000000006</v>
      </c>
      <c r="F8" s="982">
        <v>6583.4739999999993</v>
      </c>
      <c r="G8" s="982">
        <v>12.680999999999999</v>
      </c>
      <c r="H8" s="982">
        <v>13973.987000000001</v>
      </c>
      <c r="I8" s="982">
        <v>13971</v>
      </c>
      <c r="K8" s="388"/>
      <c r="BR8" s="286" t="s">
        <v>653</v>
      </c>
      <c r="BS8" s="388">
        <v>45967</v>
      </c>
      <c r="BT8" s="388"/>
      <c r="BU8" s="388">
        <v>2297.5</v>
      </c>
      <c r="BV8" s="388">
        <v>6299.45</v>
      </c>
      <c r="BW8" s="388">
        <v>10942</v>
      </c>
      <c r="BX8" s="388">
        <v>490</v>
      </c>
      <c r="BY8" s="388"/>
      <c r="BZ8" s="388">
        <v>36000</v>
      </c>
      <c r="CA8" s="388">
        <v>13971</v>
      </c>
    </row>
    <row r="9" spans="1:79" ht="13" customHeight="1">
      <c r="A9" s="286" t="s">
        <v>308</v>
      </c>
      <c r="B9" s="982">
        <v>64526.506342269924</v>
      </c>
      <c r="C9" s="982">
        <v>59367.799673199988</v>
      </c>
      <c r="D9" s="982">
        <v>63.552</v>
      </c>
      <c r="E9" s="982">
        <v>4977.46</v>
      </c>
      <c r="F9" s="982">
        <v>6584.1610000000001</v>
      </c>
      <c r="G9" s="982">
        <v>4.7690000000000001</v>
      </c>
      <c r="H9" s="983">
        <v>13659.313000000002</v>
      </c>
      <c r="I9" s="982">
        <v>13892</v>
      </c>
      <c r="K9" s="388"/>
      <c r="BR9" s="286" t="s">
        <v>654</v>
      </c>
      <c r="BS9" s="388">
        <v>48922</v>
      </c>
      <c r="BT9" s="388"/>
      <c r="BU9" s="388">
        <v>2329</v>
      </c>
      <c r="BV9" s="388">
        <v>6890.01</v>
      </c>
      <c r="BW9" s="388">
        <v>11392</v>
      </c>
      <c r="BX9" s="388">
        <v>500</v>
      </c>
      <c r="BY9" s="388"/>
      <c r="BZ9" s="388">
        <v>28200</v>
      </c>
      <c r="CA9" s="388">
        <v>13892</v>
      </c>
    </row>
    <row r="10" spans="1:79" ht="13" customHeight="1">
      <c r="A10" s="286" t="s">
        <v>433</v>
      </c>
      <c r="B10" s="982">
        <v>68983.02794887271</v>
      </c>
      <c r="C10" s="982">
        <v>63542.655785599993</v>
      </c>
      <c r="D10" s="982">
        <v>88.734000000000009</v>
      </c>
      <c r="E10" s="982">
        <v>5800.777</v>
      </c>
      <c r="F10" s="982">
        <v>6756.5680000000002</v>
      </c>
      <c r="G10" s="982">
        <v>4.3449999999999998</v>
      </c>
      <c r="H10" s="983">
        <v>14350.94</v>
      </c>
      <c r="I10" s="982">
        <v>13866</v>
      </c>
      <c r="K10" s="388"/>
      <c r="BR10" s="286" t="s">
        <v>655</v>
      </c>
      <c r="BS10" s="388">
        <v>50546</v>
      </c>
      <c r="BT10" s="388"/>
      <c r="BU10" s="388">
        <v>2550</v>
      </c>
      <c r="BV10" s="388">
        <v>6877.14</v>
      </c>
      <c r="BW10" s="388">
        <v>11670</v>
      </c>
      <c r="BX10" s="388">
        <v>539</v>
      </c>
      <c r="BY10" s="388"/>
      <c r="BZ10" s="388">
        <v>29600</v>
      </c>
      <c r="CA10" s="388">
        <v>13866</v>
      </c>
    </row>
    <row r="11" spans="1:79" ht="13" customHeight="1">
      <c r="A11" s="286" t="s">
        <v>263</v>
      </c>
      <c r="B11" s="982">
        <v>68007.110531724262</v>
      </c>
      <c r="C11" s="982">
        <v>62342.080743799997</v>
      </c>
      <c r="D11" s="982">
        <v>93.954000000000008</v>
      </c>
      <c r="E11" s="982">
        <v>5933.08</v>
      </c>
      <c r="F11" s="982">
        <v>6595.8580000000002</v>
      </c>
      <c r="G11" s="982">
        <v>7.048</v>
      </c>
      <c r="H11" s="983">
        <v>12375.138000000001</v>
      </c>
      <c r="I11" s="982">
        <v>15832</v>
      </c>
      <c r="K11" s="388"/>
      <c r="BR11" s="286" t="s">
        <v>656</v>
      </c>
      <c r="BS11" s="388">
        <v>49120</v>
      </c>
      <c r="BT11" s="388"/>
      <c r="BU11" s="388">
        <v>3012</v>
      </c>
      <c r="BV11" s="388">
        <v>7264.02</v>
      </c>
      <c r="BW11" s="388">
        <v>12385</v>
      </c>
      <c r="BX11" s="388">
        <v>520</v>
      </c>
      <c r="BY11" s="388"/>
      <c r="BZ11" s="388">
        <v>23800</v>
      </c>
      <c r="CA11" s="388">
        <v>15832</v>
      </c>
    </row>
    <row r="12" spans="1:79" ht="13" customHeight="1">
      <c r="A12" s="286" t="s">
        <v>387</v>
      </c>
      <c r="B12" s="982">
        <v>70827.671408548165</v>
      </c>
      <c r="C12" s="982">
        <v>65701.677410799995</v>
      </c>
      <c r="D12" s="982">
        <v>103.50700000000001</v>
      </c>
      <c r="E12" s="982">
        <v>6792.2820000000002</v>
      </c>
      <c r="F12" s="982">
        <v>7371.2489999999998</v>
      </c>
      <c r="G12" s="982">
        <v>9.1780000000000008</v>
      </c>
      <c r="H12" s="983">
        <v>11725.957</v>
      </c>
      <c r="I12" s="982">
        <v>15061</v>
      </c>
      <c r="K12" s="388"/>
      <c r="BR12" s="286" t="s">
        <v>657</v>
      </c>
      <c r="BS12" s="388">
        <v>52577</v>
      </c>
      <c r="BT12" s="388"/>
      <c r="BU12" s="388">
        <v>3181</v>
      </c>
      <c r="BV12" s="388">
        <v>7132</v>
      </c>
      <c r="BW12" s="388">
        <v>12536</v>
      </c>
      <c r="BX12" s="388">
        <v>515</v>
      </c>
      <c r="BY12" s="388"/>
      <c r="BZ12" s="388">
        <v>27800</v>
      </c>
      <c r="CA12" s="388">
        <v>15061</v>
      </c>
    </row>
    <row r="13" spans="1:79" ht="13" customHeight="1">
      <c r="A13" s="286" t="s">
        <v>291</v>
      </c>
      <c r="B13" s="982">
        <v>70558.749543422862</v>
      </c>
      <c r="C13" s="982">
        <v>66081.419016422849</v>
      </c>
      <c r="D13" s="982">
        <v>111.045</v>
      </c>
      <c r="E13" s="982">
        <v>6780.8959999999997</v>
      </c>
      <c r="F13" s="982">
        <v>7564.4809999999998</v>
      </c>
      <c r="G13" s="982">
        <v>14.867000000000001</v>
      </c>
      <c r="H13" s="983">
        <v>11849.313999999998</v>
      </c>
      <c r="I13" s="982">
        <v>15631</v>
      </c>
      <c r="K13" s="388"/>
      <c r="BR13" s="286" t="s">
        <v>658</v>
      </c>
      <c r="BS13" s="388">
        <v>52595</v>
      </c>
      <c r="BT13" s="388"/>
      <c r="BU13" s="388">
        <v>3247</v>
      </c>
      <c r="BV13" s="388">
        <v>7283</v>
      </c>
      <c r="BW13" s="388">
        <v>12799</v>
      </c>
      <c r="BX13" s="388">
        <v>531</v>
      </c>
      <c r="BY13" s="388"/>
      <c r="BZ13" s="388">
        <v>26100</v>
      </c>
      <c r="CA13" s="388">
        <v>15631</v>
      </c>
    </row>
    <row r="14" spans="1:79" ht="13" customHeight="1">
      <c r="A14" s="286" t="s">
        <v>5</v>
      </c>
      <c r="B14" s="982">
        <v>80442.648298927903</v>
      </c>
      <c r="C14" s="982">
        <v>75173.479793952851</v>
      </c>
      <c r="D14" s="982">
        <v>84.912999999999997</v>
      </c>
      <c r="E14" s="982">
        <v>6846.9080000000004</v>
      </c>
      <c r="F14" s="982">
        <v>7230.4480999999987</v>
      </c>
      <c r="G14" s="982">
        <v>15.047000000000001</v>
      </c>
      <c r="H14" s="983">
        <v>11805.782999999999</v>
      </c>
      <c r="I14" s="982">
        <v>15460</v>
      </c>
      <c r="K14" s="388"/>
      <c r="BR14" s="286" t="s">
        <v>659</v>
      </c>
      <c r="BS14" s="388">
        <v>50656</v>
      </c>
      <c r="BT14" s="388"/>
      <c r="BU14" s="388">
        <v>3037</v>
      </c>
      <c r="BV14" s="388">
        <v>7173.07</v>
      </c>
      <c r="BW14" s="388">
        <v>12739</v>
      </c>
      <c r="BX14" s="388">
        <v>517</v>
      </c>
      <c r="BY14" s="388"/>
      <c r="BZ14" s="388">
        <v>25600</v>
      </c>
      <c r="CA14" s="388">
        <v>15460</v>
      </c>
    </row>
    <row r="15" spans="1:79" ht="13" customHeight="1">
      <c r="A15" s="286" t="s">
        <v>6</v>
      </c>
      <c r="B15" s="982">
        <v>79364.635025062351</v>
      </c>
      <c r="C15" s="982">
        <v>73326.635921050009</v>
      </c>
      <c r="D15" s="982">
        <v>97.278999999999996</v>
      </c>
      <c r="E15" s="982">
        <v>6668.6472999999996</v>
      </c>
      <c r="F15" s="982">
        <v>7407.6981999999998</v>
      </c>
      <c r="G15" s="982">
        <v>12.4</v>
      </c>
      <c r="H15" s="983">
        <v>11554.121000000001</v>
      </c>
      <c r="I15" s="982">
        <v>15509</v>
      </c>
      <c r="K15" s="388"/>
      <c r="BR15" s="286" t="s">
        <v>660</v>
      </c>
      <c r="BS15" s="388">
        <v>52402</v>
      </c>
      <c r="BT15" s="388"/>
      <c r="BU15" s="388">
        <v>2799</v>
      </c>
      <c r="BV15" s="388">
        <v>7036</v>
      </c>
      <c r="BW15" s="388">
        <v>12539</v>
      </c>
      <c r="BX15" s="388">
        <v>531</v>
      </c>
      <c r="BY15" s="388"/>
      <c r="BZ15" s="388">
        <v>26500</v>
      </c>
      <c r="CA15" s="388">
        <v>15509</v>
      </c>
    </row>
    <row r="16" spans="1:79" ht="13" customHeight="1">
      <c r="A16" s="286" t="s">
        <v>315</v>
      </c>
      <c r="B16" s="982">
        <v>78219.260449909299</v>
      </c>
      <c r="C16" s="982">
        <v>71727.281257291426</v>
      </c>
      <c r="D16" s="982">
        <v>86.759</v>
      </c>
      <c r="E16" s="982">
        <v>6489.7340000000004</v>
      </c>
      <c r="F16" s="982">
        <v>7129.6729999999998</v>
      </c>
      <c r="G16" s="982">
        <v>17.227</v>
      </c>
      <c r="H16" s="983">
        <v>9145.2620000000006</v>
      </c>
      <c r="I16" s="982">
        <v>15501</v>
      </c>
      <c r="K16" s="388"/>
      <c r="BR16" s="286" t="s">
        <v>661</v>
      </c>
      <c r="BS16" s="388">
        <v>53163</v>
      </c>
      <c r="BT16" s="388"/>
      <c r="BU16" s="388">
        <v>2618</v>
      </c>
      <c r="BV16" s="388">
        <v>7105.38</v>
      </c>
      <c r="BW16" s="388">
        <v>12041.5</v>
      </c>
      <c r="BX16" s="388">
        <v>519</v>
      </c>
      <c r="BY16" s="388"/>
      <c r="BZ16" s="388">
        <v>25800</v>
      </c>
      <c r="CA16" s="388">
        <v>15501</v>
      </c>
    </row>
    <row r="17" spans="1:79" ht="13" customHeight="1">
      <c r="A17" s="286" t="s">
        <v>7</v>
      </c>
      <c r="B17" s="982">
        <v>78491.451387820838</v>
      </c>
      <c r="C17" s="982">
        <v>71775.931670547856</v>
      </c>
      <c r="D17" s="982">
        <v>80.087000000000003</v>
      </c>
      <c r="E17" s="982">
        <v>6259.1469999999999</v>
      </c>
      <c r="F17" s="982">
        <v>7136.9780000000001</v>
      </c>
      <c r="G17" s="982">
        <v>17.696999999999999</v>
      </c>
      <c r="H17" s="983">
        <v>12456.698000000002</v>
      </c>
      <c r="I17" s="982">
        <v>15767</v>
      </c>
      <c r="K17" s="388"/>
      <c r="BR17" s="286" t="s">
        <v>610</v>
      </c>
      <c r="BS17" s="388">
        <v>51559</v>
      </c>
      <c r="BT17" s="388"/>
      <c r="BU17" s="388">
        <v>2325</v>
      </c>
      <c r="BV17" s="388">
        <v>6985.01</v>
      </c>
      <c r="BW17" s="388">
        <v>12554.5</v>
      </c>
      <c r="BX17" s="388">
        <v>493</v>
      </c>
      <c r="BY17" s="388"/>
      <c r="BZ17" s="388">
        <v>23800</v>
      </c>
      <c r="CA17" s="388">
        <v>15767</v>
      </c>
    </row>
    <row r="18" spans="1:79" ht="13" customHeight="1">
      <c r="A18" s="286" t="s">
        <v>8</v>
      </c>
      <c r="B18" s="982">
        <v>74040.169935591577</v>
      </c>
      <c r="C18" s="982">
        <v>68722.763292487973</v>
      </c>
      <c r="D18" s="982">
        <v>85.483999999999995</v>
      </c>
      <c r="E18" s="982">
        <v>6676.7534999999998</v>
      </c>
      <c r="F18" s="982">
        <v>6789.0396500000006</v>
      </c>
      <c r="G18" s="982">
        <v>20.928999999999998</v>
      </c>
      <c r="H18" s="983">
        <v>13968.032000000001</v>
      </c>
      <c r="I18" s="982">
        <v>15834</v>
      </c>
      <c r="K18" s="388"/>
      <c r="BR18" s="286" t="s">
        <v>611</v>
      </c>
      <c r="BS18" s="388">
        <v>52680</v>
      </c>
      <c r="BT18" s="388"/>
      <c r="BU18" s="388">
        <v>2301</v>
      </c>
      <c r="BV18" s="388">
        <v>7307.39</v>
      </c>
      <c r="BW18" s="388">
        <v>11820.5</v>
      </c>
      <c r="BX18" s="388">
        <v>529.4</v>
      </c>
      <c r="BY18" s="388"/>
      <c r="BZ18" s="388">
        <v>23800</v>
      </c>
      <c r="CA18" s="388">
        <v>15834</v>
      </c>
    </row>
    <row r="19" spans="1:79" ht="13" customHeight="1" thickBot="1">
      <c r="A19" s="384" t="s">
        <v>9</v>
      </c>
      <c r="B19" s="984">
        <v>78747.141207800829</v>
      </c>
      <c r="C19" s="984">
        <v>71283.906999174986</v>
      </c>
      <c r="D19" s="984">
        <v>87.465999999999994</v>
      </c>
      <c r="E19" s="984">
        <v>8009.4070000000002</v>
      </c>
      <c r="F19" s="984">
        <v>6919.8140000000003</v>
      </c>
      <c r="G19" s="984">
        <v>23.472000000000001</v>
      </c>
      <c r="H19" s="984">
        <v>13995.192999999999</v>
      </c>
      <c r="I19" s="984">
        <v>15277</v>
      </c>
      <c r="K19" s="388"/>
      <c r="BR19" s="390" t="s">
        <v>612</v>
      </c>
      <c r="BS19" s="391">
        <v>57230</v>
      </c>
      <c r="BT19" s="391"/>
      <c r="BU19" s="391">
        <v>2303</v>
      </c>
      <c r="BV19" s="391">
        <v>7621.45</v>
      </c>
      <c r="BW19" s="391">
        <v>12056.5</v>
      </c>
      <c r="BX19" s="391">
        <v>533.4</v>
      </c>
      <c r="BY19" s="391"/>
      <c r="BZ19" s="391">
        <v>28300</v>
      </c>
      <c r="CA19" s="391">
        <v>15277</v>
      </c>
    </row>
    <row r="20" spans="1:79" ht="9" customHeight="1">
      <c r="A20" s="948" t="s">
        <v>247</v>
      </c>
      <c r="B20" s="949"/>
      <c r="C20" s="949"/>
      <c r="D20" s="949"/>
      <c r="E20" s="911" t="s">
        <v>523</v>
      </c>
      <c r="F20" s="911"/>
      <c r="G20" s="911"/>
      <c r="H20" s="949"/>
      <c r="I20" s="793"/>
      <c r="L20" s="282"/>
      <c r="BR20" s="289" t="s">
        <v>752</v>
      </c>
      <c r="BU20" s="289" t="s">
        <v>440</v>
      </c>
      <c r="BX20" s="289" t="s">
        <v>524</v>
      </c>
      <c r="BZ20" s="392"/>
    </row>
    <row r="21" spans="1:79" ht="9" customHeight="1">
      <c r="A21" s="76" t="s">
        <v>745</v>
      </c>
      <c r="B21" s="793"/>
      <c r="C21" s="793"/>
      <c r="D21" s="911"/>
      <c r="E21" s="793"/>
      <c r="F21" s="793"/>
      <c r="G21" s="793"/>
      <c r="H21" s="950"/>
      <c r="I21" s="793"/>
      <c r="BR21" s="393"/>
      <c r="BZ21" s="392"/>
    </row>
    <row r="22" spans="1:79" ht="9" customHeight="1">
      <c r="A22" s="76" t="s">
        <v>151</v>
      </c>
      <c r="B22" s="912"/>
      <c r="C22" s="793"/>
      <c r="D22" s="793"/>
      <c r="E22" s="793"/>
      <c r="F22" s="793"/>
      <c r="G22" s="793"/>
      <c r="H22" s="950"/>
      <c r="I22" s="793"/>
      <c r="BR22" s="393"/>
      <c r="BZ22" s="392"/>
    </row>
    <row r="23" spans="1:79" ht="9" customHeight="1">
      <c r="A23" s="77" t="s">
        <v>318</v>
      </c>
      <c r="B23" s="912"/>
      <c r="C23" s="793"/>
      <c r="D23" s="793"/>
      <c r="E23" s="793"/>
      <c r="F23" s="793"/>
      <c r="G23" s="793"/>
      <c r="H23" s="950"/>
      <c r="I23" s="793"/>
      <c r="BR23" s="393"/>
      <c r="BZ23" s="392"/>
    </row>
    <row r="24" spans="1:79" ht="12" customHeight="1">
      <c r="A24" s="393"/>
      <c r="H24" s="392"/>
      <c r="BR24" s="393"/>
      <c r="BZ24" s="392"/>
    </row>
    <row r="25" spans="1:79" ht="12" customHeight="1">
      <c r="H25" s="392"/>
      <c r="BZ25" s="392"/>
    </row>
    <row r="26" spans="1:79" ht="12" customHeight="1">
      <c r="H26" s="392"/>
      <c r="BZ26" s="392"/>
    </row>
    <row r="27" spans="1:79" ht="12" customHeight="1">
      <c r="H27" s="392"/>
      <c r="BZ27" s="392"/>
    </row>
    <row r="28" spans="1:79" ht="12" customHeight="1">
      <c r="H28" s="392"/>
      <c r="BZ28" s="392"/>
    </row>
    <row r="29" spans="1:79" ht="12" customHeight="1">
      <c r="E29" s="286"/>
      <c r="BV29" s="286"/>
    </row>
    <row r="31" spans="1:79" ht="15" customHeight="1">
      <c r="A31" s="802" t="s">
        <v>175</v>
      </c>
      <c r="B31" s="802"/>
      <c r="C31" s="280"/>
      <c r="D31" s="280"/>
      <c r="E31" s="280"/>
      <c r="F31" s="280"/>
      <c r="G31" s="280"/>
      <c r="H31" s="280"/>
      <c r="I31" s="280"/>
      <c r="BR31" s="1352" t="s">
        <v>441</v>
      </c>
      <c r="BS31" s="1352"/>
      <c r="BT31" s="1352"/>
      <c r="BU31" s="1352"/>
      <c r="BV31" s="1352"/>
      <c r="BW31" s="1352"/>
      <c r="BX31" s="1352"/>
      <c r="BY31" s="1352"/>
      <c r="BZ31" s="1352"/>
      <c r="CA31" s="1352"/>
    </row>
    <row r="32" spans="1:79" ht="12" customHeight="1">
      <c r="A32" s="910" t="s">
        <v>714</v>
      </c>
      <c r="B32" s="910"/>
      <c r="C32" s="379"/>
      <c r="D32" s="379"/>
      <c r="E32" s="379"/>
      <c r="F32" s="379"/>
      <c r="G32" s="379"/>
      <c r="H32" s="379"/>
      <c r="I32" s="380"/>
      <c r="BR32" s="381"/>
      <c r="BS32" s="381"/>
      <c r="BT32" s="381"/>
      <c r="BU32" s="381"/>
      <c r="BV32" s="381"/>
      <c r="BW32" s="381"/>
      <c r="BX32" s="381"/>
      <c r="BY32" s="381"/>
      <c r="BZ32" s="381"/>
      <c r="CA32" s="381"/>
    </row>
    <row r="33" spans="1:79" ht="5" customHeight="1" thickBot="1">
      <c r="A33" s="1353"/>
      <c r="B33" s="1353"/>
      <c r="C33" s="1353"/>
      <c r="D33" s="1353"/>
      <c r="E33" s="1353"/>
      <c r="F33" s="1353"/>
      <c r="G33" s="1353"/>
      <c r="H33" s="1353"/>
      <c r="I33" s="1353"/>
      <c r="BR33" s="1354" t="s">
        <v>110</v>
      </c>
      <c r="BS33" s="1354"/>
      <c r="BT33" s="1354"/>
      <c r="BU33" s="1354"/>
      <c r="BV33" s="1354"/>
      <c r="BW33" s="1354"/>
      <c r="BX33" s="1354"/>
      <c r="BY33" s="1354"/>
      <c r="BZ33" s="1354"/>
      <c r="CA33" s="1354"/>
    </row>
    <row r="34" spans="1:79" ht="16" customHeight="1">
      <c r="A34" s="1363" t="s">
        <v>200</v>
      </c>
      <c r="B34" s="1367" t="s">
        <v>176</v>
      </c>
      <c r="C34" s="1368"/>
      <c r="D34" s="1368"/>
      <c r="E34" s="1368"/>
      <c r="F34" s="1368"/>
      <c r="G34" s="1368"/>
      <c r="H34" s="1342" t="s">
        <v>177</v>
      </c>
      <c r="I34" s="1344" t="s">
        <v>616</v>
      </c>
      <c r="K34" s="282"/>
      <c r="L34" s="282"/>
      <c r="BR34" s="283" t="s">
        <v>200</v>
      </c>
      <c r="BS34" s="382"/>
      <c r="BT34" s="382"/>
      <c r="BU34" s="382"/>
      <c r="BV34" s="383" t="s">
        <v>748</v>
      </c>
      <c r="BW34" s="382"/>
      <c r="BX34" s="382"/>
      <c r="BY34" s="282"/>
      <c r="BZ34" s="283" t="s">
        <v>749</v>
      </c>
      <c r="CA34" s="283"/>
    </row>
    <row r="35" spans="1:79" ht="16" customHeight="1">
      <c r="A35" s="1364"/>
      <c r="B35" s="807" t="s">
        <v>178</v>
      </c>
      <c r="C35" s="807" t="s">
        <v>179</v>
      </c>
      <c r="D35" s="807" t="s">
        <v>180</v>
      </c>
      <c r="E35" s="807" t="s">
        <v>181</v>
      </c>
      <c r="F35" s="807" t="s">
        <v>182</v>
      </c>
      <c r="G35" s="807" t="s">
        <v>399</v>
      </c>
      <c r="H35" s="1350"/>
      <c r="I35" s="1362"/>
      <c r="K35" s="282"/>
      <c r="L35" s="282"/>
      <c r="BR35" s="382"/>
      <c r="BS35" s="384" t="s">
        <v>485</v>
      </c>
      <c r="BT35" s="384" t="s">
        <v>751</v>
      </c>
      <c r="BU35" s="385" t="s">
        <v>195</v>
      </c>
      <c r="BV35" s="384" t="s">
        <v>397</v>
      </c>
      <c r="BW35" s="385" t="s">
        <v>196</v>
      </c>
      <c r="BX35" s="384" t="s">
        <v>399</v>
      </c>
      <c r="BY35" s="384"/>
      <c r="BZ35" s="385" t="s">
        <v>750</v>
      </c>
      <c r="CA35" s="385" t="s">
        <v>197</v>
      </c>
    </row>
    <row r="36" spans="1:79" ht="17" customHeight="1">
      <c r="A36" s="805" t="s">
        <v>306</v>
      </c>
      <c r="B36" s="981">
        <f t="shared" ref="B36:G36" si="2">SUM(B37:B48)</f>
        <v>782264.26810795546</v>
      </c>
      <c r="C36" s="981">
        <f t="shared" si="2"/>
        <v>736536.18015695538</v>
      </c>
      <c r="D36" s="981">
        <f t="shared" si="2"/>
        <v>1179.98813</v>
      </c>
      <c r="E36" s="981">
        <f t="shared" si="2"/>
        <v>68999.958799999993</v>
      </c>
      <c r="F36" s="981">
        <f t="shared" si="2"/>
        <v>79667.430288000003</v>
      </c>
      <c r="G36" s="985">
        <f t="shared" si="2"/>
        <v>243.67100000000002</v>
      </c>
      <c r="H36" s="981">
        <f>SUM(H37:H48)</f>
        <v>165343.2585</v>
      </c>
      <c r="I36" s="981">
        <f>SUM(I37:I48)</f>
        <v>152241.59999999998</v>
      </c>
      <c r="K36" s="394"/>
      <c r="L36" s="394"/>
      <c r="BR36" s="291" t="s">
        <v>542</v>
      </c>
      <c r="BS36" s="387">
        <f t="shared" ref="BS36:BX36" si="3">SUM(BS37:BS48)</f>
        <v>578248</v>
      </c>
      <c r="BT36" s="387">
        <f t="shared" si="3"/>
        <v>380402</v>
      </c>
      <c r="BU36" s="387">
        <f t="shared" si="3"/>
        <v>32068</v>
      </c>
      <c r="BV36" s="387">
        <f t="shared" si="3"/>
        <v>94959.5</v>
      </c>
      <c r="BW36" s="387">
        <f t="shared" si="3"/>
        <v>139885</v>
      </c>
      <c r="BX36" s="387">
        <f t="shared" si="3"/>
        <v>6467</v>
      </c>
      <c r="BY36" s="387"/>
      <c r="BZ36" s="387">
        <f>SUM(BZ37:BZ48)</f>
        <v>374700</v>
      </c>
      <c r="CA36" s="387">
        <f>SUM(CA37:CA48)</f>
        <v>152241.59999999998</v>
      </c>
    </row>
    <row r="37" spans="1:79" ht="13" customHeight="1">
      <c r="A37" s="286" t="s">
        <v>206</v>
      </c>
      <c r="B37" s="982">
        <v>64759.463922286988</v>
      </c>
      <c r="C37" s="982">
        <v>60771.69662728699</v>
      </c>
      <c r="D37" s="982">
        <v>99.313510000000008</v>
      </c>
      <c r="E37" s="982">
        <v>4740.1783999999998</v>
      </c>
      <c r="F37" s="982">
        <v>6353.3707519999998</v>
      </c>
      <c r="G37" s="986">
        <v>18.030999999999999</v>
      </c>
      <c r="H37" s="982">
        <v>15828.086000000001</v>
      </c>
      <c r="I37" s="982">
        <v>11459</v>
      </c>
      <c r="K37" s="389"/>
      <c r="L37" s="395"/>
      <c r="M37" s="388"/>
      <c r="O37" s="388"/>
      <c r="BR37" s="286" t="s">
        <v>653</v>
      </c>
      <c r="BS37" s="388">
        <v>45102</v>
      </c>
      <c r="BT37" s="388">
        <v>30844</v>
      </c>
      <c r="BU37" s="388">
        <v>2229</v>
      </c>
      <c r="BV37" s="388">
        <v>7225</v>
      </c>
      <c r="BW37" s="388">
        <v>10586</v>
      </c>
      <c r="BX37" s="388">
        <v>524</v>
      </c>
      <c r="BY37" s="388"/>
      <c r="BZ37" s="388">
        <v>41900</v>
      </c>
      <c r="CA37" s="388">
        <v>11459</v>
      </c>
    </row>
    <row r="38" spans="1:79" ht="13" customHeight="1">
      <c r="A38" s="286" t="s">
        <v>308</v>
      </c>
      <c r="B38" s="982">
        <v>63478.255080822513</v>
      </c>
      <c r="C38" s="982">
        <v>60242.125748822516</v>
      </c>
      <c r="D38" s="982">
        <v>87.171000000000006</v>
      </c>
      <c r="E38" s="982">
        <v>4837.3727999999992</v>
      </c>
      <c r="F38" s="982">
        <v>6134.93822</v>
      </c>
      <c r="G38" s="986">
        <v>14.209</v>
      </c>
      <c r="H38" s="983">
        <v>14968.99</v>
      </c>
      <c r="I38" s="982">
        <v>15954</v>
      </c>
      <c r="K38" s="389"/>
      <c r="L38" s="395"/>
      <c r="M38" s="388"/>
      <c r="O38" s="388"/>
      <c r="BR38" s="286" t="s">
        <v>654</v>
      </c>
      <c r="BS38" s="388">
        <v>46879</v>
      </c>
      <c r="BT38" s="388">
        <v>29083</v>
      </c>
      <c r="BU38" s="388">
        <v>2347</v>
      </c>
      <c r="BV38" s="388">
        <v>7309</v>
      </c>
      <c r="BW38" s="388">
        <v>11169</v>
      </c>
      <c r="BX38" s="388">
        <v>568</v>
      </c>
      <c r="BY38" s="388"/>
      <c r="BZ38" s="388">
        <v>35300</v>
      </c>
      <c r="CA38" s="388">
        <v>15954</v>
      </c>
    </row>
    <row r="39" spans="1:79" ht="13" customHeight="1">
      <c r="A39" s="286" t="s">
        <v>433</v>
      </c>
      <c r="B39" s="982">
        <v>66368.042748392996</v>
      </c>
      <c r="C39" s="982">
        <v>62455.822207392994</v>
      </c>
      <c r="D39" s="982">
        <v>93.501000000000005</v>
      </c>
      <c r="E39" s="982">
        <v>5151.5240000000003</v>
      </c>
      <c r="F39" s="982">
        <v>6480.5441530000007</v>
      </c>
      <c r="G39" s="986">
        <v>10.545999999999999</v>
      </c>
      <c r="H39" s="983">
        <v>15874.23</v>
      </c>
      <c r="I39" s="982">
        <v>12217</v>
      </c>
      <c r="K39" s="389"/>
      <c r="L39" s="395"/>
      <c r="M39" s="388"/>
      <c r="O39" s="388"/>
      <c r="BR39" s="286" t="s">
        <v>655</v>
      </c>
      <c r="BS39" s="388">
        <v>48278</v>
      </c>
      <c r="BT39" s="388">
        <v>28603</v>
      </c>
      <c r="BU39" s="388">
        <v>2513</v>
      </c>
      <c r="BV39" s="388">
        <v>7501</v>
      </c>
      <c r="BW39" s="388">
        <v>11410</v>
      </c>
      <c r="BX39" s="388">
        <v>572</v>
      </c>
      <c r="BY39" s="388"/>
      <c r="BZ39" s="388">
        <v>32500</v>
      </c>
      <c r="CA39" s="388">
        <v>12217</v>
      </c>
    </row>
    <row r="40" spans="1:79" ht="13" customHeight="1">
      <c r="A40" s="286" t="s">
        <v>263</v>
      </c>
      <c r="B40" s="982">
        <v>62143.316517176856</v>
      </c>
      <c r="C40" s="982">
        <v>57853.410407176852</v>
      </c>
      <c r="D40" s="982">
        <v>98.375</v>
      </c>
      <c r="E40" s="982">
        <v>5343.7029000000002</v>
      </c>
      <c r="F40" s="982">
        <v>6814.2676769999998</v>
      </c>
      <c r="G40" s="986">
        <v>15.814</v>
      </c>
      <c r="H40" s="983">
        <v>13728.35</v>
      </c>
      <c r="I40" s="982">
        <v>12738</v>
      </c>
      <c r="K40" s="389"/>
      <c r="L40" s="395"/>
      <c r="M40" s="388"/>
      <c r="O40" s="388"/>
      <c r="BR40" s="286" t="s">
        <v>656</v>
      </c>
      <c r="BS40" s="388">
        <v>47609</v>
      </c>
      <c r="BT40" s="388">
        <v>27196</v>
      </c>
      <c r="BU40" s="388">
        <v>2914</v>
      </c>
      <c r="BV40" s="388">
        <v>7592</v>
      </c>
      <c r="BW40" s="388">
        <v>11593</v>
      </c>
      <c r="BX40" s="388">
        <v>576</v>
      </c>
      <c r="BY40" s="388"/>
      <c r="BZ40" s="388">
        <v>30600</v>
      </c>
      <c r="CA40" s="388">
        <v>12738</v>
      </c>
    </row>
    <row r="41" spans="1:79" ht="13" customHeight="1">
      <c r="A41" s="286" t="s">
        <v>387</v>
      </c>
      <c r="B41" s="982">
        <v>66583.039296720948</v>
      </c>
      <c r="C41" s="982">
        <v>62962.468036720951</v>
      </c>
      <c r="D41" s="982">
        <v>103.742</v>
      </c>
      <c r="E41" s="982">
        <v>6067.393</v>
      </c>
      <c r="F41" s="982">
        <v>6860.4601050000001</v>
      </c>
      <c r="G41" s="986">
        <v>21.111000000000001</v>
      </c>
      <c r="H41" s="983">
        <v>13163.065999999997</v>
      </c>
      <c r="I41" s="982">
        <v>12579</v>
      </c>
      <c r="K41" s="389"/>
      <c r="L41" s="395"/>
      <c r="M41" s="388"/>
      <c r="O41" s="388"/>
      <c r="BR41" s="286" t="s">
        <v>657</v>
      </c>
      <c r="BS41" s="388">
        <v>46240</v>
      </c>
      <c r="BT41" s="388">
        <v>31239</v>
      </c>
      <c r="BU41" s="388">
        <v>3018</v>
      </c>
      <c r="BV41" s="388">
        <v>7816</v>
      </c>
      <c r="BW41" s="388">
        <v>12063</v>
      </c>
      <c r="BX41" s="388">
        <v>565</v>
      </c>
      <c r="BY41" s="388"/>
      <c r="BZ41" s="388">
        <v>29100</v>
      </c>
      <c r="CA41" s="388">
        <v>12579</v>
      </c>
    </row>
    <row r="42" spans="1:79" ht="13" customHeight="1">
      <c r="A42" s="286" t="s">
        <v>291</v>
      </c>
      <c r="B42" s="982">
        <v>65107.259726310484</v>
      </c>
      <c r="C42" s="982">
        <v>61779.702268310481</v>
      </c>
      <c r="D42" s="982">
        <v>109.85300000000001</v>
      </c>
      <c r="E42" s="982">
        <v>6163.9920000000002</v>
      </c>
      <c r="F42" s="982">
        <v>6775.1357869999993</v>
      </c>
      <c r="G42" s="986">
        <v>28.792999999999999</v>
      </c>
      <c r="H42" s="983">
        <v>12421.103999999998</v>
      </c>
      <c r="I42" s="982">
        <v>12545</v>
      </c>
      <c r="K42" s="388"/>
      <c r="L42" s="395"/>
      <c r="M42" s="388"/>
      <c r="O42" s="388"/>
      <c r="BR42" s="286" t="s">
        <v>658</v>
      </c>
      <c r="BS42" s="388">
        <v>47405</v>
      </c>
      <c r="BT42" s="388">
        <v>29856</v>
      </c>
      <c r="BU42" s="388">
        <v>3328</v>
      </c>
      <c r="BV42" s="388">
        <v>8014</v>
      </c>
      <c r="BW42" s="388">
        <v>12094</v>
      </c>
      <c r="BX42" s="388">
        <v>548</v>
      </c>
      <c r="BY42" s="388"/>
      <c r="BZ42" s="388">
        <v>25900</v>
      </c>
      <c r="CA42" s="388">
        <v>12545</v>
      </c>
    </row>
    <row r="43" spans="1:79" ht="13" customHeight="1">
      <c r="A43" s="286" t="s">
        <v>5</v>
      </c>
      <c r="B43" s="982">
        <v>67980.130047826446</v>
      </c>
      <c r="C43" s="982">
        <v>64595.461229826455</v>
      </c>
      <c r="D43" s="982">
        <v>97.058000000000007</v>
      </c>
      <c r="E43" s="982">
        <v>5835.8333999999995</v>
      </c>
      <c r="F43" s="982">
        <v>6622.807843999999</v>
      </c>
      <c r="G43" s="986">
        <v>21.913</v>
      </c>
      <c r="H43" s="983">
        <v>12913.003000000001</v>
      </c>
      <c r="I43" s="982">
        <v>12467</v>
      </c>
      <c r="K43" s="388"/>
      <c r="L43" s="395"/>
      <c r="M43" s="388"/>
      <c r="O43" s="388"/>
      <c r="BR43" s="286" t="s">
        <v>659</v>
      </c>
      <c r="BS43" s="388">
        <v>48535</v>
      </c>
      <c r="BT43" s="388">
        <v>31568</v>
      </c>
      <c r="BU43" s="388">
        <v>3287</v>
      </c>
      <c r="BV43" s="388">
        <v>8529</v>
      </c>
      <c r="BW43" s="388">
        <v>12033</v>
      </c>
      <c r="BX43" s="388">
        <v>517.5</v>
      </c>
      <c r="BY43" s="388"/>
      <c r="BZ43" s="388">
        <v>30900</v>
      </c>
      <c r="CA43" s="388">
        <v>12467</v>
      </c>
    </row>
    <row r="44" spans="1:79" ht="13" customHeight="1">
      <c r="A44" s="286" t="s">
        <v>6</v>
      </c>
      <c r="B44" s="982">
        <v>64401.620931804653</v>
      </c>
      <c r="C44" s="982">
        <v>60813.328908804659</v>
      </c>
      <c r="D44" s="982">
        <v>108.50200000000001</v>
      </c>
      <c r="E44" s="982">
        <v>6240.9202999999998</v>
      </c>
      <c r="F44" s="982">
        <v>6960.8455349999995</v>
      </c>
      <c r="G44" s="986">
        <v>23.440999999999999</v>
      </c>
      <c r="H44" s="983">
        <v>12725.068000000001</v>
      </c>
      <c r="I44" s="982">
        <v>12871</v>
      </c>
      <c r="K44" s="388"/>
      <c r="L44" s="395"/>
      <c r="M44" s="388"/>
      <c r="O44" s="388"/>
      <c r="BR44" s="286" t="s">
        <v>660</v>
      </c>
      <c r="BS44" s="388">
        <v>49440</v>
      </c>
      <c r="BT44" s="388">
        <v>32897</v>
      </c>
      <c r="BU44" s="388">
        <v>2908</v>
      </c>
      <c r="BV44" s="388">
        <v>8113</v>
      </c>
      <c r="BW44" s="388">
        <v>12051</v>
      </c>
      <c r="BX44" s="388">
        <v>513.5</v>
      </c>
      <c r="BY44" s="388"/>
      <c r="BZ44" s="388">
        <v>25900</v>
      </c>
      <c r="CA44" s="388">
        <v>12871</v>
      </c>
    </row>
    <row r="45" spans="1:79" ht="13" customHeight="1">
      <c r="A45" s="286" t="s">
        <v>315</v>
      </c>
      <c r="B45" s="982">
        <v>64577.648790561245</v>
      </c>
      <c r="C45" s="982">
        <v>60751.631522561242</v>
      </c>
      <c r="D45" s="982">
        <v>99.081000000000003</v>
      </c>
      <c r="E45" s="982">
        <v>5805.9719999999998</v>
      </c>
      <c r="F45" s="982">
        <v>6542.605904</v>
      </c>
      <c r="G45" s="986">
        <v>21.954000000000001</v>
      </c>
      <c r="H45" s="983">
        <v>12511.565000000001</v>
      </c>
      <c r="I45" s="982">
        <v>12209.4</v>
      </c>
      <c r="K45" s="388"/>
      <c r="L45" s="395"/>
      <c r="M45" s="388"/>
      <c r="O45" s="388"/>
      <c r="BR45" s="286" t="s">
        <v>661</v>
      </c>
      <c r="BS45" s="388">
        <v>47468</v>
      </c>
      <c r="BT45" s="388">
        <v>34714</v>
      </c>
      <c r="BU45" s="388">
        <v>2681</v>
      </c>
      <c r="BV45" s="388">
        <v>7897</v>
      </c>
      <c r="BW45" s="388">
        <v>11479</v>
      </c>
      <c r="BX45" s="388">
        <v>500.5</v>
      </c>
      <c r="BY45" s="388"/>
      <c r="BZ45" s="388">
        <v>25000</v>
      </c>
      <c r="CA45" s="388">
        <v>12209.4</v>
      </c>
    </row>
    <row r="46" spans="1:79" ht="13" customHeight="1">
      <c r="A46" s="286" t="s">
        <v>7</v>
      </c>
      <c r="B46" s="982">
        <v>64259.446151564392</v>
      </c>
      <c r="C46" s="982">
        <v>60746.451541564391</v>
      </c>
      <c r="D46" s="982">
        <v>91.478999999999999</v>
      </c>
      <c r="E46" s="982">
        <v>5734.0919999999996</v>
      </c>
      <c r="F46" s="982">
        <v>6469.7504390000004</v>
      </c>
      <c r="G46" s="986">
        <v>25.259</v>
      </c>
      <c r="H46" s="983">
        <v>13377.669000000002</v>
      </c>
      <c r="I46" s="982">
        <v>12396.4</v>
      </c>
      <c r="K46" s="388"/>
      <c r="L46" s="395"/>
      <c r="M46" s="388"/>
      <c r="O46" s="388"/>
      <c r="BR46" s="286" t="s">
        <v>610</v>
      </c>
      <c r="BS46" s="388">
        <v>48550</v>
      </c>
      <c r="BT46" s="388">
        <v>34277</v>
      </c>
      <c r="BU46" s="388">
        <v>2349</v>
      </c>
      <c r="BV46" s="388">
        <v>7983</v>
      </c>
      <c r="BW46" s="388">
        <v>11607</v>
      </c>
      <c r="BX46" s="388">
        <v>498.5</v>
      </c>
      <c r="BY46" s="388"/>
      <c r="BZ46" s="388">
        <v>27200</v>
      </c>
      <c r="CA46" s="388">
        <v>12396.4</v>
      </c>
    </row>
    <row r="47" spans="1:79" ht="13" customHeight="1">
      <c r="A47" s="286" t="s">
        <v>8</v>
      </c>
      <c r="B47" s="982">
        <v>63999.706966585531</v>
      </c>
      <c r="C47" s="982">
        <v>60049.001135585524</v>
      </c>
      <c r="D47" s="982">
        <v>91.226000000000013</v>
      </c>
      <c r="E47" s="982">
        <v>5659.0439999999999</v>
      </c>
      <c r="F47" s="982">
        <v>6712.2515430000003</v>
      </c>
      <c r="G47" s="986">
        <v>20.241</v>
      </c>
      <c r="H47" s="983">
        <v>13942.164500000001</v>
      </c>
      <c r="I47" s="982">
        <v>12726.4</v>
      </c>
      <c r="K47" s="388"/>
      <c r="L47" s="395"/>
      <c r="M47" s="388"/>
      <c r="O47" s="388"/>
      <c r="BR47" s="286" t="s">
        <v>611</v>
      </c>
      <c r="BS47" s="388">
        <v>47516.5</v>
      </c>
      <c r="BT47" s="388">
        <v>32600</v>
      </c>
      <c r="BU47" s="388">
        <v>2222.5</v>
      </c>
      <c r="BV47" s="388">
        <v>8324.5</v>
      </c>
      <c r="BW47" s="388">
        <v>11978</v>
      </c>
      <c r="BX47" s="388">
        <v>529.5</v>
      </c>
      <c r="BY47" s="388"/>
      <c r="BZ47" s="388">
        <v>31100</v>
      </c>
      <c r="CA47" s="388">
        <v>12726.4</v>
      </c>
    </row>
    <row r="48" spans="1:79" ht="13" customHeight="1" thickBot="1">
      <c r="A48" s="384" t="s">
        <v>9</v>
      </c>
      <c r="B48" s="984">
        <v>68606.337927902467</v>
      </c>
      <c r="C48" s="984">
        <v>63515.08052290247</v>
      </c>
      <c r="D48" s="984">
        <v>100.68661999999999</v>
      </c>
      <c r="E48" s="984">
        <v>7419.9340000000002</v>
      </c>
      <c r="F48" s="984">
        <v>6940.4523290000006</v>
      </c>
      <c r="G48" s="987">
        <v>22.359000000000002</v>
      </c>
      <c r="H48" s="984">
        <v>13889.963</v>
      </c>
      <c r="I48" s="984">
        <v>12079.4</v>
      </c>
      <c r="K48" s="388"/>
      <c r="L48" s="395"/>
      <c r="M48" s="388"/>
      <c r="O48" s="388"/>
      <c r="BR48" s="390" t="s">
        <v>612</v>
      </c>
      <c r="BS48" s="391">
        <v>55225.5</v>
      </c>
      <c r="BT48" s="391">
        <v>37525</v>
      </c>
      <c r="BU48" s="391">
        <v>2271.5</v>
      </c>
      <c r="BV48" s="391">
        <v>8656</v>
      </c>
      <c r="BW48" s="391">
        <v>11822</v>
      </c>
      <c r="BX48" s="391">
        <v>554.5</v>
      </c>
      <c r="BY48" s="391"/>
      <c r="BZ48" s="391">
        <v>39300</v>
      </c>
      <c r="CA48" s="391">
        <v>12079.4</v>
      </c>
    </row>
    <row r="49" spans="1:79" ht="9" customHeight="1">
      <c r="A49" s="948" t="s">
        <v>247</v>
      </c>
      <c r="B49" s="949"/>
      <c r="C49" s="949"/>
      <c r="D49" s="949"/>
      <c r="E49" s="911" t="s">
        <v>523</v>
      </c>
      <c r="F49" s="911"/>
      <c r="G49" s="911"/>
      <c r="H49" s="949"/>
      <c r="I49" s="949"/>
      <c r="BR49" s="283"/>
      <c r="BS49" s="389"/>
      <c r="BT49" s="389"/>
      <c r="BU49" s="389"/>
      <c r="BV49" s="389"/>
      <c r="BW49" s="389"/>
      <c r="BX49" s="389"/>
      <c r="BY49" s="389"/>
      <c r="BZ49" s="389"/>
      <c r="CA49" s="389"/>
    </row>
    <row r="50" spans="1:79" ht="9" customHeight="1">
      <c r="A50" s="76" t="s">
        <v>151</v>
      </c>
      <c r="B50" s="912"/>
      <c r="C50" s="793"/>
      <c r="D50" s="793"/>
      <c r="E50" s="793"/>
      <c r="F50" s="793"/>
      <c r="G50" s="793"/>
      <c r="H50" s="950"/>
      <c r="I50" s="793"/>
      <c r="BR50" s="393"/>
      <c r="BZ50" s="392"/>
    </row>
    <row r="51" spans="1:79" ht="9" customHeight="1">
      <c r="A51" s="77" t="s">
        <v>318</v>
      </c>
      <c r="B51" s="912"/>
      <c r="C51" s="793"/>
      <c r="D51" s="793"/>
      <c r="E51" s="793"/>
      <c r="F51" s="793"/>
      <c r="G51" s="793"/>
      <c r="H51" s="950"/>
      <c r="I51" s="793"/>
      <c r="BZ51" s="392"/>
    </row>
    <row r="52" spans="1:79" ht="9" customHeight="1">
      <c r="A52" s="120"/>
      <c r="B52" s="793"/>
      <c r="C52" s="793"/>
      <c r="D52" s="793"/>
      <c r="E52" s="793"/>
      <c r="F52" s="793"/>
      <c r="G52" s="793"/>
      <c r="H52" s="950"/>
      <c r="I52" s="793"/>
      <c r="BZ52" s="392"/>
    </row>
    <row r="53" spans="1:79" ht="12" customHeight="1">
      <c r="A53" s="277"/>
    </row>
  </sheetData>
  <mergeCells count="14">
    <mergeCell ref="H34:H35"/>
    <mergeCell ref="I34:I35"/>
    <mergeCell ref="H5:H6"/>
    <mergeCell ref="I5:I6"/>
    <mergeCell ref="A34:A35"/>
    <mergeCell ref="A5:A6"/>
    <mergeCell ref="B34:G34"/>
    <mergeCell ref="B5:G5"/>
    <mergeCell ref="A33:I33"/>
    <mergeCell ref="BR33:CA33"/>
    <mergeCell ref="BR2:CA2"/>
    <mergeCell ref="A4:I4"/>
    <mergeCell ref="BR4:CA4"/>
    <mergeCell ref="BR31:CA31"/>
  </mergeCells>
  <phoneticPr fontId="54" type="noConversion"/>
  <printOptions horizontalCentered="1" verticalCentered="1" gridLinesSet="0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syncVertical="1" syncRef="A1" transitionEvaluation="1" published="0" enableFormatConditionsCalculation="0"/>
  <dimension ref="A2:L53"/>
  <sheetViews>
    <sheetView showGridLines="0" zoomScale="150" workbookViewId="0">
      <selection activeCell="A26" sqref="A26:J47"/>
    </sheetView>
  </sheetViews>
  <sheetFormatPr baseColWidth="10" defaultColWidth="12.83203125" defaultRowHeight="12" customHeight="1"/>
  <cols>
    <col min="1" max="1" width="5" style="370" customWidth="1"/>
    <col min="2" max="2" width="8.1640625" style="370" customWidth="1"/>
    <col min="3" max="3" width="7.5" style="370" customWidth="1"/>
    <col min="4" max="4" width="8.6640625" style="370" customWidth="1"/>
    <col min="5" max="7" width="7.5" style="370" customWidth="1"/>
    <col min="8" max="8" width="8" style="370" customWidth="1"/>
    <col min="9" max="9" width="8.33203125" style="370" customWidth="1"/>
    <col min="10" max="10" width="6.6640625" style="370" customWidth="1"/>
    <col min="11" max="15" width="5.6640625" style="370" customWidth="1"/>
    <col min="16" max="16384" width="12.83203125" style="370"/>
  </cols>
  <sheetData>
    <row r="2" spans="1:11" ht="15" customHeight="1">
      <c r="A2" s="975" t="s">
        <v>277</v>
      </c>
      <c r="B2" s="975"/>
      <c r="C2" s="975"/>
      <c r="D2" s="975"/>
      <c r="E2" s="975"/>
      <c r="F2" s="988"/>
      <c r="G2" s="989"/>
      <c r="H2" s="989"/>
      <c r="I2" s="989"/>
      <c r="J2" s="990"/>
    </row>
    <row r="3" spans="1:11" ht="11">
      <c r="A3" s="974" t="s">
        <v>383</v>
      </c>
      <c r="B3" s="974"/>
      <c r="C3" s="974"/>
      <c r="D3" s="974"/>
      <c r="E3" s="974"/>
      <c r="F3" s="991"/>
      <c r="G3" s="991"/>
      <c r="H3" s="991"/>
      <c r="I3" s="991"/>
      <c r="J3" s="990"/>
    </row>
    <row r="4" spans="1:11" ht="5" customHeight="1">
      <c r="A4" s="371"/>
      <c r="B4" s="371"/>
      <c r="C4" s="371"/>
    </row>
    <row r="5" spans="1:11" ht="16" customHeight="1">
      <c r="A5" s="995"/>
      <c r="B5" s="996"/>
      <c r="C5" s="996"/>
      <c r="D5" s="1369" t="s">
        <v>162</v>
      </c>
      <c r="E5" s="1370"/>
      <c r="F5" s="1370"/>
      <c r="G5" s="1370"/>
      <c r="H5" s="1370"/>
      <c r="I5" s="1371"/>
    </row>
    <row r="6" spans="1:11" ht="10">
      <c r="A6" s="997"/>
      <c r="B6" s="998" t="s">
        <v>168</v>
      </c>
      <c r="C6" s="998" t="s">
        <v>693</v>
      </c>
      <c r="D6" s="1372" t="s">
        <v>278</v>
      </c>
      <c r="E6" s="998" t="s">
        <v>694</v>
      </c>
      <c r="F6" s="998" t="s">
        <v>695</v>
      </c>
      <c r="G6" s="998" t="s">
        <v>696</v>
      </c>
      <c r="H6" s="998"/>
      <c r="I6" s="999"/>
    </row>
    <row r="7" spans="1:11" ht="10">
      <c r="A7" s="1000" t="s">
        <v>746</v>
      </c>
      <c r="B7" s="998" t="s">
        <v>279</v>
      </c>
      <c r="C7" s="998" t="s">
        <v>697</v>
      </c>
      <c r="D7" s="1373"/>
      <c r="E7" s="998" t="s">
        <v>280</v>
      </c>
      <c r="F7" s="998" t="s">
        <v>92</v>
      </c>
      <c r="G7" s="998" t="s">
        <v>698</v>
      </c>
      <c r="H7" s="998" t="s">
        <v>693</v>
      </c>
      <c r="I7" s="999" t="s">
        <v>281</v>
      </c>
    </row>
    <row r="8" spans="1:11" ht="11">
      <c r="A8" s="1001"/>
      <c r="B8" s="1002"/>
      <c r="C8" s="1003" t="s">
        <v>617</v>
      </c>
      <c r="D8" s="1351"/>
      <c r="E8" s="1004" t="s">
        <v>88</v>
      </c>
      <c r="F8" s="1004" t="s">
        <v>89</v>
      </c>
      <c r="G8" s="1004" t="s">
        <v>90</v>
      </c>
      <c r="H8" s="1005" t="s">
        <v>699</v>
      </c>
      <c r="I8" s="1006" t="s">
        <v>87</v>
      </c>
    </row>
    <row r="9" spans="1:11" ht="13" customHeight="1">
      <c r="A9" s="374">
        <v>2007</v>
      </c>
      <c r="B9" s="994">
        <f t="shared" ref="B9:B15" si="0">SUM(C9:D9)</f>
        <v>1680192.9656387665</v>
      </c>
      <c r="C9" s="993">
        <v>757023.8</v>
      </c>
      <c r="D9" s="1019">
        <v>923169.16563876648</v>
      </c>
      <c r="E9" s="992">
        <v>77853.700440528628</v>
      </c>
      <c r="F9" s="992">
        <v>61498</v>
      </c>
      <c r="G9" s="992">
        <v>13870.705198237885</v>
      </c>
      <c r="H9" s="992">
        <v>7313.16</v>
      </c>
      <c r="I9" s="992">
        <v>762633.6</v>
      </c>
      <c r="K9" s="375"/>
    </row>
    <row r="10" spans="1:11" ht="13" customHeight="1">
      <c r="A10" s="374">
        <v>2008</v>
      </c>
      <c r="B10" s="994">
        <f t="shared" si="0"/>
        <v>1756440.7265198238</v>
      </c>
      <c r="C10" s="993">
        <v>814074.56</v>
      </c>
      <c r="D10" s="1019">
        <v>942366.16651982372</v>
      </c>
      <c r="E10" s="992">
        <v>83128.616740088095</v>
      </c>
      <c r="F10" s="992">
        <v>47816</v>
      </c>
      <c r="G10" s="992">
        <v>29932.789779735682</v>
      </c>
      <c r="H10" s="992">
        <v>8042.54</v>
      </c>
      <c r="I10" s="992">
        <v>773446.22</v>
      </c>
      <c r="K10" s="375"/>
    </row>
    <row r="11" spans="1:11" ht="13" customHeight="1">
      <c r="A11" s="374">
        <v>2009</v>
      </c>
      <c r="B11" s="994">
        <f t="shared" si="0"/>
        <v>1761635.542907489</v>
      </c>
      <c r="C11" s="993">
        <v>859098.24</v>
      </c>
      <c r="D11" s="1019">
        <v>902537.30290748901</v>
      </c>
      <c r="E11" s="992">
        <v>92891.022026431718</v>
      </c>
      <c r="F11" s="992">
        <v>58104.5</v>
      </c>
      <c r="G11" s="992">
        <v>16755.320881057269</v>
      </c>
      <c r="H11" s="992">
        <v>8152.46</v>
      </c>
      <c r="I11" s="992">
        <v>726634</v>
      </c>
      <c r="K11" s="375"/>
    </row>
    <row r="12" spans="1:11" ht="13" customHeight="1">
      <c r="A12" s="374">
        <v>2010</v>
      </c>
      <c r="B12" s="994">
        <f t="shared" si="0"/>
        <v>1951873.2457268722</v>
      </c>
      <c r="C12" s="993">
        <v>872753.44</v>
      </c>
      <c r="D12" s="1019">
        <v>1079119.8057268723</v>
      </c>
      <c r="E12" s="992">
        <v>140077.39207048458</v>
      </c>
      <c r="F12" s="992">
        <v>84932.6</v>
      </c>
      <c r="G12" s="992">
        <v>22822.19365638767</v>
      </c>
      <c r="H12" s="992">
        <v>11161.62</v>
      </c>
      <c r="I12" s="992">
        <v>820126</v>
      </c>
      <c r="K12" s="375"/>
    </row>
    <row r="13" spans="1:11" ht="13" customHeight="1">
      <c r="A13" s="374">
        <v>2011</v>
      </c>
      <c r="B13" s="994">
        <f t="shared" si="0"/>
        <v>1984793.06123348</v>
      </c>
      <c r="C13" s="993">
        <v>907675.08</v>
      </c>
      <c r="D13" s="1019">
        <v>1077117.9812334802</v>
      </c>
      <c r="E13" s="992">
        <v>106709.10132158588</v>
      </c>
      <c r="F13" s="992">
        <v>88374.1</v>
      </c>
      <c r="G13" s="992">
        <v>33657.659911894276</v>
      </c>
      <c r="H13" s="992">
        <v>8472.08</v>
      </c>
      <c r="I13" s="992">
        <v>839905.04</v>
      </c>
      <c r="K13" s="375"/>
    </row>
    <row r="14" spans="1:11" ht="13" customHeight="1">
      <c r="A14" s="374">
        <v>2012</v>
      </c>
      <c r="B14" s="994">
        <f t="shared" si="0"/>
        <v>2290127.4903949806</v>
      </c>
      <c r="C14" s="993">
        <v>931148.21867691865</v>
      </c>
      <c r="D14" s="1019">
        <v>1358979.2717180618</v>
      </c>
      <c r="E14" s="992">
        <v>214696.71365638764</v>
      </c>
      <c r="F14" s="992">
        <v>214467.9</v>
      </c>
      <c r="G14" s="992">
        <v>38195.878061674011</v>
      </c>
      <c r="H14" s="992">
        <v>9798.7800000000007</v>
      </c>
      <c r="I14" s="992">
        <v>881820</v>
      </c>
      <c r="K14" s="375"/>
    </row>
    <row r="15" spans="1:11" ht="13" customHeight="1">
      <c r="A15" s="374">
        <v>2013</v>
      </c>
      <c r="B15" s="994">
        <f t="shared" si="0"/>
        <v>2185141.2681180807</v>
      </c>
      <c r="C15" s="993">
        <v>940059.07516653882</v>
      </c>
      <c r="D15" s="1019">
        <v>1245082.1929515419</v>
      </c>
      <c r="E15" s="992">
        <v>138680.34361233481</v>
      </c>
      <c r="F15" s="992">
        <v>136471.20000000001</v>
      </c>
      <c r="G15" s="992">
        <v>36205.769339207051</v>
      </c>
      <c r="H15" s="992">
        <v>9766.8799999999992</v>
      </c>
      <c r="I15" s="992">
        <v>923958</v>
      </c>
      <c r="K15" s="375"/>
    </row>
    <row r="16" spans="1:11" ht="13" customHeight="1">
      <c r="A16" s="374">
        <v>2014</v>
      </c>
      <c r="B16" s="994">
        <f>SUM(C16:D16)</f>
        <v>2349683.3500517383</v>
      </c>
      <c r="C16" s="993">
        <v>956917.51806935971</v>
      </c>
      <c r="D16" s="1019">
        <v>1392765.8319823788</v>
      </c>
      <c r="E16" s="992">
        <v>217804.08810572687</v>
      </c>
      <c r="F16" s="992">
        <v>176705.8</v>
      </c>
      <c r="G16" s="992">
        <v>49875.203876651984</v>
      </c>
      <c r="H16" s="992">
        <v>7976.74</v>
      </c>
      <c r="I16" s="992">
        <v>940404</v>
      </c>
    </row>
    <row r="17" spans="1:12" ht="13" customHeight="1">
      <c r="A17" s="374">
        <v>2015</v>
      </c>
      <c r="B17" s="994">
        <f>SUM(C17:D17)</f>
        <v>2291346.5749036334</v>
      </c>
      <c r="C17" s="993">
        <v>989651.89731441741</v>
      </c>
      <c r="D17" s="1019">
        <v>1301694.6775892158</v>
      </c>
      <c r="E17" s="992">
        <v>166926.1233480176</v>
      </c>
      <c r="F17" s="992">
        <v>163494.20000000001</v>
      </c>
      <c r="G17" s="992">
        <v>55966.081409691637</v>
      </c>
      <c r="H17" s="992">
        <v>7810.76</v>
      </c>
      <c r="I17" s="992">
        <v>907497.51283150655</v>
      </c>
    </row>
    <row r="18" spans="1:12" ht="13" customHeight="1">
      <c r="A18" s="374">
        <v>2016</v>
      </c>
      <c r="B18" s="994">
        <f>SUM(C18:D18)</f>
        <v>2362954.973601588</v>
      </c>
      <c r="C18" s="993">
        <v>1016200.5054077558</v>
      </c>
      <c r="D18" s="1019">
        <v>1346754.4681938323</v>
      </c>
      <c r="E18" s="992">
        <v>183910.84581497798</v>
      </c>
      <c r="F18" s="992">
        <v>188044.1</v>
      </c>
      <c r="G18" s="992">
        <v>49622.582378854626</v>
      </c>
      <c r="H18" s="992">
        <v>9285.64</v>
      </c>
      <c r="I18" s="992">
        <v>915891.3</v>
      </c>
    </row>
    <row r="19" spans="1:12" ht="13" customHeight="1">
      <c r="A19" s="373" t="s">
        <v>728</v>
      </c>
      <c r="B19" s="1012">
        <f>SUM(C19:D19)</f>
        <v>2396254.0127034448</v>
      </c>
      <c r="C19" s="1013">
        <v>1046125.9492673216</v>
      </c>
      <c r="D19" s="1020">
        <v>1350128.0634361233</v>
      </c>
      <c r="E19" s="1014">
        <v>185979.32422907485</v>
      </c>
      <c r="F19" s="1014">
        <v>179968</v>
      </c>
      <c r="G19" s="1014">
        <v>58209.339207048462</v>
      </c>
      <c r="H19" s="1014">
        <v>7571.4</v>
      </c>
      <c r="I19" s="1014">
        <v>918400</v>
      </c>
    </row>
    <row r="20" spans="1:12" ht="9" customHeight="1">
      <c r="A20" s="1015" t="s">
        <v>530</v>
      </c>
      <c r="B20" s="1016"/>
      <c r="C20" s="1017" t="s">
        <v>531</v>
      </c>
      <c r="D20" s="1015"/>
      <c r="E20" s="1015"/>
      <c r="F20" s="1016"/>
      <c r="G20" s="1017"/>
      <c r="H20" s="1017"/>
      <c r="I20" s="376"/>
    </row>
    <row r="21" spans="1:12" ht="9" customHeight="1">
      <c r="A21" s="76" t="s">
        <v>745</v>
      </c>
      <c r="B21" s="1016"/>
      <c r="C21" s="1018"/>
      <c r="D21" s="1018"/>
      <c r="E21" s="1018"/>
      <c r="F21" s="1018"/>
      <c r="G21" s="1018"/>
      <c r="H21" s="1018"/>
      <c r="I21" s="377"/>
      <c r="J21" s="377"/>
    </row>
    <row r="22" spans="1:12" ht="9" customHeight="1">
      <c r="A22" s="76" t="s">
        <v>151</v>
      </c>
      <c r="B22" s="1016"/>
      <c r="C22" s="1016"/>
      <c r="D22" s="1016"/>
      <c r="E22" s="1016"/>
      <c r="F22" s="1016"/>
      <c r="G22" s="1016"/>
      <c r="H22" s="1016"/>
    </row>
    <row r="23" spans="1:12" ht="9" customHeight="1">
      <c r="A23" s="77" t="s">
        <v>318</v>
      </c>
      <c r="B23" s="1016"/>
      <c r="C23" s="1016"/>
      <c r="D23" s="1016"/>
      <c r="E23" s="1016"/>
      <c r="F23" s="1016"/>
      <c r="G23" s="1016"/>
      <c r="H23" s="1016"/>
    </row>
    <row r="24" spans="1:12" ht="12" customHeight="1">
      <c r="F24" s="372"/>
      <c r="G24" s="372"/>
      <c r="H24" s="372"/>
      <c r="I24" s="372"/>
      <c r="J24" s="372"/>
    </row>
    <row r="26" spans="1:12" ht="14" customHeight="1">
      <c r="A26" s="975" t="s">
        <v>164</v>
      </c>
      <c r="B26" s="973"/>
      <c r="C26" s="973"/>
      <c r="D26" s="989"/>
      <c r="E26" s="989"/>
      <c r="F26" s="989"/>
      <c r="G26" s="989"/>
      <c r="H26" s="989"/>
      <c r="I26" s="989"/>
      <c r="J26" s="989"/>
    </row>
    <row r="27" spans="1:12" ht="11">
      <c r="A27" s="974" t="s">
        <v>339</v>
      </c>
      <c r="B27" s="974"/>
      <c r="C27" s="974"/>
      <c r="D27" s="991"/>
      <c r="E27" s="991"/>
      <c r="F27" s="991"/>
      <c r="G27" s="991"/>
      <c r="H27" s="991"/>
      <c r="I27" s="991"/>
      <c r="J27" s="991"/>
    </row>
    <row r="28" spans="1:12" ht="5" customHeight="1">
      <c r="A28" s="1007"/>
      <c r="B28" s="1007"/>
      <c r="C28" s="1007"/>
      <c r="D28" s="1007"/>
      <c r="E28" s="1007"/>
      <c r="F28" s="1007"/>
      <c r="G28" s="1007"/>
      <c r="H28" s="1007"/>
      <c r="I28" s="1007"/>
      <c r="J28" s="1007"/>
    </row>
    <row r="29" spans="1:12" ht="16" customHeight="1">
      <c r="A29" s="995"/>
      <c r="B29" s="996"/>
      <c r="C29" s="996"/>
      <c r="D29" s="996"/>
      <c r="E29" s="1369" t="s">
        <v>162</v>
      </c>
      <c r="F29" s="1370"/>
      <c r="G29" s="1370"/>
      <c r="H29" s="1370"/>
      <c r="I29" s="1370"/>
      <c r="J29" s="1371"/>
      <c r="L29" s="1021"/>
    </row>
    <row r="30" spans="1:12" ht="10">
      <c r="A30" s="997"/>
      <c r="B30" s="998" t="s">
        <v>679</v>
      </c>
      <c r="C30" s="998" t="s">
        <v>91</v>
      </c>
      <c r="D30" s="998" t="s">
        <v>693</v>
      </c>
      <c r="E30" s="1372" t="s">
        <v>278</v>
      </c>
      <c r="F30" s="998" t="s">
        <v>694</v>
      </c>
      <c r="G30" s="998" t="s">
        <v>695</v>
      </c>
      <c r="H30" s="998" t="s">
        <v>696</v>
      </c>
      <c r="I30" s="998"/>
      <c r="J30" s="999"/>
    </row>
    <row r="31" spans="1:12" ht="10">
      <c r="A31" s="1000" t="s">
        <v>746</v>
      </c>
      <c r="B31" s="998" t="s">
        <v>680</v>
      </c>
      <c r="C31" s="998" t="s">
        <v>279</v>
      </c>
      <c r="D31" s="998" t="s">
        <v>697</v>
      </c>
      <c r="E31" s="1373"/>
      <c r="F31" s="998" t="s">
        <v>183</v>
      </c>
      <c r="G31" s="998" t="s">
        <v>92</v>
      </c>
      <c r="H31" s="998" t="s">
        <v>698</v>
      </c>
      <c r="I31" s="998" t="s">
        <v>693</v>
      </c>
      <c r="J31" s="999" t="s">
        <v>281</v>
      </c>
    </row>
    <row r="32" spans="1:12" ht="11">
      <c r="A32" s="1001"/>
      <c r="B32" s="1003" t="s">
        <v>252</v>
      </c>
      <c r="C32" s="1002"/>
      <c r="D32" s="1003" t="s">
        <v>617</v>
      </c>
      <c r="E32" s="1351"/>
      <c r="F32" s="1004" t="s">
        <v>88</v>
      </c>
      <c r="G32" s="1004" t="s">
        <v>89</v>
      </c>
      <c r="H32" s="1004" t="s">
        <v>90</v>
      </c>
      <c r="I32" s="1005" t="s">
        <v>699</v>
      </c>
      <c r="J32" s="1006" t="s">
        <v>87</v>
      </c>
    </row>
    <row r="33" spans="1:10" ht="13" customHeight="1">
      <c r="A33" s="374">
        <v>2007</v>
      </c>
      <c r="B33" s="1008">
        <v>28481.901000000002</v>
      </c>
      <c r="C33" s="1009">
        <v>58.991601917258485</v>
      </c>
      <c r="D33" s="1008">
        <v>26.579117735153986</v>
      </c>
      <c r="E33" s="1008">
        <v>32.412484182104507</v>
      </c>
      <c r="F33" s="1008">
        <v>2.7334446686170502</v>
      </c>
      <c r="G33" s="1008">
        <v>2.1591957643557569</v>
      </c>
      <c r="H33" s="1008">
        <v>0.48700068152887283</v>
      </c>
      <c r="I33" s="1008">
        <v>0.25676516465667087</v>
      </c>
      <c r="J33" s="1008">
        <v>26.776077902946152</v>
      </c>
    </row>
    <row r="34" spans="1:10" ht="13" customHeight="1">
      <c r="A34" s="374">
        <v>2008</v>
      </c>
      <c r="B34" s="1008">
        <v>28807.034</v>
      </c>
      <c r="C34" s="1009">
        <v>60.972633507490698</v>
      </c>
      <c r="D34" s="1008">
        <v>28.259575768890336</v>
      </c>
      <c r="E34" s="1008">
        <v>32.713057738600362</v>
      </c>
      <c r="F34" s="1008">
        <v>2.885705509983711</v>
      </c>
      <c r="G34" s="1008">
        <v>1.6598723770034778</v>
      </c>
      <c r="H34" s="1008">
        <v>1.0390791978006373</v>
      </c>
      <c r="I34" s="1008">
        <v>0.27918667364366634</v>
      </c>
      <c r="J34" s="1008">
        <v>26.849213980168869</v>
      </c>
    </row>
    <row r="35" spans="1:10" ht="13" customHeight="1">
      <c r="A35" s="374">
        <v>2009</v>
      </c>
      <c r="B35" s="1008">
        <v>29132.012999999999</v>
      </c>
      <c r="C35" s="1009">
        <v>60.470779788114505</v>
      </c>
      <c r="D35" s="1008">
        <v>29.489834430597021</v>
      </c>
      <c r="E35" s="1008">
        <v>30.980945357517484</v>
      </c>
      <c r="F35" s="1008">
        <v>3.1886235265112548</v>
      </c>
      <c r="G35" s="1008">
        <v>1.9945240310032817</v>
      </c>
      <c r="H35" s="1008">
        <v>0.57515149677632194</v>
      </c>
      <c r="I35" s="1008">
        <v>0.27984540580837997</v>
      </c>
      <c r="J35" s="1008">
        <v>24.942800897418248</v>
      </c>
    </row>
    <row r="36" spans="1:10" ht="13" customHeight="1">
      <c r="A36" s="374">
        <v>2010</v>
      </c>
      <c r="B36" s="1008">
        <v>29461.933000000001</v>
      </c>
      <c r="C36" s="1009">
        <v>66.250685103617343</v>
      </c>
      <c r="D36" s="1008">
        <v>29.62308820673783</v>
      </c>
      <c r="E36" s="1008">
        <v>36.627596896879517</v>
      </c>
      <c r="F36" s="1008">
        <v>4.7545214385792196</v>
      </c>
      <c r="G36" s="1008">
        <v>2.8827911596974984</v>
      </c>
      <c r="H36" s="1008">
        <v>0.77463327529757364</v>
      </c>
      <c r="I36" s="1008">
        <v>0.37884886914921706</v>
      </c>
      <c r="J36" s="1008">
        <v>27.836802154156008</v>
      </c>
    </row>
    <row r="37" spans="1:10" ht="13" customHeight="1">
      <c r="A37" s="374">
        <v>2011</v>
      </c>
      <c r="B37" s="1008">
        <v>29797.694</v>
      </c>
      <c r="C37" s="1009">
        <v>66.608948371423651</v>
      </c>
      <c r="D37" s="1008">
        <v>30.461252471416081</v>
      </c>
      <c r="E37" s="1008">
        <v>36.147695900007569</v>
      </c>
      <c r="F37" s="1008">
        <v>3.5811194423832222</v>
      </c>
      <c r="G37" s="1008">
        <v>2.9658033269285875</v>
      </c>
      <c r="H37" s="1008">
        <v>1.1295390815106121</v>
      </c>
      <c r="I37" s="1008">
        <v>0.28431998798296271</v>
      </c>
      <c r="J37" s="1008">
        <v>28.186914061202188</v>
      </c>
    </row>
    <row r="38" spans="1:10" ht="13" customHeight="1">
      <c r="A38" s="374">
        <v>2012</v>
      </c>
      <c r="B38" s="1008">
        <v>30135.875</v>
      </c>
      <c r="C38" s="1009">
        <v>75.993396255956753</v>
      </c>
      <c r="D38" s="1008">
        <v>30.898330268390037</v>
      </c>
      <c r="E38" s="1008">
        <v>45.095065987566706</v>
      </c>
      <c r="F38" s="1008">
        <v>7.1242900249748065</v>
      </c>
      <c r="G38" s="1008">
        <v>7.1166972918490012</v>
      </c>
      <c r="H38" s="1008">
        <v>1.2674554185559241</v>
      </c>
      <c r="I38" s="1008">
        <v>0.32515332639254713</v>
      </c>
      <c r="J38" s="1008">
        <v>29.261469925794422</v>
      </c>
    </row>
    <row r="39" spans="1:10" ht="13" customHeight="1">
      <c r="A39" s="374">
        <v>2013</v>
      </c>
      <c r="B39" s="1008">
        <v>30475.144</v>
      </c>
      <c r="C39" s="1009">
        <v>71.702409941625888</v>
      </c>
      <c r="D39" s="1008">
        <v>30.84674760409791</v>
      </c>
      <c r="E39" s="1008">
        <v>40.855662337527981</v>
      </c>
      <c r="F39" s="1008">
        <v>4.5506050311799937</v>
      </c>
      <c r="G39" s="1008">
        <v>4.4781150172744058</v>
      </c>
      <c r="H39" s="1008">
        <v>1.1880426008555383</v>
      </c>
      <c r="I39" s="1008">
        <v>0.32048675471393995</v>
      </c>
      <c r="J39" s="1008">
        <v>30.318412933504103</v>
      </c>
    </row>
    <row r="40" spans="1:10" ht="13" customHeight="1">
      <c r="A40" s="374">
        <v>2014</v>
      </c>
      <c r="B40" s="1008">
        <v>30814.174999999999</v>
      </c>
      <c r="C40" s="1009">
        <v>76.253326595689757</v>
      </c>
      <c r="D40" s="1008">
        <v>31.054458477936201</v>
      </c>
      <c r="E40" s="1008">
        <v>45.198868117753563</v>
      </c>
      <c r="F40" s="1008">
        <v>7.0683082738942993</v>
      </c>
      <c r="G40" s="1008">
        <v>5.7345620968271911</v>
      </c>
      <c r="H40" s="1008">
        <v>1.6185798865831063</v>
      </c>
      <c r="I40" s="1008">
        <v>0.25886592777512296</v>
      </c>
      <c r="J40" s="1008">
        <v>30.518551932673844</v>
      </c>
    </row>
    <row r="41" spans="1:10" ht="13" customHeight="1">
      <c r="A41" s="374">
        <v>2015</v>
      </c>
      <c r="B41" s="1008">
        <v>31151.643</v>
      </c>
      <c r="C41" s="1009">
        <v>73.554597903668622</v>
      </c>
      <c r="D41" s="1008">
        <v>31.768850757387575</v>
      </c>
      <c r="E41" s="1008">
        <v>41.785747146281039</v>
      </c>
      <c r="F41" s="1008">
        <v>5.3585014231197245</v>
      </c>
      <c r="G41" s="1008">
        <v>5.2483331296522628</v>
      </c>
      <c r="H41" s="1008">
        <v>1.796569170033556</v>
      </c>
      <c r="I41" s="1008">
        <v>0.25073348458699274</v>
      </c>
      <c r="J41" s="1008">
        <v>29.131609938888506</v>
      </c>
    </row>
    <row r="42" spans="1:10" ht="13" customHeight="1">
      <c r="A42" s="374">
        <v>2016</v>
      </c>
      <c r="B42" s="1008">
        <v>31488.625</v>
      </c>
      <c r="C42" s="1009">
        <v>75.041541940989418</v>
      </c>
      <c r="D42" s="1008">
        <v>32.271987278191915</v>
      </c>
      <c r="E42" s="1008">
        <v>42.769554662797511</v>
      </c>
      <c r="F42" s="1008">
        <v>5.8405486366895341</v>
      </c>
      <c r="G42" s="1008">
        <v>5.9718104553628493</v>
      </c>
      <c r="H42" s="1008">
        <v>1.5758891465999112</v>
      </c>
      <c r="I42" s="1008">
        <v>0.29488870981187648</v>
      </c>
      <c r="J42" s="1008">
        <v>29.086417714333344</v>
      </c>
    </row>
    <row r="43" spans="1:10" ht="13" customHeight="1">
      <c r="A43" s="373" t="s">
        <v>728</v>
      </c>
      <c r="B43" s="1010">
        <v>31826.018</v>
      </c>
      <c r="C43" s="1011">
        <v>75.292297412244437</v>
      </c>
      <c r="D43" s="1010">
        <v>32.870148859568971</v>
      </c>
      <c r="E43" s="1010">
        <v>42.422148552675466</v>
      </c>
      <c r="F43" s="1010">
        <v>5.8436253077301359</v>
      </c>
      <c r="G43" s="1010">
        <v>5.6547444923835588</v>
      </c>
      <c r="H43" s="1010">
        <v>1.8289859324232287</v>
      </c>
      <c r="I43" s="1010">
        <v>0.23789969577720968</v>
      </c>
      <c r="J43" s="1010">
        <v>28.856893124361331</v>
      </c>
    </row>
    <row r="44" spans="1:10" ht="9" customHeight="1">
      <c r="A44" s="1015" t="s">
        <v>530</v>
      </c>
      <c r="B44" s="1016"/>
      <c r="C44" s="1017" t="s">
        <v>531</v>
      </c>
      <c r="D44" s="1015"/>
      <c r="E44" s="1015"/>
      <c r="F44" s="1016"/>
      <c r="G44" s="1017"/>
      <c r="H44" s="1017"/>
      <c r="I44" s="1015"/>
      <c r="J44" s="1016"/>
    </row>
    <row r="45" spans="1:10" ht="9" customHeight="1">
      <c r="A45" s="76" t="s">
        <v>745</v>
      </c>
      <c r="B45" s="1016"/>
      <c r="C45" s="1018"/>
      <c r="D45" s="1018"/>
      <c r="E45" s="1018"/>
      <c r="F45" s="1018"/>
      <c r="G45" s="1018"/>
      <c r="H45" s="1018"/>
      <c r="I45" s="1018"/>
      <c r="J45" s="1018"/>
    </row>
    <row r="46" spans="1:10" ht="9" customHeight="1">
      <c r="A46" s="76" t="s">
        <v>151</v>
      </c>
      <c r="B46" s="1016"/>
      <c r="C46" s="1016"/>
      <c r="D46" s="1016"/>
      <c r="E46" s="1016"/>
      <c r="F46" s="1016"/>
      <c r="G46" s="1016"/>
      <c r="H46" s="1016"/>
      <c r="I46" s="1016"/>
      <c r="J46" s="1016"/>
    </row>
    <row r="47" spans="1:10" ht="9" customHeight="1">
      <c r="A47" s="77" t="s">
        <v>318</v>
      </c>
      <c r="B47" s="1016"/>
      <c r="C47" s="1016"/>
      <c r="D47" s="1016"/>
      <c r="E47" s="1016"/>
      <c r="F47" s="1016"/>
      <c r="G47" s="1016"/>
      <c r="H47" s="1016"/>
      <c r="I47" s="1016"/>
      <c r="J47" s="1016"/>
    </row>
    <row r="48" spans="1:10" ht="12" customHeight="1">
      <c r="A48" s="277"/>
    </row>
    <row r="49" spans="1:10" ht="12" customHeight="1">
      <c r="A49" s="277"/>
    </row>
    <row r="51" spans="1:10" ht="12" customHeight="1">
      <c r="C51" s="375"/>
      <c r="D51" s="375"/>
      <c r="E51" s="375"/>
      <c r="F51" s="378"/>
      <c r="G51" s="378"/>
      <c r="H51" s="378"/>
      <c r="I51" s="378"/>
      <c r="J51" s="378"/>
    </row>
    <row r="53" spans="1:10" ht="12" customHeight="1">
      <c r="C53" s="378"/>
      <c r="E53" s="378"/>
    </row>
  </sheetData>
  <mergeCells count="4">
    <mergeCell ref="E29:J29"/>
    <mergeCell ref="D5:I5"/>
    <mergeCell ref="D6:D8"/>
    <mergeCell ref="E30:E32"/>
  </mergeCells>
  <phoneticPr fontId="54" type="noConversion"/>
  <printOptions horizontalCentered="1" verticalCentered="1" gridLinesSet="0"/>
  <pageMargins left="0" right="0" top="0" bottom="0" header="0" footer="0"/>
  <ignoredErrors>
    <ignoredError sqref="B9:B19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U53"/>
  <sheetViews>
    <sheetView showGridLines="0" zoomScale="150" workbookViewId="0"/>
  </sheetViews>
  <sheetFormatPr baseColWidth="10" defaultColWidth="12.83203125" defaultRowHeight="12" customHeight="1"/>
  <cols>
    <col min="1" max="1" width="7" style="354" customWidth="1"/>
    <col min="2" max="9" width="7.1640625" style="354" customWidth="1"/>
    <col min="10" max="12" width="5.6640625" style="354" customWidth="1"/>
    <col min="13" max="16384" width="12.83203125" style="354"/>
  </cols>
  <sheetData>
    <row r="2" spans="1:15" ht="12" customHeight="1">
      <c r="A2" s="978" t="s">
        <v>26</v>
      </c>
      <c r="B2" s="978"/>
      <c r="C2" s="978"/>
      <c r="D2" s="351"/>
      <c r="E2" s="351"/>
      <c r="F2" s="352"/>
      <c r="G2" s="352"/>
      <c r="H2" s="353"/>
      <c r="I2" s="353"/>
      <c r="J2" s="353"/>
    </row>
    <row r="3" spans="1:15" ht="12" customHeight="1">
      <c r="A3" s="510" t="s">
        <v>27</v>
      </c>
      <c r="B3" s="978"/>
      <c r="C3" s="978"/>
      <c r="D3" s="351"/>
      <c r="E3" s="351"/>
      <c r="F3" s="352"/>
      <c r="G3" s="352"/>
      <c r="H3" s="353"/>
      <c r="I3" s="353"/>
      <c r="J3" s="353"/>
    </row>
    <row r="4" spans="1:15" ht="11">
      <c r="A4" s="976" t="s">
        <v>163</v>
      </c>
      <c r="B4" s="977"/>
      <c r="C4" s="977"/>
      <c r="D4" s="355"/>
      <c r="E4" s="355"/>
      <c r="F4" s="355"/>
      <c r="G4" s="355"/>
      <c r="H4" s="355"/>
      <c r="I4" s="355"/>
      <c r="J4" s="355"/>
    </row>
    <row r="5" spans="1:15" ht="5" customHeight="1">
      <c r="A5" s="1374"/>
      <c r="B5" s="1374"/>
      <c r="C5" s="1374"/>
      <c r="D5" s="1374"/>
      <c r="E5" s="1374"/>
      <c r="F5" s="1374"/>
      <c r="G5" s="1374"/>
      <c r="H5" s="1374"/>
      <c r="I5" s="1374"/>
      <c r="J5" s="356"/>
    </row>
    <row r="6" spans="1:15" ht="16" customHeight="1">
      <c r="A6" s="1378" t="s">
        <v>200</v>
      </c>
      <c r="B6" s="1375" t="s">
        <v>82</v>
      </c>
      <c r="C6" s="1375"/>
      <c r="D6" s="1375" t="s">
        <v>83</v>
      </c>
      <c r="E6" s="1375"/>
      <c r="F6" s="1375" t="s">
        <v>84</v>
      </c>
      <c r="G6" s="1375"/>
      <c r="H6" s="1376" t="s">
        <v>85</v>
      </c>
      <c r="I6" s="1377"/>
      <c r="J6" s="357"/>
    </row>
    <row r="7" spans="1:15" ht="16" customHeight="1">
      <c r="A7" s="1379"/>
      <c r="B7" s="1022">
        <v>2016</v>
      </c>
      <c r="C7" s="1022" t="s">
        <v>86</v>
      </c>
      <c r="D7" s="1022">
        <v>2016</v>
      </c>
      <c r="E7" s="1022" t="s">
        <v>86</v>
      </c>
      <c r="F7" s="1022">
        <v>2016</v>
      </c>
      <c r="G7" s="1022" t="s">
        <v>86</v>
      </c>
      <c r="H7" s="1022">
        <v>2016</v>
      </c>
      <c r="I7" s="1023" t="s">
        <v>86</v>
      </c>
      <c r="J7" s="358"/>
    </row>
    <row r="8" spans="1:15" ht="17" customHeight="1">
      <c r="A8" s="535" t="s">
        <v>306</v>
      </c>
      <c r="B8" s="1029">
        <f t="shared" ref="B8:I8" si="0">AVERAGE(B9:B20)</f>
        <v>4.7099999999999991</v>
      </c>
      <c r="C8" s="1029">
        <f t="shared" si="0"/>
        <v>4.4008333333333329</v>
      </c>
      <c r="D8" s="1029">
        <f t="shared" si="0"/>
        <v>5.0374999999999996</v>
      </c>
      <c r="E8" s="1029">
        <f t="shared" si="0"/>
        <v>4.6391666666666671</v>
      </c>
      <c r="F8" s="1029">
        <f t="shared" si="0"/>
        <v>6.4955660583333321</v>
      </c>
      <c r="G8" s="1029">
        <f t="shared" si="0"/>
        <v>6.6070221666666669</v>
      </c>
      <c r="H8" s="1029">
        <f t="shared" si="0"/>
        <v>8.5141666666666662</v>
      </c>
      <c r="I8" s="1029">
        <f t="shared" si="0"/>
        <v>8.1375000000000011</v>
      </c>
      <c r="J8" s="359"/>
      <c r="L8" s="360"/>
      <c r="M8" s="360"/>
      <c r="N8" s="360"/>
    </row>
    <row r="9" spans="1:15" ht="13" customHeight="1">
      <c r="A9" s="286" t="s">
        <v>206</v>
      </c>
      <c r="B9" s="1030">
        <v>5.2</v>
      </c>
      <c r="C9" s="1030">
        <v>4.28</v>
      </c>
      <c r="D9" s="1030">
        <v>5.59</v>
      </c>
      <c r="E9" s="1030">
        <v>4.59</v>
      </c>
      <c r="F9" s="1030">
        <v>6.8809367000000004</v>
      </c>
      <c r="G9" s="1030">
        <v>6.9091899999999997</v>
      </c>
      <c r="H9" s="1031">
        <v>8.7100000000000009</v>
      </c>
      <c r="I9" s="1031">
        <v>8.51</v>
      </c>
      <c r="J9" s="362"/>
      <c r="K9" s="363"/>
      <c r="L9" s="363"/>
      <c r="M9" s="363"/>
      <c r="N9" s="363"/>
      <c r="O9" s="364"/>
    </row>
    <row r="10" spans="1:15" ht="13" customHeight="1">
      <c r="A10" s="286" t="s">
        <v>308</v>
      </c>
      <c r="B10" s="1030">
        <v>5.27</v>
      </c>
      <c r="C10" s="1030">
        <v>4.8899999999999997</v>
      </c>
      <c r="D10" s="1030">
        <v>5.58</v>
      </c>
      <c r="E10" s="1030">
        <v>5.12</v>
      </c>
      <c r="F10" s="1030">
        <v>6.8408879999999996</v>
      </c>
      <c r="G10" s="1030">
        <v>6.9862000000000002</v>
      </c>
      <c r="H10" s="1031">
        <v>8.68</v>
      </c>
      <c r="I10" s="1031">
        <v>8.4700000000000006</v>
      </c>
      <c r="J10" s="362"/>
      <c r="K10" s="363"/>
      <c r="L10" s="363"/>
      <c r="M10" s="363"/>
      <c r="N10" s="363"/>
      <c r="O10" s="364"/>
    </row>
    <row r="11" spans="1:15" ht="13" customHeight="1">
      <c r="A11" s="286" t="s">
        <v>433</v>
      </c>
      <c r="B11" s="1030">
        <v>5.52</v>
      </c>
      <c r="C11" s="1030">
        <v>5.9</v>
      </c>
      <c r="D11" s="1030">
        <v>5.94</v>
      </c>
      <c r="E11" s="1030">
        <v>6.14</v>
      </c>
      <c r="F11" s="1030">
        <v>6.8544</v>
      </c>
      <c r="G11" s="1030">
        <v>6.8639999999999999</v>
      </c>
      <c r="H11" s="1031">
        <v>8.9600000000000009</v>
      </c>
      <c r="I11" s="1031">
        <v>8.98</v>
      </c>
      <c r="J11" s="362"/>
      <c r="K11" s="363"/>
      <c r="L11" s="363"/>
      <c r="M11" s="363"/>
      <c r="N11" s="363"/>
      <c r="O11" s="364"/>
    </row>
    <row r="12" spans="1:15" ht="13" customHeight="1">
      <c r="A12" s="286" t="s">
        <v>263</v>
      </c>
      <c r="B12" s="1030">
        <v>4.99</v>
      </c>
      <c r="C12" s="1030">
        <v>3.97</v>
      </c>
      <c r="D12" s="1030">
        <v>5.33</v>
      </c>
      <c r="E12" s="1030">
        <v>4.21</v>
      </c>
      <c r="F12" s="1030">
        <v>6.8952999999999998</v>
      </c>
      <c r="G12" s="1030">
        <v>6.9710000000000001</v>
      </c>
      <c r="H12" s="1031">
        <v>8.82</v>
      </c>
      <c r="I12" s="1031">
        <v>8.3699999999999992</v>
      </c>
      <c r="J12" s="362"/>
      <c r="K12" s="363"/>
      <c r="L12" s="363"/>
      <c r="M12" s="363"/>
      <c r="N12" s="363"/>
      <c r="O12" s="364"/>
    </row>
    <row r="13" spans="1:15" ht="13" customHeight="1">
      <c r="A13" s="286" t="s">
        <v>387</v>
      </c>
      <c r="B13" s="1030">
        <v>4.32</v>
      </c>
      <c r="C13" s="1030">
        <v>4.5</v>
      </c>
      <c r="D13" s="1030">
        <v>4.6500000000000004</v>
      </c>
      <c r="E13" s="1030">
        <v>4.75</v>
      </c>
      <c r="F13" s="1030">
        <v>6.1645000000000003</v>
      </c>
      <c r="G13" s="1030">
        <v>6.2507700000000002</v>
      </c>
      <c r="H13" s="1031">
        <v>8.4</v>
      </c>
      <c r="I13" s="1031">
        <v>8.01</v>
      </c>
      <c r="J13" s="362"/>
      <c r="K13" s="363"/>
      <c r="L13" s="363"/>
      <c r="M13" s="363"/>
      <c r="N13" s="363"/>
      <c r="O13" s="364"/>
    </row>
    <row r="14" spans="1:15" ht="13" customHeight="1">
      <c r="A14" s="286" t="s">
        <v>291</v>
      </c>
      <c r="B14" s="1030">
        <v>4.0599999999999996</v>
      </c>
      <c r="C14" s="1030">
        <v>4.75</v>
      </c>
      <c r="D14" s="1030">
        <v>4.4000000000000004</v>
      </c>
      <c r="E14" s="1030">
        <v>5.01</v>
      </c>
      <c r="F14" s="1030">
        <v>6.0789999999999997</v>
      </c>
      <c r="G14" s="1030">
        <v>6.31</v>
      </c>
      <c r="H14" s="1031">
        <v>8.35</v>
      </c>
      <c r="I14" s="1031">
        <v>8.1999999999999993</v>
      </c>
      <c r="J14" s="362"/>
      <c r="K14" s="363"/>
      <c r="L14" s="363"/>
      <c r="M14" s="363"/>
      <c r="N14" s="363"/>
      <c r="O14" s="364"/>
    </row>
    <row r="15" spans="1:15" ht="13" customHeight="1">
      <c r="A15" s="286" t="s">
        <v>5</v>
      </c>
      <c r="B15" s="1030">
        <v>3.06</v>
      </c>
      <c r="C15" s="1030">
        <v>3.48</v>
      </c>
      <c r="D15" s="1030">
        <v>3.43</v>
      </c>
      <c r="E15" s="1030">
        <v>3.76</v>
      </c>
      <c r="F15" s="1030">
        <v>5.9443000000000001</v>
      </c>
      <c r="G15" s="1030">
        <v>6.1260000000000003</v>
      </c>
      <c r="H15" s="1031">
        <v>7.87</v>
      </c>
      <c r="I15" s="1031">
        <v>7.87</v>
      </c>
      <c r="J15" s="362"/>
      <c r="K15" s="363"/>
      <c r="L15" s="363"/>
      <c r="M15" s="363"/>
      <c r="N15" s="363"/>
      <c r="O15" s="364"/>
    </row>
    <row r="16" spans="1:15" ht="13" customHeight="1">
      <c r="A16" s="286" t="s">
        <v>6</v>
      </c>
      <c r="B16" s="1030">
        <v>3.94</v>
      </c>
      <c r="C16" s="1030">
        <v>3.73</v>
      </c>
      <c r="D16" s="1030">
        <v>4.25</v>
      </c>
      <c r="E16" s="1030">
        <v>3.99</v>
      </c>
      <c r="F16" s="1030">
        <v>5.7874999999999996</v>
      </c>
      <c r="G16" s="1030">
        <v>5.8849</v>
      </c>
      <c r="H16" s="1031">
        <v>8.1999999999999993</v>
      </c>
      <c r="I16" s="1031">
        <v>7.75</v>
      </c>
      <c r="J16" s="362"/>
      <c r="K16" s="363"/>
      <c r="L16" s="363"/>
      <c r="M16" s="363"/>
      <c r="N16" s="363"/>
      <c r="O16" s="364"/>
    </row>
    <row r="17" spans="1:15" ht="13" customHeight="1">
      <c r="A17" s="286" t="s">
        <v>315</v>
      </c>
      <c r="B17" s="1030">
        <v>4.33</v>
      </c>
      <c r="C17" s="1030">
        <v>3.79</v>
      </c>
      <c r="D17" s="1030">
        <v>4.63</v>
      </c>
      <c r="E17" s="1030">
        <v>3.96</v>
      </c>
      <c r="F17" s="1030">
        <v>6.0147300000000001</v>
      </c>
      <c r="G17" s="1030">
        <v>6.1964459999999999</v>
      </c>
      <c r="H17" s="1031">
        <v>8.18</v>
      </c>
      <c r="I17" s="1031">
        <v>7.73</v>
      </c>
      <c r="J17" s="362"/>
      <c r="K17" s="363"/>
      <c r="L17" s="363"/>
      <c r="M17" s="363"/>
      <c r="N17" s="363"/>
      <c r="O17" s="364"/>
    </row>
    <row r="18" spans="1:15" ht="13" customHeight="1">
      <c r="A18" s="286" t="s">
        <v>7</v>
      </c>
      <c r="B18" s="1030">
        <v>5.4</v>
      </c>
      <c r="C18" s="1030">
        <v>4.1900000000000004</v>
      </c>
      <c r="D18" s="1030">
        <v>5.58</v>
      </c>
      <c r="E18" s="1030">
        <v>4.4000000000000004</v>
      </c>
      <c r="F18" s="1030">
        <v>6.8709980000000002</v>
      </c>
      <c r="G18" s="1030">
        <v>6.91059</v>
      </c>
      <c r="H18" s="1031">
        <v>8.51</v>
      </c>
      <c r="I18" s="1031">
        <v>7.67</v>
      </c>
      <c r="J18" s="362"/>
      <c r="K18" s="363"/>
      <c r="L18" s="363"/>
      <c r="M18" s="363"/>
      <c r="N18" s="363"/>
      <c r="O18" s="364"/>
    </row>
    <row r="19" spans="1:15" ht="13" customHeight="1">
      <c r="A19" s="286" t="s">
        <v>8</v>
      </c>
      <c r="B19" s="1030">
        <v>5.62</v>
      </c>
      <c r="C19" s="1030">
        <v>4.28</v>
      </c>
      <c r="D19" s="1030">
        <v>5.87</v>
      </c>
      <c r="E19" s="1030">
        <v>4.47</v>
      </c>
      <c r="F19" s="1030">
        <v>6.7454700000000001</v>
      </c>
      <c r="G19" s="1030">
        <v>6.94747</v>
      </c>
      <c r="H19" s="1031">
        <v>8.73</v>
      </c>
      <c r="I19" s="1031">
        <v>7.78</v>
      </c>
      <c r="J19" s="362"/>
      <c r="K19" s="363"/>
      <c r="L19" s="363"/>
      <c r="M19" s="363"/>
      <c r="N19" s="363"/>
      <c r="O19" s="364"/>
    </row>
    <row r="20" spans="1:15" ht="13" customHeight="1">
      <c r="A20" s="384" t="s">
        <v>9</v>
      </c>
      <c r="B20" s="1032">
        <v>4.8099999999999996</v>
      </c>
      <c r="C20" s="1032">
        <v>5.05</v>
      </c>
      <c r="D20" s="1032">
        <v>5.2</v>
      </c>
      <c r="E20" s="1032">
        <v>5.27</v>
      </c>
      <c r="F20" s="1032">
        <v>6.8687699999999996</v>
      </c>
      <c r="G20" s="1032">
        <v>6.9276999999999997</v>
      </c>
      <c r="H20" s="1033">
        <v>8.76</v>
      </c>
      <c r="I20" s="1033">
        <v>8.31</v>
      </c>
      <c r="J20" s="362"/>
      <c r="K20" s="363"/>
      <c r="L20" s="363"/>
      <c r="M20" s="363"/>
      <c r="N20" s="363"/>
      <c r="O20" s="364"/>
    </row>
    <row r="21" spans="1:15" ht="9" customHeight="1">
      <c r="A21" s="516" t="s">
        <v>682</v>
      </c>
      <c r="B21" s="516"/>
      <c r="C21" s="516"/>
      <c r="D21" s="516"/>
      <c r="E21" s="516"/>
      <c r="F21" s="1024"/>
      <c r="G21" s="516"/>
      <c r="H21" s="1025"/>
      <c r="I21" s="1025"/>
      <c r="J21" s="366"/>
      <c r="K21" s="361"/>
      <c r="L21" s="363"/>
      <c r="M21" s="363"/>
      <c r="N21" s="363"/>
      <c r="O21" s="364"/>
    </row>
    <row r="22" spans="1:15" ht="9" customHeight="1">
      <c r="A22" s="76" t="s">
        <v>745</v>
      </c>
      <c r="B22" s="516"/>
      <c r="C22" s="516"/>
      <c r="D22" s="1026"/>
      <c r="E22" s="516"/>
      <c r="F22" s="516"/>
      <c r="G22" s="516"/>
      <c r="H22" s="516"/>
      <c r="I22" s="516"/>
      <c r="L22" s="358"/>
      <c r="M22" s="358"/>
      <c r="N22" s="358"/>
    </row>
    <row r="23" spans="1:15" ht="9" customHeight="1">
      <c r="A23" s="1028" t="s">
        <v>2</v>
      </c>
      <c r="B23" s="516"/>
      <c r="C23" s="516"/>
      <c r="D23" s="516"/>
      <c r="E23" s="516"/>
      <c r="F23" s="516"/>
      <c r="G23" s="516"/>
      <c r="H23" s="516"/>
      <c r="I23" s="516"/>
    </row>
    <row r="24" spans="1:15" ht="9" customHeight="1">
      <c r="A24" s="77" t="s">
        <v>318</v>
      </c>
      <c r="B24" s="516"/>
      <c r="C24" s="516"/>
      <c r="D24" s="516"/>
      <c r="E24" s="516"/>
      <c r="F24" s="516"/>
      <c r="G24" s="516"/>
      <c r="H24" s="516"/>
      <c r="I24" s="516"/>
    </row>
    <row r="29" spans="1:15" ht="12" customHeight="1">
      <c r="A29" s="978" t="s">
        <v>28</v>
      </c>
    </row>
    <row r="30" spans="1:15" ht="12" customHeight="1">
      <c r="A30" s="510" t="s">
        <v>29</v>
      </c>
      <c r="B30" s="666"/>
      <c r="C30" s="666"/>
      <c r="D30" s="352"/>
      <c r="E30" s="352"/>
      <c r="F30" s="352"/>
      <c r="G30" s="352"/>
      <c r="H30" s="352"/>
      <c r="I30" s="352"/>
      <c r="J30" s="353"/>
    </row>
    <row r="31" spans="1:15" ht="12" customHeight="1">
      <c r="A31" s="976" t="s">
        <v>163</v>
      </c>
      <c r="B31" s="977"/>
      <c r="C31" s="977"/>
      <c r="D31" s="355"/>
      <c r="E31" s="355"/>
      <c r="F31" s="355"/>
      <c r="G31" s="355"/>
      <c r="H31" s="355"/>
      <c r="I31" s="355"/>
      <c r="J31" s="355"/>
    </row>
    <row r="32" spans="1:15" ht="5" customHeight="1">
      <c r="A32" s="1374"/>
      <c r="B32" s="1374"/>
      <c r="C32" s="1374"/>
      <c r="D32" s="1374"/>
      <c r="E32" s="1374"/>
      <c r="F32" s="1374"/>
      <c r="G32" s="1374"/>
      <c r="H32" s="1374"/>
      <c r="I32" s="1374"/>
      <c r="J32" s="357"/>
    </row>
    <row r="33" spans="1:21" ht="16" customHeight="1">
      <c r="A33" s="1378" t="s">
        <v>200</v>
      </c>
      <c r="B33" s="1375" t="s">
        <v>82</v>
      </c>
      <c r="C33" s="1375"/>
      <c r="D33" s="1375" t="s">
        <v>83</v>
      </c>
      <c r="E33" s="1375"/>
      <c r="F33" s="1375" t="s">
        <v>84</v>
      </c>
      <c r="G33" s="1375"/>
      <c r="H33" s="1376" t="s">
        <v>85</v>
      </c>
      <c r="I33" s="1377"/>
      <c r="J33" s="357"/>
    </row>
    <row r="34" spans="1:21" ht="16" customHeight="1">
      <c r="A34" s="1379"/>
      <c r="B34" s="1022">
        <v>2016</v>
      </c>
      <c r="C34" s="1022" t="s">
        <v>86</v>
      </c>
      <c r="D34" s="1022">
        <v>2016</v>
      </c>
      <c r="E34" s="1022" t="s">
        <v>86</v>
      </c>
      <c r="F34" s="1022">
        <v>2016</v>
      </c>
      <c r="G34" s="1022" t="s">
        <v>86</v>
      </c>
      <c r="H34" s="1022">
        <v>2016</v>
      </c>
      <c r="I34" s="1023" t="s">
        <v>86</v>
      </c>
      <c r="J34" s="358"/>
    </row>
    <row r="35" spans="1:21" ht="17" customHeight="1">
      <c r="A35" s="535" t="s">
        <v>306</v>
      </c>
      <c r="B35" s="1029">
        <f t="shared" ref="B35:I35" si="1">AVERAGE(B36:B47)</f>
        <v>4.3724999999999996</v>
      </c>
      <c r="C35" s="1029">
        <f t="shared" si="1"/>
        <v>4.4099999999999993</v>
      </c>
      <c r="D35" s="1029">
        <f t="shared" si="1"/>
        <v>4.8033333333333337</v>
      </c>
      <c r="E35" s="1029">
        <f t="shared" si="1"/>
        <v>4.9008333333333329</v>
      </c>
      <c r="F35" s="1029">
        <f t="shared" si="1"/>
        <v>6.7642083333333334</v>
      </c>
      <c r="G35" s="1029">
        <f t="shared" si="1"/>
        <v>6.8537007250000004</v>
      </c>
      <c r="H35" s="1029">
        <f t="shared" si="1"/>
        <v>7.8791666666666664</v>
      </c>
      <c r="I35" s="1029">
        <f t="shared" si="1"/>
        <v>8.2791666666666686</v>
      </c>
      <c r="J35" s="363"/>
      <c r="K35" s="364"/>
      <c r="M35" s="368"/>
      <c r="N35" s="368"/>
      <c r="O35" s="368"/>
      <c r="P35" s="368"/>
    </row>
    <row r="36" spans="1:21" ht="13" customHeight="1">
      <c r="A36" s="286" t="s">
        <v>206</v>
      </c>
      <c r="B36" s="1030">
        <v>4.62</v>
      </c>
      <c r="C36" s="1030">
        <v>5.05</v>
      </c>
      <c r="D36" s="1030">
        <v>5</v>
      </c>
      <c r="E36" s="1030">
        <v>5.45</v>
      </c>
      <c r="F36" s="1030">
        <v>6.7545000000000002</v>
      </c>
      <c r="G36" s="1034">
        <v>6.8503999999999996</v>
      </c>
      <c r="H36" s="1031">
        <v>7.87</v>
      </c>
      <c r="I36" s="1031">
        <v>8.42</v>
      </c>
      <c r="J36" s="363"/>
      <c r="K36" s="364"/>
      <c r="M36" s="369"/>
      <c r="N36" s="369"/>
      <c r="O36" s="369"/>
      <c r="P36" s="369"/>
    </row>
    <row r="37" spans="1:21" ht="13" customHeight="1">
      <c r="A37" s="286" t="s">
        <v>308</v>
      </c>
      <c r="B37" s="1030">
        <v>4.62</v>
      </c>
      <c r="C37" s="1030">
        <v>4.78</v>
      </c>
      <c r="D37" s="1030">
        <v>5.03</v>
      </c>
      <c r="E37" s="1030">
        <v>5.22</v>
      </c>
      <c r="F37" s="1030">
        <v>6.7619999999999996</v>
      </c>
      <c r="G37" s="1035">
        <v>6.8421500000000002</v>
      </c>
      <c r="H37" s="1031">
        <v>8.02</v>
      </c>
      <c r="I37" s="1031">
        <v>8.41</v>
      </c>
      <c r="J37" s="363"/>
      <c r="K37" s="364"/>
      <c r="M37" s="369"/>
      <c r="N37" s="369"/>
      <c r="O37" s="369"/>
      <c r="P37" s="369"/>
    </row>
    <row r="38" spans="1:21" ht="13" customHeight="1">
      <c r="A38" s="286" t="s">
        <v>433</v>
      </c>
      <c r="B38" s="1030">
        <v>3.11</v>
      </c>
      <c r="C38" s="1030">
        <v>4.34</v>
      </c>
      <c r="D38" s="1030">
        <v>3.6</v>
      </c>
      <c r="E38" s="1030">
        <v>4.78</v>
      </c>
      <c r="F38" s="1030">
        <v>6.6609999999999996</v>
      </c>
      <c r="G38" s="1035">
        <v>6.7281300000000002</v>
      </c>
      <c r="H38" s="1031">
        <v>7.36</v>
      </c>
      <c r="I38" s="1031">
        <v>8.24</v>
      </c>
      <c r="J38" s="363"/>
      <c r="K38" s="364"/>
      <c r="M38" s="369"/>
      <c r="N38" s="369"/>
      <c r="O38" s="369"/>
      <c r="P38" s="369"/>
      <c r="T38" s="368"/>
      <c r="U38" s="368"/>
    </row>
    <row r="39" spans="1:21" ht="13" customHeight="1">
      <c r="A39" s="286" t="s">
        <v>263</v>
      </c>
      <c r="B39" s="1030">
        <v>3.64</v>
      </c>
      <c r="C39" s="1030">
        <v>4.21</v>
      </c>
      <c r="D39" s="1030">
        <v>4.0599999999999996</v>
      </c>
      <c r="E39" s="1030">
        <v>4.8099999999999996</v>
      </c>
      <c r="F39" s="1030">
        <v>6.65</v>
      </c>
      <c r="G39" s="1035">
        <v>6.7317400000000003</v>
      </c>
      <c r="H39" s="1031">
        <v>7.26</v>
      </c>
      <c r="I39" s="1031">
        <v>8.2799999999999994</v>
      </c>
      <c r="J39" s="363"/>
      <c r="K39" s="364"/>
      <c r="M39" s="369"/>
      <c r="N39" s="369"/>
      <c r="O39" s="369"/>
      <c r="P39" s="369"/>
      <c r="T39" s="369"/>
      <c r="U39" s="369"/>
    </row>
    <row r="40" spans="1:21" ht="13" customHeight="1">
      <c r="A40" s="286" t="s">
        <v>387</v>
      </c>
      <c r="B40" s="1030">
        <v>3.87</v>
      </c>
      <c r="C40" s="1030">
        <v>4.91</v>
      </c>
      <c r="D40" s="1030">
        <v>4.34</v>
      </c>
      <c r="E40" s="1030">
        <v>5.46</v>
      </c>
      <c r="F40" s="1030">
        <v>6.6189999999999998</v>
      </c>
      <c r="G40" s="1035">
        <v>6.7609000000000004</v>
      </c>
      <c r="H40" s="1031">
        <v>7.48</v>
      </c>
      <c r="I40" s="1031">
        <v>8.3800000000000008</v>
      </c>
      <c r="J40" s="363"/>
      <c r="K40" s="364"/>
      <c r="M40" s="369"/>
      <c r="N40" s="369"/>
      <c r="O40" s="369"/>
      <c r="P40" s="369"/>
      <c r="T40" s="369"/>
      <c r="U40" s="369"/>
    </row>
    <row r="41" spans="1:21" ht="13" customHeight="1">
      <c r="A41" s="286" t="s">
        <v>291</v>
      </c>
      <c r="B41" s="1030">
        <v>3.99</v>
      </c>
      <c r="C41" s="1030">
        <v>4.2699999999999996</v>
      </c>
      <c r="D41" s="1030">
        <v>4.49</v>
      </c>
      <c r="E41" s="1030">
        <v>4.82</v>
      </c>
      <c r="F41" s="1030">
        <v>6.7149999999999999</v>
      </c>
      <c r="G41" s="1035">
        <v>6.8323600000000004</v>
      </c>
      <c r="H41" s="1031">
        <v>7.7</v>
      </c>
      <c r="I41" s="1031">
        <v>8.2100000000000009</v>
      </c>
      <c r="J41" s="363"/>
      <c r="K41" s="364"/>
      <c r="M41" s="369"/>
      <c r="N41" s="369"/>
      <c r="O41" s="369"/>
      <c r="P41" s="369"/>
      <c r="T41" s="369"/>
      <c r="U41" s="369"/>
    </row>
    <row r="42" spans="1:21" ht="13" customHeight="1">
      <c r="A42" s="286" t="s">
        <v>5</v>
      </c>
      <c r="B42" s="1030">
        <v>4.2300000000000004</v>
      </c>
      <c r="C42" s="1030">
        <v>3.79</v>
      </c>
      <c r="D42" s="1030">
        <v>4.72</v>
      </c>
      <c r="E42" s="1030">
        <v>4.3499999999999996</v>
      </c>
      <c r="F42" s="1030">
        <v>6.7089999999999996</v>
      </c>
      <c r="G42" s="1035">
        <v>6.8050699999999997</v>
      </c>
      <c r="H42" s="1031">
        <v>7.73</v>
      </c>
      <c r="I42" s="1031">
        <v>8.1300000000000008</v>
      </c>
      <c r="J42" s="363"/>
      <c r="K42" s="364"/>
      <c r="M42" s="369"/>
      <c r="N42" s="369"/>
      <c r="O42" s="369"/>
      <c r="P42" s="369"/>
      <c r="T42" s="369"/>
      <c r="U42" s="369"/>
    </row>
    <row r="43" spans="1:21" ht="13" customHeight="1">
      <c r="A43" s="286" t="s">
        <v>6</v>
      </c>
      <c r="B43" s="1030">
        <v>4.79</v>
      </c>
      <c r="C43" s="1030">
        <v>4.09</v>
      </c>
      <c r="D43" s="1030">
        <v>5.19</v>
      </c>
      <c r="E43" s="1030">
        <v>4.53</v>
      </c>
      <c r="F43" s="1030">
        <v>6.7649999999999997</v>
      </c>
      <c r="G43" s="1035">
        <v>6.8343999999999996</v>
      </c>
      <c r="H43" s="1031">
        <v>8.0500000000000007</v>
      </c>
      <c r="I43" s="1031">
        <v>8.1199999999999992</v>
      </c>
      <c r="J43" s="363"/>
      <c r="K43" s="364"/>
      <c r="M43" s="369"/>
      <c r="N43" s="369"/>
      <c r="O43" s="369"/>
      <c r="P43" s="369"/>
      <c r="T43" s="369"/>
      <c r="U43" s="369"/>
    </row>
    <row r="44" spans="1:21" ht="13" customHeight="1">
      <c r="A44" s="286" t="s">
        <v>315</v>
      </c>
      <c r="B44" s="1030">
        <v>5.33</v>
      </c>
      <c r="C44" s="1030">
        <v>4.1100000000000003</v>
      </c>
      <c r="D44" s="1030">
        <v>5.68</v>
      </c>
      <c r="E44" s="1030">
        <v>4.62</v>
      </c>
      <c r="F44" s="1030">
        <v>6.6340000000000003</v>
      </c>
      <c r="G44" s="1035">
        <v>6.7126200000000003</v>
      </c>
      <c r="H44" s="1031">
        <v>8.36</v>
      </c>
      <c r="I44" s="1031">
        <v>8.2200000000000006</v>
      </c>
      <c r="J44" s="363"/>
      <c r="K44" s="364"/>
      <c r="M44" s="369"/>
      <c r="N44" s="369"/>
      <c r="O44" s="369"/>
      <c r="P44" s="369"/>
      <c r="T44" s="369"/>
      <c r="U44" s="369"/>
    </row>
    <row r="45" spans="1:21" ht="13" customHeight="1">
      <c r="A45" s="286" t="s">
        <v>7</v>
      </c>
      <c r="B45" s="1030">
        <v>5.32</v>
      </c>
      <c r="C45" s="1030">
        <v>4.1500000000000004</v>
      </c>
      <c r="D45" s="1030">
        <v>5.71</v>
      </c>
      <c r="E45" s="1030">
        <v>4.59</v>
      </c>
      <c r="F45" s="1030">
        <v>6.923</v>
      </c>
      <c r="G45" s="1035">
        <v>6.9920999999999998</v>
      </c>
      <c r="H45" s="1031">
        <v>8.52</v>
      </c>
      <c r="I45" s="1031">
        <v>8.16</v>
      </c>
      <c r="J45" s="363"/>
      <c r="K45" s="364"/>
      <c r="M45" s="369"/>
      <c r="N45" s="369"/>
      <c r="O45" s="369"/>
      <c r="P45" s="369"/>
      <c r="T45" s="369"/>
      <c r="U45" s="369"/>
    </row>
    <row r="46" spans="1:21" ht="13" customHeight="1">
      <c r="A46" s="286" t="s">
        <v>8</v>
      </c>
      <c r="B46" s="1030">
        <v>4.4400000000000004</v>
      </c>
      <c r="C46" s="1030">
        <v>4.6500000000000004</v>
      </c>
      <c r="D46" s="1030">
        <v>4.8600000000000003</v>
      </c>
      <c r="E46" s="1030">
        <v>5.08</v>
      </c>
      <c r="F46" s="1030">
        <v>7.024</v>
      </c>
      <c r="G46" s="1035">
        <v>7.1584099999999999</v>
      </c>
      <c r="H46" s="1031">
        <v>8.0500000000000007</v>
      </c>
      <c r="I46" s="1031">
        <v>8.32</v>
      </c>
      <c r="J46" s="363"/>
      <c r="K46" s="364"/>
      <c r="M46" s="369"/>
      <c r="N46" s="369"/>
      <c r="O46" s="369"/>
      <c r="P46" s="369"/>
      <c r="T46" s="369"/>
      <c r="U46" s="369"/>
    </row>
    <row r="47" spans="1:21" ht="13" customHeight="1">
      <c r="A47" s="384" t="s">
        <v>9</v>
      </c>
      <c r="B47" s="1032">
        <v>4.51</v>
      </c>
      <c r="C47" s="1032">
        <v>4.57</v>
      </c>
      <c r="D47" s="1032">
        <v>4.96</v>
      </c>
      <c r="E47" s="1032">
        <v>5.0999999999999996</v>
      </c>
      <c r="F47" s="1032">
        <v>6.9539999999999997</v>
      </c>
      <c r="G47" s="1032">
        <v>6.9961286999999999</v>
      </c>
      <c r="H47" s="1033">
        <v>8.15</v>
      </c>
      <c r="I47" s="1033">
        <v>8.4600000000000009</v>
      </c>
      <c r="J47" s="363"/>
      <c r="K47" s="364"/>
      <c r="M47" s="369"/>
      <c r="N47" s="369"/>
      <c r="O47" s="369"/>
      <c r="P47" s="369"/>
      <c r="T47" s="369"/>
      <c r="U47" s="369"/>
    </row>
    <row r="48" spans="1:21" ht="9" customHeight="1">
      <c r="A48" s="516" t="s">
        <v>682</v>
      </c>
      <c r="B48" s="516"/>
      <c r="C48" s="516"/>
      <c r="D48" s="516"/>
      <c r="E48" s="516"/>
      <c r="F48" s="1024"/>
      <c r="G48" s="516"/>
      <c r="H48" s="1025"/>
      <c r="I48" s="1025"/>
      <c r="T48" s="369"/>
      <c r="U48" s="369"/>
    </row>
    <row r="49" spans="1:21" ht="9" customHeight="1">
      <c r="A49" s="76" t="s">
        <v>745</v>
      </c>
      <c r="B49" s="516"/>
      <c r="C49" s="516"/>
      <c r="D49" s="1026"/>
      <c r="E49" s="516"/>
      <c r="F49" s="516"/>
      <c r="G49" s="516"/>
      <c r="H49" s="516"/>
      <c r="I49" s="516"/>
      <c r="T49" s="369"/>
      <c r="U49" s="369"/>
    </row>
    <row r="50" spans="1:21" ht="9" customHeight="1">
      <c r="A50" s="1028" t="s">
        <v>2</v>
      </c>
      <c r="B50" s="516"/>
      <c r="C50" s="516"/>
      <c r="D50" s="516"/>
      <c r="E50" s="516"/>
      <c r="F50" s="516"/>
      <c r="G50" s="516"/>
      <c r="H50" s="516"/>
      <c r="I50" s="516"/>
      <c r="T50" s="369"/>
      <c r="U50" s="369"/>
    </row>
    <row r="51" spans="1:21" ht="9" customHeight="1">
      <c r="A51" s="77" t="s">
        <v>318</v>
      </c>
      <c r="B51" s="516"/>
      <c r="C51" s="516"/>
      <c r="D51" s="516"/>
      <c r="E51" s="516"/>
      <c r="F51" s="516"/>
      <c r="G51" s="516"/>
      <c r="H51" s="516"/>
      <c r="I51" s="516"/>
    </row>
    <row r="52" spans="1:21" ht="9" customHeight="1">
      <c r="A52" s="1027"/>
      <c r="B52" s="516"/>
      <c r="C52" s="516"/>
      <c r="D52" s="516"/>
      <c r="E52" s="516"/>
      <c r="F52" s="516"/>
      <c r="G52" s="516"/>
      <c r="H52" s="516"/>
      <c r="I52" s="516"/>
    </row>
    <row r="53" spans="1:21" ht="9" customHeight="1">
      <c r="A53" s="77"/>
      <c r="B53" s="516"/>
      <c r="C53" s="516"/>
      <c r="D53" s="516"/>
      <c r="E53" s="516"/>
      <c r="F53" s="516"/>
      <c r="G53" s="516"/>
      <c r="H53" s="516"/>
      <c r="I53" s="516"/>
    </row>
  </sheetData>
  <mergeCells count="12">
    <mergeCell ref="B33:C33"/>
    <mergeCell ref="D33:E33"/>
    <mergeCell ref="F33:G33"/>
    <mergeCell ref="H33:I33"/>
    <mergeCell ref="A32:I32"/>
    <mergeCell ref="A33:A34"/>
    <mergeCell ref="A5:I5"/>
    <mergeCell ref="B6:C6"/>
    <mergeCell ref="D6:E6"/>
    <mergeCell ref="F6:G6"/>
    <mergeCell ref="H6:I6"/>
    <mergeCell ref="A6:A7"/>
  </mergeCells>
  <phoneticPr fontId="54" type="noConversion"/>
  <printOptions horizontalCentered="1" verticalCentered="1"/>
  <pageMargins left="0" right="0" top="0" bottom="0" header="0" footer="0"/>
  <colBreaks count="1" manualBreakCount="1">
    <brk id="10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M43"/>
  <sheetViews>
    <sheetView showGridLines="0" zoomScale="150" workbookViewId="0">
      <selection activeCell="A7" sqref="A7"/>
    </sheetView>
  </sheetViews>
  <sheetFormatPr baseColWidth="10" defaultColWidth="12.83203125" defaultRowHeight="12" customHeight="1"/>
  <cols>
    <col min="1" max="1" width="9.6640625" style="217" customWidth="1"/>
    <col min="2" max="10" width="5.83203125" style="217" customWidth="1"/>
    <col min="11" max="13" width="6.1640625" style="217" customWidth="1"/>
    <col min="14" max="15" width="5.6640625" style="217" customWidth="1"/>
    <col min="16" max="16384" width="12.83203125" style="217"/>
  </cols>
  <sheetData>
    <row r="2" spans="1:13" ht="12" customHeight="1">
      <c r="A2" s="215" t="s">
        <v>129</v>
      </c>
      <c r="B2" s="215"/>
      <c r="C2" s="215"/>
      <c r="D2" s="342"/>
      <c r="E2" s="342"/>
      <c r="F2" s="342"/>
      <c r="G2" s="272"/>
      <c r="H2" s="272"/>
      <c r="I2" s="272"/>
      <c r="J2" s="272"/>
      <c r="K2" s="343"/>
      <c r="L2" s="343"/>
      <c r="M2" s="343"/>
    </row>
    <row r="3" spans="1:13" ht="12" customHeight="1">
      <c r="A3" s="979" t="s">
        <v>30</v>
      </c>
      <c r="B3" s="980"/>
      <c r="C3" s="980"/>
      <c r="D3" s="343"/>
      <c r="E3" s="343"/>
      <c r="F3" s="343"/>
      <c r="G3" s="343"/>
      <c r="H3" s="343"/>
      <c r="I3" s="343"/>
      <c r="J3" s="343"/>
      <c r="K3" s="343"/>
      <c r="L3" s="343"/>
      <c r="M3" s="343"/>
    </row>
    <row r="4" spans="1:13" ht="5" customHeight="1">
      <c r="A4" s="350"/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  <c r="M4" s="345"/>
    </row>
    <row r="5" spans="1:13" ht="12" customHeight="1">
      <c r="A5" s="1380" t="s">
        <v>31</v>
      </c>
      <c r="B5" s="1380" t="s">
        <v>485</v>
      </c>
      <c r="C5" s="1380" t="s">
        <v>609</v>
      </c>
      <c r="D5" s="1380" t="s">
        <v>397</v>
      </c>
      <c r="E5" s="1380" t="s">
        <v>398</v>
      </c>
      <c r="F5" s="1380" t="s">
        <v>399</v>
      </c>
      <c r="G5" s="1380" t="s">
        <v>400</v>
      </c>
      <c r="H5" s="1380" t="s">
        <v>298</v>
      </c>
      <c r="I5" s="1036" t="s">
        <v>197</v>
      </c>
      <c r="J5" s="1036" t="s">
        <v>81</v>
      </c>
      <c r="K5" s="1037" t="s">
        <v>37</v>
      </c>
      <c r="L5" s="1038"/>
      <c r="M5" s="1036" t="s">
        <v>193</v>
      </c>
    </row>
    <row r="6" spans="1:13" ht="12" customHeight="1">
      <c r="A6" s="1350"/>
      <c r="B6" s="1351"/>
      <c r="C6" s="1351"/>
      <c r="D6" s="1351"/>
      <c r="E6" s="1351"/>
      <c r="F6" s="1350"/>
      <c r="G6" s="1350"/>
      <c r="H6" s="1350"/>
      <c r="I6" s="1039" t="s">
        <v>681</v>
      </c>
      <c r="J6" s="1039" t="s">
        <v>398</v>
      </c>
      <c r="K6" s="1039" t="s">
        <v>400</v>
      </c>
      <c r="L6" s="1039" t="s">
        <v>486</v>
      </c>
      <c r="M6" s="1040" t="s">
        <v>38</v>
      </c>
    </row>
    <row r="7" spans="1:13" ht="17" customHeight="1">
      <c r="A7" s="242" t="s">
        <v>130</v>
      </c>
      <c r="B7" s="1044">
        <v>4.8378666278769158</v>
      </c>
      <c r="C7" s="1044">
        <v>5.5958880226676824</v>
      </c>
      <c r="D7" s="1044">
        <v>6.9675639917841288</v>
      </c>
      <c r="E7" s="1044">
        <v>5.5319245289811878</v>
      </c>
      <c r="F7" s="1044">
        <v>4.7411779015043356</v>
      </c>
      <c r="G7" s="1044">
        <v>4.9215836078541475</v>
      </c>
      <c r="H7" s="1044">
        <v>4.2540549254982629</v>
      </c>
      <c r="I7" s="1044">
        <v>4.7530020366639576</v>
      </c>
      <c r="J7" s="1044">
        <v>1.2850421783477748</v>
      </c>
      <c r="K7" s="1044">
        <v>7.8754804859882164</v>
      </c>
      <c r="L7" s="1044">
        <v>3.0963513342605711</v>
      </c>
      <c r="M7" s="1044">
        <v>2.7996927484095564</v>
      </c>
    </row>
    <row r="8" spans="1:13" ht="4" customHeight="1">
      <c r="A8" s="276"/>
      <c r="B8" s="1045"/>
      <c r="C8" s="1045"/>
      <c r="D8" s="1045"/>
      <c r="E8" s="1045"/>
      <c r="F8" s="1045"/>
      <c r="G8" s="1045"/>
      <c r="H8" s="1045"/>
      <c r="I8" s="1045"/>
      <c r="J8" s="1045"/>
      <c r="K8" s="1045"/>
      <c r="L8" s="1045"/>
      <c r="M8" s="1045"/>
    </row>
    <row r="9" spans="1:13" ht="13" customHeight="1">
      <c r="A9" s="217" t="s">
        <v>488</v>
      </c>
      <c r="B9" s="1046">
        <v>4.6515804140444876</v>
      </c>
      <c r="C9" s="1046">
        <v>5.4888449749260779</v>
      </c>
      <c r="D9" s="1046">
        <v>6.2110966935395808</v>
      </c>
      <c r="E9" s="1047">
        <v>5.4146574042752347</v>
      </c>
      <c r="F9" s="1046">
        <v>4.4711056896475174</v>
      </c>
      <c r="G9" s="1046">
        <v>0</v>
      </c>
      <c r="H9" s="1046">
        <v>0</v>
      </c>
      <c r="I9" s="1046">
        <v>4.1416694259654783</v>
      </c>
      <c r="J9" s="1046">
        <v>1.8053504190727079</v>
      </c>
      <c r="K9" s="1046">
        <v>0</v>
      </c>
      <c r="L9" s="1046">
        <v>0</v>
      </c>
      <c r="M9" s="1046">
        <v>0</v>
      </c>
    </row>
    <row r="10" spans="1:13" ht="13" customHeight="1">
      <c r="A10" s="217" t="s">
        <v>603</v>
      </c>
      <c r="B10" s="1046">
        <v>4.8278127570011753</v>
      </c>
      <c r="C10" s="1046">
        <v>5.6782462398638174</v>
      </c>
      <c r="D10" s="1046">
        <v>6.6149370866378394</v>
      </c>
      <c r="E10" s="1047">
        <v>5.4897628826343983</v>
      </c>
      <c r="F10" s="1046">
        <v>4.7654693639833239</v>
      </c>
      <c r="G10" s="1046">
        <v>0</v>
      </c>
      <c r="H10" s="1046">
        <v>0</v>
      </c>
      <c r="I10" s="1046">
        <v>4.2137283415204978</v>
      </c>
      <c r="J10" s="1046">
        <v>1.6240978736561968</v>
      </c>
      <c r="K10" s="1046">
        <v>5.4371996243440197</v>
      </c>
      <c r="L10" s="1046">
        <v>0</v>
      </c>
      <c r="M10" s="1046">
        <v>3.3736159078494805</v>
      </c>
    </row>
    <row r="11" spans="1:13" ht="13" customHeight="1">
      <c r="A11" s="217" t="s">
        <v>604</v>
      </c>
      <c r="B11" s="1046">
        <v>4.9371827777897934</v>
      </c>
      <c r="C11" s="1046">
        <v>5.7838583174724931</v>
      </c>
      <c r="D11" s="1046">
        <v>6.6812327109501854</v>
      </c>
      <c r="E11" s="1047">
        <v>5.5247970309931764</v>
      </c>
      <c r="F11" s="1046">
        <v>4.8262609566732877</v>
      </c>
      <c r="G11" s="1046">
        <v>0</v>
      </c>
      <c r="H11" s="1046">
        <v>0</v>
      </c>
      <c r="I11" s="1046">
        <v>4.5570333808645858</v>
      </c>
      <c r="J11" s="1046">
        <v>1.2217395715785644</v>
      </c>
      <c r="K11" s="1046">
        <v>0</v>
      </c>
      <c r="L11" s="1046">
        <v>0</v>
      </c>
      <c r="M11" s="1046">
        <v>0</v>
      </c>
    </row>
    <row r="12" spans="1:13" ht="13" customHeight="1">
      <c r="A12" s="217" t="s">
        <v>605</v>
      </c>
      <c r="B12" s="1046">
        <v>4.9116790828313555</v>
      </c>
      <c r="C12" s="1047">
        <v>5.5454228600875473</v>
      </c>
      <c r="D12" s="1046">
        <v>7.8207601382863938</v>
      </c>
      <c r="E12" s="1047">
        <v>6.1054813157166077</v>
      </c>
      <c r="F12" s="1046">
        <v>5.4311483869134314</v>
      </c>
      <c r="G12" s="1046">
        <v>4.6755031668112919</v>
      </c>
      <c r="H12" s="1046">
        <v>0</v>
      </c>
      <c r="I12" s="1046">
        <v>4.7373595427103989</v>
      </c>
      <c r="J12" s="1046">
        <v>1.1507444686741071</v>
      </c>
      <c r="K12" s="1046">
        <v>5.669462237218613</v>
      </c>
      <c r="L12" s="1046">
        <v>0</v>
      </c>
      <c r="M12" s="1046">
        <v>3.3602752264699052</v>
      </c>
    </row>
    <row r="13" spans="1:13" ht="13" customHeight="1">
      <c r="A13" s="217" t="s">
        <v>606</v>
      </c>
      <c r="B13" s="1046">
        <v>4.8601460128552709</v>
      </c>
      <c r="C13" s="1047">
        <v>4.8504406517407199</v>
      </c>
      <c r="D13" s="1046">
        <v>6.0982184722967876</v>
      </c>
      <c r="E13" s="1047">
        <v>5.4818469974156638</v>
      </c>
      <c r="F13" s="1046">
        <v>4.2471397753959685</v>
      </c>
      <c r="G13" s="1046">
        <v>0</v>
      </c>
      <c r="H13" s="1046">
        <v>0</v>
      </c>
      <c r="I13" s="1046">
        <v>4.8299860324091579</v>
      </c>
      <c r="J13" s="1046">
        <v>1.2393638469671702</v>
      </c>
      <c r="K13" s="1046">
        <v>0</v>
      </c>
      <c r="L13" s="1046">
        <v>0</v>
      </c>
      <c r="M13" s="1046">
        <v>3.1803039737987269</v>
      </c>
    </row>
    <row r="14" spans="1:13" ht="13" customHeight="1">
      <c r="A14" s="217" t="s">
        <v>592</v>
      </c>
      <c r="B14" s="1046">
        <v>4.8480661890909698</v>
      </c>
      <c r="C14" s="1047">
        <v>4.8609571675687695</v>
      </c>
      <c r="D14" s="1046">
        <v>6.1215909646095215</v>
      </c>
      <c r="E14" s="1047">
        <v>5.8541758894549414</v>
      </c>
      <c r="F14" s="1046">
        <v>4.0131304442342683</v>
      </c>
      <c r="G14" s="1046">
        <v>0</v>
      </c>
      <c r="H14" s="1046">
        <v>0</v>
      </c>
      <c r="I14" s="1046">
        <v>4.8510097954106008</v>
      </c>
      <c r="J14" s="1046">
        <v>1.2817477120731779</v>
      </c>
      <c r="K14" s="1046">
        <v>0</v>
      </c>
      <c r="L14" s="1046">
        <v>0</v>
      </c>
      <c r="M14" s="1046">
        <v>3.2141206852111459</v>
      </c>
    </row>
    <row r="15" spans="1:13" ht="13" customHeight="1">
      <c r="A15" s="217" t="s">
        <v>593</v>
      </c>
      <c r="B15" s="1046">
        <v>4.8894352460656068</v>
      </c>
      <c r="C15" s="1047">
        <v>4.823419283954105</v>
      </c>
      <c r="D15" s="1046">
        <v>5.9927817798508736</v>
      </c>
      <c r="E15" s="1047">
        <v>4.9667568104656699</v>
      </c>
      <c r="F15" s="1046">
        <v>3.9417568016426601</v>
      </c>
      <c r="G15" s="1046">
        <v>0</v>
      </c>
      <c r="H15" s="1046">
        <v>0</v>
      </c>
      <c r="I15" s="1046">
        <v>4.772594188773926</v>
      </c>
      <c r="J15" s="1046">
        <v>1.1674375330339855</v>
      </c>
      <c r="K15" s="1046">
        <v>0</v>
      </c>
      <c r="L15" s="1046">
        <v>0</v>
      </c>
      <c r="M15" s="1046">
        <v>2.9913319339412761</v>
      </c>
    </row>
    <row r="16" spans="1:13" ht="13" customHeight="1">
      <c r="A16" s="217" t="s">
        <v>522</v>
      </c>
      <c r="B16" s="1046">
        <v>4.8812248653414319</v>
      </c>
      <c r="C16" s="1047">
        <v>4.8147315532831332</v>
      </c>
      <c r="D16" s="1046">
        <v>6.203421473736781</v>
      </c>
      <c r="E16" s="1047">
        <v>5.2764401515279795</v>
      </c>
      <c r="F16" s="1046">
        <v>4.5402953349579596</v>
      </c>
      <c r="G16" s="1046">
        <v>0</v>
      </c>
      <c r="H16" s="1046">
        <v>0</v>
      </c>
      <c r="I16" s="1046">
        <v>4.8565349096913639</v>
      </c>
      <c r="J16" s="1046">
        <v>1.3059379079469258</v>
      </c>
      <c r="K16" s="1046">
        <v>0</v>
      </c>
      <c r="L16" s="1046">
        <v>0</v>
      </c>
      <c r="M16" s="1046">
        <v>0</v>
      </c>
    </row>
    <row r="17" spans="1:13" ht="13" customHeight="1">
      <c r="A17" s="217" t="s">
        <v>595</v>
      </c>
      <c r="B17" s="1046">
        <v>4.8301324925160278</v>
      </c>
      <c r="C17" s="1047">
        <v>5.4704116511918501</v>
      </c>
      <c r="D17" s="1046">
        <v>5.7581347487901651</v>
      </c>
      <c r="E17" s="1047">
        <v>5.4691320431814514</v>
      </c>
      <c r="F17" s="1046">
        <v>4.5506474238118013</v>
      </c>
      <c r="G17" s="1046">
        <v>0</v>
      </c>
      <c r="H17" s="1046">
        <v>0</v>
      </c>
      <c r="I17" s="1046">
        <v>4.8769759672968656</v>
      </c>
      <c r="J17" s="1046">
        <v>1.171932296968782</v>
      </c>
      <c r="K17" s="1046">
        <v>0</v>
      </c>
      <c r="L17" s="1046">
        <v>0</v>
      </c>
      <c r="M17" s="1046">
        <v>3.1163523767016295</v>
      </c>
    </row>
    <row r="18" spans="1:13" ht="13" customHeight="1">
      <c r="A18" s="217" t="s">
        <v>596</v>
      </c>
      <c r="B18" s="1046">
        <v>4.7553839112050209</v>
      </c>
      <c r="C18" s="1047">
        <v>4.7778511866529216</v>
      </c>
      <c r="D18" s="1046">
        <v>6.2656964450211134</v>
      </c>
      <c r="E18" s="1047">
        <v>4.9986932605433694</v>
      </c>
      <c r="F18" s="1046">
        <v>4.2293392052330079</v>
      </c>
      <c r="G18" s="1046">
        <v>4.004203586953369</v>
      </c>
      <c r="H18" s="1046">
        <v>0</v>
      </c>
      <c r="I18" s="1046">
        <v>4.914447270457492</v>
      </c>
      <c r="J18" s="1046">
        <v>1.1907211221853509</v>
      </c>
      <c r="K18" s="1046">
        <v>0</v>
      </c>
      <c r="L18" s="1046">
        <v>0</v>
      </c>
      <c r="M18" s="1046">
        <v>2.8532359081419627</v>
      </c>
    </row>
    <row r="19" spans="1:13" ht="13" customHeight="1">
      <c r="A19" s="217" t="s">
        <v>597</v>
      </c>
      <c r="B19" s="1046">
        <v>4.8294929596047096</v>
      </c>
      <c r="C19" s="1047">
        <v>5.7619890800909044</v>
      </c>
      <c r="D19" s="1046">
        <v>6.4914982810909372</v>
      </c>
      <c r="E19" s="1047">
        <v>5.7830586524493413</v>
      </c>
      <c r="F19" s="1046">
        <v>5.3154266482083505</v>
      </c>
      <c r="G19" s="1046">
        <v>4.2410554727048728</v>
      </c>
      <c r="H19" s="1046">
        <v>3.7192551537307539</v>
      </c>
      <c r="I19" s="1046">
        <v>4.8182990922421949</v>
      </c>
      <c r="J19" s="1046">
        <v>1.3439576935262432</v>
      </c>
      <c r="K19" s="1046">
        <v>5.7927660423952076</v>
      </c>
      <c r="L19" s="1046">
        <v>2.7237311907858071</v>
      </c>
      <c r="M19" s="1046">
        <v>3.1006648151016996</v>
      </c>
    </row>
    <row r="20" spans="1:13" ht="13" customHeight="1">
      <c r="A20" s="217" t="s">
        <v>598</v>
      </c>
      <c r="B20" s="1046">
        <v>4.7860785154166265</v>
      </c>
      <c r="C20" s="1047">
        <v>5.2664384961197657</v>
      </c>
      <c r="D20" s="1046">
        <v>6.1506229924241653</v>
      </c>
      <c r="E20" s="1047">
        <v>5.1592449552771713</v>
      </c>
      <c r="F20" s="1046">
        <v>5.0793918848373352</v>
      </c>
      <c r="G20" s="1046">
        <v>0</v>
      </c>
      <c r="H20" s="1046">
        <v>0</v>
      </c>
      <c r="I20" s="1046">
        <v>4.6674710078282411</v>
      </c>
      <c r="J20" s="1046">
        <v>1.173382022703275</v>
      </c>
      <c r="K20" s="1046">
        <v>0</v>
      </c>
      <c r="L20" s="1046">
        <v>0</v>
      </c>
      <c r="M20" s="1046">
        <v>0</v>
      </c>
    </row>
    <row r="21" spans="1:13" ht="13" customHeight="1">
      <c r="A21" s="217" t="s">
        <v>599</v>
      </c>
      <c r="B21" s="1046">
        <v>4.7991983919803527</v>
      </c>
      <c r="C21" s="1047">
        <v>5.4494513037189449</v>
      </c>
      <c r="D21" s="1046">
        <v>6.8358615918018453</v>
      </c>
      <c r="E21" s="1047">
        <v>5.4650501945842516</v>
      </c>
      <c r="F21" s="1046">
        <v>4.7834315476254536</v>
      </c>
      <c r="G21" s="1046">
        <v>4.8387139998259805</v>
      </c>
      <c r="H21" s="1046">
        <v>3.9</v>
      </c>
      <c r="I21" s="1046">
        <v>4.5976673538200714</v>
      </c>
      <c r="J21" s="1046">
        <v>1.4527500546315275</v>
      </c>
      <c r="K21" s="1046">
        <v>5.983275702377278</v>
      </c>
      <c r="L21" s="1046">
        <v>0</v>
      </c>
      <c r="M21" s="1046">
        <v>3.0415410446588225</v>
      </c>
    </row>
    <row r="22" spans="1:13" ht="13" customHeight="1">
      <c r="A22" s="217" t="s">
        <v>600</v>
      </c>
      <c r="B22" s="1046">
        <v>4.8072540905633154</v>
      </c>
      <c r="C22" s="1047">
        <v>5.4812727014011573</v>
      </c>
      <c r="D22" s="1046">
        <v>6.2165865525212407</v>
      </c>
      <c r="E22" s="1047">
        <v>5.0131122243715502</v>
      </c>
      <c r="F22" s="1046">
        <v>4.0244645872125266</v>
      </c>
      <c r="G22" s="1046">
        <v>4.8089631201724572</v>
      </c>
      <c r="H22" s="1046">
        <v>3.9095732569571298</v>
      </c>
      <c r="I22" s="1046">
        <v>4.9412052120198986</v>
      </c>
      <c r="J22" s="1046">
        <v>1.4215695572687685</v>
      </c>
      <c r="K22" s="1046">
        <v>6.151194315000442</v>
      </c>
      <c r="L22" s="1046">
        <v>3.3616297447104744</v>
      </c>
      <c r="M22" s="1046">
        <v>2.7534133449123024</v>
      </c>
    </row>
    <row r="23" spans="1:13" ht="13" customHeight="1">
      <c r="A23" s="217" t="s">
        <v>601</v>
      </c>
      <c r="B23" s="1046">
        <v>4.7922197395226176</v>
      </c>
      <c r="C23" s="1047">
        <v>6.4685742042780809</v>
      </c>
      <c r="D23" s="1046">
        <v>6.8022607751914439</v>
      </c>
      <c r="E23" s="1047">
        <v>6.0529532378772588</v>
      </c>
      <c r="F23" s="1046">
        <v>4.8232628386134557</v>
      </c>
      <c r="G23" s="1046">
        <v>4.9563918074435511</v>
      </c>
      <c r="H23" s="1046">
        <v>3.9651430507078542</v>
      </c>
      <c r="I23" s="1046">
        <v>4.9230326233803297</v>
      </c>
      <c r="J23" s="1046">
        <v>1.3866089212924979</v>
      </c>
      <c r="K23" s="1046">
        <v>7.6210860996984469</v>
      </c>
      <c r="L23" s="1046">
        <v>3.5888405807528496</v>
      </c>
      <c r="M23" s="1046">
        <v>2.507872842647187</v>
      </c>
    </row>
    <row r="24" spans="1:13" ht="13" customHeight="1">
      <c r="A24" s="217" t="s">
        <v>243</v>
      </c>
      <c r="B24" s="1046">
        <v>4.6603321343968185</v>
      </c>
      <c r="C24" s="1047">
        <v>5.4360678425197877</v>
      </c>
      <c r="D24" s="1046">
        <v>5.6383722829171159</v>
      </c>
      <c r="E24" s="1047">
        <v>5.4539899689484503</v>
      </c>
      <c r="F24" s="1046">
        <v>4.4641157485558152</v>
      </c>
      <c r="G24" s="1046">
        <v>4.5210120434718108</v>
      </c>
      <c r="H24" s="1046">
        <v>4.0391624337989063</v>
      </c>
      <c r="I24" s="1046">
        <v>4.9402691534376686</v>
      </c>
      <c r="J24" s="1046">
        <v>1.210642651345571</v>
      </c>
      <c r="K24" s="1046">
        <v>7.6050602067861632</v>
      </c>
      <c r="L24" s="1046">
        <v>2.482518905533031</v>
      </c>
      <c r="M24" s="1046">
        <v>2.6395188527137652</v>
      </c>
    </row>
    <row r="25" spans="1:13" ht="13" customHeight="1">
      <c r="A25" s="217" t="s">
        <v>244</v>
      </c>
      <c r="B25" s="1046">
        <v>4.9321125274924817</v>
      </c>
      <c r="C25" s="1047">
        <v>5.5021785823411538</v>
      </c>
      <c r="D25" s="1046">
        <v>5.8837545251947123</v>
      </c>
      <c r="E25" s="1047">
        <v>5.5047235387132174</v>
      </c>
      <c r="F25" s="1046">
        <v>4.5409501181256422</v>
      </c>
      <c r="G25" s="1046">
        <v>4.8455960022962428</v>
      </c>
      <c r="H25" s="1046">
        <v>4.4089034966681764</v>
      </c>
      <c r="I25" s="1046">
        <v>4.7587498044009431</v>
      </c>
      <c r="J25" s="1046">
        <v>1.1728706531663624</v>
      </c>
      <c r="K25" s="1046">
        <v>7.4196440768175398</v>
      </c>
      <c r="L25" s="1046">
        <v>2.631389176642859</v>
      </c>
      <c r="M25" s="1046">
        <v>2.1575967212978431</v>
      </c>
    </row>
    <row r="26" spans="1:13" ht="13" customHeight="1">
      <c r="A26" s="217" t="s">
        <v>245</v>
      </c>
      <c r="B26" s="1046">
        <v>4.7363133007481979</v>
      </c>
      <c r="C26" s="1047">
        <v>5.0084852919723932</v>
      </c>
      <c r="D26" s="1046">
        <v>5.6002904906522053</v>
      </c>
      <c r="E26" s="1047">
        <v>5.1065755208963379</v>
      </c>
      <c r="F26" s="1046">
        <v>4.1509123782200703</v>
      </c>
      <c r="G26" s="1046">
        <v>4.5437937837485149</v>
      </c>
      <c r="H26" s="1046">
        <v>3.9146312017540681</v>
      </c>
      <c r="I26" s="1046">
        <v>4.546406246972956</v>
      </c>
      <c r="J26" s="1046">
        <v>1.2823757862065071</v>
      </c>
      <c r="K26" s="1046">
        <v>6.7333784872654245</v>
      </c>
      <c r="L26" s="1046">
        <v>3.0972442233422792</v>
      </c>
      <c r="M26" s="1046">
        <v>2.9112252234745433</v>
      </c>
    </row>
    <row r="27" spans="1:13" ht="13" customHeight="1">
      <c r="A27" s="217" t="s">
        <v>246</v>
      </c>
      <c r="B27" s="1046">
        <v>4.7978153126541292</v>
      </c>
      <c r="C27" s="1047">
        <v>5.0251466567702368</v>
      </c>
      <c r="D27" s="1046">
        <v>5.9276682319970782</v>
      </c>
      <c r="E27" s="1047">
        <v>5.6765220770870064</v>
      </c>
      <c r="F27" s="1046">
        <v>4.32901790930182</v>
      </c>
      <c r="G27" s="1046">
        <v>4.7166439591714484</v>
      </c>
      <c r="H27" s="1046">
        <v>4.0309622220673313</v>
      </c>
      <c r="I27" s="1046">
        <v>4.741660414919644</v>
      </c>
      <c r="J27" s="1046">
        <v>1.1833292524925527</v>
      </c>
      <c r="K27" s="1046">
        <v>6.5</v>
      </c>
      <c r="L27" s="1046">
        <v>3.5</v>
      </c>
      <c r="M27" s="1046">
        <v>0</v>
      </c>
    </row>
    <row r="28" spans="1:13" ht="13" customHeight="1">
      <c r="A28" s="217" t="s">
        <v>258</v>
      </c>
      <c r="B28" s="1046">
        <v>4.8169965005074635</v>
      </c>
      <c r="C28" s="1047">
        <v>5.0898777566301776</v>
      </c>
      <c r="D28" s="1046">
        <v>6.2338940320786502</v>
      </c>
      <c r="E28" s="1047">
        <v>5.4945878837706648</v>
      </c>
      <c r="F28" s="1046">
        <v>4.288235196830251</v>
      </c>
      <c r="G28" s="1046">
        <v>4.5002303440069662</v>
      </c>
      <c r="H28" s="1046">
        <v>4.0750744981464049</v>
      </c>
      <c r="I28" s="1046">
        <v>5.0321580893588242</v>
      </c>
      <c r="J28" s="1046">
        <v>1.4713294090475058</v>
      </c>
      <c r="K28" s="1046">
        <v>5.0642371640946644</v>
      </c>
      <c r="L28" s="1046">
        <v>2.5118152587563309</v>
      </c>
      <c r="M28" s="1046">
        <v>2.7661268806535735</v>
      </c>
    </row>
    <row r="29" spans="1:13" ht="13" customHeight="1">
      <c r="A29" s="217" t="s">
        <v>577</v>
      </c>
      <c r="B29" s="1046">
        <v>4.7530360667512959</v>
      </c>
      <c r="C29" s="1047">
        <v>5.1647622432457894</v>
      </c>
      <c r="D29" s="1046">
        <v>5.7479643596080185</v>
      </c>
      <c r="E29" s="1047">
        <v>5.0629754911976033</v>
      </c>
      <c r="F29" s="1046">
        <v>3.9100780028794748</v>
      </c>
      <c r="G29" s="1046">
        <v>3.7349466746207387</v>
      </c>
      <c r="H29" s="1046">
        <v>3.6042993965536465</v>
      </c>
      <c r="I29" s="1046">
        <v>5.1778280551900622</v>
      </c>
      <c r="J29" s="1046">
        <v>1.3379832111433994</v>
      </c>
      <c r="K29" s="1046">
        <v>5.6466308695413945</v>
      </c>
      <c r="L29" s="1046">
        <v>2.5828161906806959</v>
      </c>
      <c r="M29" s="1046">
        <v>2.5544871505861133</v>
      </c>
    </row>
    <row r="30" spans="1:13" ht="13" customHeight="1">
      <c r="A30" s="217" t="s">
        <v>578</v>
      </c>
      <c r="B30" s="1046">
        <v>4.7612930678450311</v>
      </c>
      <c r="C30" s="1047">
        <v>5.1624961067043778</v>
      </c>
      <c r="D30" s="1046">
        <v>5.7223092601104941</v>
      </c>
      <c r="E30" s="1047">
        <v>5.0135507597251623</v>
      </c>
      <c r="F30" s="1046">
        <v>3.9118366716022055</v>
      </c>
      <c r="G30" s="1046">
        <v>3.7400428322140553</v>
      </c>
      <c r="H30" s="1046">
        <v>3.5964897106871843</v>
      </c>
      <c r="I30" s="1046">
        <v>5.1800531839019106</v>
      </c>
      <c r="J30" s="1046">
        <v>1.3429021637845966</v>
      </c>
      <c r="K30" s="1046">
        <v>5.5661510253972573</v>
      </c>
      <c r="L30" s="1046">
        <v>2.5720096097108658</v>
      </c>
      <c r="M30" s="1046">
        <v>2.546158237090137</v>
      </c>
    </row>
    <row r="31" spans="1:13" ht="13" customHeight="1">
      <c r="A31" s="217" t="s">
        <v>579</v>
      </c>
      <c r="B31" s="1046">
        <v>4.7403360529965717</v>
      </c>
      <c r="C31" s="1047">
        <v>5.1672850784314583</v>
      </c>
      <c r="D31" s="1046">
        <v>5.7600912160950273</v>
      </c>
      <c r="E31" s="1047">
        <v>5.1191212797585219</v>
      </c>
      <c r="F31" s="1046">
        <v>3.9092654543267602</v>
      </c>
      <c r="G31" s="1046">
        <v>3.7148752348431273</v>
      </c>
      <c r="H31" s="1046">
        <v>3.6127919470779326</v>
      </c>
      <c r="I31" s="1046">
        <v>5.1758290442200474</v>
      </c>
      <c r="J31" s="1046">
        <v>1.3322527950382204</v>
      </c>
      <c r="K31" s="1046">
        <v>5.9828425531914888</v>
      </c>
      <c r="L31" s="1046">
        <v>2.6017664449371765</v>
      </c>
      <c r="M31" s="1046">
        <v>2.6013442867811802</v>
      </c>
    </row>
    <row r="32" spans="1:13" ht="13" customHeight="1">
      <c r="A32" s="217" t="s">
        <v>590</v>
      </c>
      <c r="B32" s="1046">
        <v>4.9379666018480375</v>
      </c>
      <c r="C32" s="1047">
        <v>6.2335024762036451</v>
      </c>
      <c r="D32" s="1046">
        <v>7.5723286375472032</v>
      </c>
      <c r="E32" s="1047">
        <v>5.5956031869903509</v>
      </c>
      <c r="F32" s="1046">
        <v>4.9479027709229362</v>
      </c>
      <c r="G32" s="1046">
        <v>4.1211446018310696</v>
      </c>
      <c r="H32" s="1046">
        <v>4.0348223086011741</v>
      </c>
      <c r="I32" s="1046">
        <v>5.1051542685591942</v>
      </c>
      <c r="J32" s="1046">
        <v>1.3053846453776496</v>
      </c>
      <c r="K32" s="1046">
        <v>6.7202906840840972</v>
      </c>
      <c r="L32" s="1046">
        <v>2.6127452655560299</v>
      </c>
      <c r="M32" s="1046">
        <v>2.5963510277358424</v>
      </c>
    </row>
    <row r="33" spans="1:13" ht="13" customHeight="1">
      <c r="A33" s="217" t="s">
        <v>591</v>
      </c>
      <c r="B33" s="1046">
        <v>4.9009569039491874</v>
      </c>
      <c r="C33" s="1047">
        <v>5.5165978337630257</v>
      </c>
      <c r="D33" s="1046">
        <v>7.1001956100372023</v>
      </c>
      <c r="E33" s="1047">
        <v>5.3951504575355704</v>
      </c>
      <c r="F33" s="1046">
        <v>0</v>
      </c>
      <c r="G33" s="1046">
        <v>5.5481084731727925</v>
      </c>
      <c r="H33" s="1046">
        <v>4.6292305256084605</v>
      </c>
      <c r="I33" s="1046">
        <v>5.6155566591915198</v>
      </c>
      <c r="J33" s="1046">
        <v>1.5671782136855499</v>
      </c>
      <c r="K33" s="1046">
        <v>8.6456879578200976</v>
      </c>
      <c r="L33" s="1046">
        <v>3.2177103893635168</v>
      </c>
      <c r="M33" s="1046">
        <v>2.8029421344552747</v>
      </c>
    </row>
    <row r="34" spans="1:13" ht="13" customHeight="1">
      <c r="A34" s="217" t="s">
        <v>686</v>
      </c>
      <c r="B34" s="1046">
        <v>4.9512273315198136</v>
      </c>
      <c r="C34" s="1047">
        <v>5.5943454159115227</v>
      </c>
      <c r="D34" s="1046">
        <v>7.2999715966511678</v>
      </c>
      <c r="E34" s="1047">
        <v>5.6252823615100631</v>
      </c>
      <c r="F34" s="1046">
        <v>0</v>
      </c>
      <c r="G34" s="1046">
        <v>0</v>
      </c>
      <c r="H34" s="1046">
        <v>0</v>
      </c>
      <c r="I34" s="1046">
        <v>5.1328996882241498</v>
      </c>
      <c r="J34" s="1046">
        <v>1.3158845911693617</v>
      </c>
      <c r="K34" s="1046">
        <v>0</v>
      </c>
      <c r="L34" s="1046">
        <v>0</v>
      </c>
      <c r="M34" s="1046">
        <v>0</v>
      </c>
    </row>
    <row r="35" spans="1:13" ht="13" customHeight="1">
      <c r="A35" s="217" t="s">
        <v>534</v>
      </c>
      <c r="B35" s="1048">
        <v>5.0862662377188022</v>
      </c>
      <c r="C35" s="1047">
        <v>4.3716143577457416</v>
      </c>
      <c r="D35" s="1046">
        <v>5.129411575934208</v>
      </c>
      <c r="E35" s="1048">
        <v>5.3167492280232871</v>
      </c>
      <c r="F35" s="1046">
        <v>0</v>
      </c>
      <c r="G35" s="1046">
        <v>0</v>
      </c>
      <c r="H35" s="1046">
        <v>0</v>
      </c>
      <c r="I35" s="1046">
        <v>5.043780791096439</v>
      </c>
      <c r="J35" s="1046">
        <v>1.7803522821510425</v>
      </c>
      <c r="K35" s="1046">
        <v>0</v>
      </c>
      <c r="L35" s="1046">
        <v>0</v>
      </c>
      <c r="M35" s="1046">
        <v>0</v>
      </c>
    </row>
    <row r="36" spans="1:13" ht="13" customHeight="1">
      <c r="A36" s="217" t="s">
        <v>535</v>
      </c>
      <c r="B36" s="1046">
        <v>5.1031675525926339</v>
      </c>
      <c r="C36" s="1046">
        <v>4.9182205947561899</v>
      </c>
      <c r="D36" s="1046">
        <v>6.7926486745622512</v>
      </c>
      <c r="E36" s="1048">
        <v>5.5374761236098964</v>
      </c>
      <c r="F36" s="1046">
        <v>0</v>
      </c>
      <c r="G36" s="1046">
        <v>0</v>
      </c>
      <c r="H36" s="1046">
        <v>0</v>
      </c>
      <c r="I36" s="1046">
        <v>5.0211518752950282</v>
      </c>
      <c r="J36" s="1046">
        <v>1.1008477383062341</v>
      </c>
      <c r="K36" s="1046">
        <v>0</v>
      </c>
      <c r="L36" s="1046">
        <v>0</v>
      </c>
      <c r="M36" s="1046">
        <v>0</v>
      </c>
    </row>
    <row r="37" spans="1:13" ht="13" customHeight="1">
      <c r="A37" s="1041" t="s">
        <v>536</v>
      </c>
      <c r="B37" s="1049">
        <v>5.1355113633051435</v>
      </c>
      <c r="C37" s="1049">
        <v>5.4684450886395775</v>
      </c>
      <c r="D37" s="1049">
        <v>6.4701370832868452</v>
      </c>
      <c r="E37" s="1049">
        <v>5.6122275414404674</v>
      </c>
      <c r="F37" s="1049">
        <v>0</v>
      </c>
      <c r="G37" s="1049">
        <v>0</v>
      </c>
      <c r="H37" s="1049">
        <v>0</v>
      </c>
      <c r="I37" s="1049">
        <v>4.6085819323445056</v>
      </c>
      <c r="J37" s="1049">
        <v>1.5794059597293395</v>
      </c>
      <c r="K37" s="1049">
        <v>0</v>
      </c>
      <c r="L37" s="1049">
        <v>0</v>
      </c>
      <c r="M37" s="1049">
        <v>0</v>
      </c>
    </row>
    <row r="38" spans="1:13" ht="9" customHeight="1">
      <c r="A38" s="1042" t="s">
        <v>248</v>
      </c>
      <c r="B38" s="1043"/>
      <c r="C38" s="1043"/>
      <c r="D38" s="1042" t="s">
        <v>249</v>
      </c>
      <c r="E38" s="112"/>
      <c r="F38" s="1043"/>
      <c r="G38" s="1043"/>
      <c r="H38" s="1042"/>
      <c r="I38" s="1043"/>
      <c r="J38" s="112"/>
      <c r="K38" s="112"/>
      <c r="L38" s="1043"/>
      <c r="M38" s="1043"/>
    </row>
    <row r="39" spans="1:13" ht="9" customHeight="1">
      <c r="A39" s="76" t="s">
        <v>745</v>
      </c>
      <c r="B39" s="1043"/>
      <c r="C39" s="1043"/>
      <c r="D39" s="1043"/>
      <c r="E39" s="1043"/>
      <c r="F39" s="1043"/>
      <c r="G39" s="1043"/>
      <c r="H39" s="1043"/>
      <c r="I39" s="1043"/>
      <c r="J39" s="1043"/>
      <c r="K39" s="1043"/>
      <c r="L39" s="1043"/>
      <c r="M39" s="1043"/>
    </row>
    <row r="40" spans="1:13" ht="9" customHeight="1">
      <c r="A40" s="76" t="s">
        <v>151</v>
      </c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</row>
    <row r="41" spans="1:13" ht="9" customHeight="1">
      <c r="A41" s="77" t="s">
        <v>318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</row>
    <row r="42" spans="1:13" ht="9" customHeight="1">
      <c r="A42" s="796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</row>
    <row r="43" spans="1:13" ht="12" customHeight="1">
      <c r="A43" s="277"/>
    </row>
  </sheetData>
  <mergeCells count="8">
    <mergeCell ref="G5:G6"/>
    <mergeCell ref="H5:H6"/>
    <mergeCell ref="A5:A6"/>
    <mergeCell ref="B5:B6"/>
    <mergeCell ref="C5:C6"/>
    <mergeCell ref="D5:D6"/>
    <mergeCell ref="E5:E6"/>
    <mergeCell ref="F5:F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41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9" style="217" customWidth="1"/>
    <col min="2" max="2" width="6.1640625" style="217" customWidth="1"/>
    <col min="3" max="14" width="5.5" style="217" customWidth="1"/>
    <col min="15" max="15" width="5.6640625" style="217" customWidth="1"/>
    <col min="16" max="16384" width="12.83203125" style="217"/>
  </cols>
  <sheetData>
    <row r="2" spans="1:15" ht="12" customHeight="1">
      <c r="A2" s="215" t="s">
        <v>61</v>
      </c>
      <c r="B2" s="215"/>
      <c r="C2" s="215"/>
      <c r="D2" s="342"/>
      <c r="E2" s="342"/>
      <c r="F2" s="342"/>
      <c r="H2" s="272"/>
      <c r="I2" s="272"/>
      <c r="J2" s="272"/>
      <c r="K2" s="272"/>
      <c r="L2" s="272"/>
      <c r="M2" s="272"/>
      <c r="N2" s="272"/>
      <c r="O2" s="343"/>
    </row>
    <row r="3" spans="1:15" ht="11">
      <c r="A3" s="979" t="s">
        <v>187</v>
      </c>
      <c r="B3" s="99"/>
      <c r="C3" s="99"/>
      <c r="D3" s="272"/>
      <c r="E3" s="272"/>
      <c r="F3" s="272"/>
      <c r="G3" s="344"/>
      <c r="H3" s="343"/>
      <c r="I3" s="272"/>
      <c r="J3" s="272"/>
      <c r="K3" s="272"/>
      <c r="L3" s="272"/>
      <c r="M3" s="272"/>
      <c r="N3" s="272"/>
      <c r="O3" s="343"/>
    </row>
    <row r="4" spans="1:15" ht="5" customHeight="1">
      <c r="A4" s="343"/>
      <c r="B4" s="272"/>
      <c r="C4" s="272"/>
      <c r="D4" s="272"/>
      <c r="E4" s="272"/>
      <c r="F4" s="272"/>
      <c r="G4" s="344"/>
      <c r="H4" s="343"/>
      <c r="I4" s="272"/>
      <c r="J4" s="272"/>
      <c r="K4" s="272"/>
      <c r="L4" s="272"/>
      <c r="M4" s="272"/>
      <c r="N4" s="272"/>
      <c r="O4" s="343"/>
    </row>
    <row r="5" spans="1:15" ht="17" customHeight="1">
      <c r="A5" s="674" t="s">
        <v>198</v>
      </c>
      <c r="B5" s="223" t="s">
        <v>60</v>
      </c>
      <c r="C5" s="856" t="s">
        <v>543</v>
      </c>
      <c r="D5" s="856" t="s">
        <v>677</v>
      </c>
      <c r="E5" s="856" t="s">
        <v>678</v>
      </c>
      <c r="F5" s="856" t="s">
        <v>546</v>
      </c>
      <c r="G5" s="856" t="s">
        <v>547</v>
      </c>
      <c r="H5" s="856" t="s">
        <v>548</v>
      </c>
      <c r="I5" s="856" t="s">
        <v>549</v>
      </c>
      <c r="J5" s="856" t="s">
        <v>550</v>
      </c>
      <c r="K5" s="856" t="s">
        <v>551</v>
      </c>
      <c r="L5" s="856" t="s">
        <v>552</v>
      </c>
      <c r="M5" s="856" t="s">
        <v>553</v>
      </c>
      <c r="N5" s="859" t="s">
        <v>554</v>
      </c>
      <c r="O5" s="349"/>
    </row>
    <row r="6" spans="1:15" ht="17" customHeight="1">
      <c r="A6" s="242" t="s">
        <v>744</v>
      </c>
      <c r="B6" s="1061">
        <v>4.8378666278769158</v>
      </c>
      <c r="C6" s="1053">
        <v>4.7755039223418612</v>
      </c>
      <c r="D6" s="1053">
        <v>4.7804653775153652</v>
      </c>
      <c r="E6" s="1053">
        <v>4.8321220746587121</v>
      </c>
      <c r="F6" s="1053">
        <v>4.8200110060017138</v>
      </c>
      <c r="G6" s="1053">
        <v>4.8036072648574653</v>
      </c>
      <c r="H6" s="1053">
        <v>4.8248216813865481</v>
      </c>
      <c r="I6" s="1053">
        <v>4.8261244798997476</v>
      </c>
      <c r="J6" s="1053">
        <v>4.8501430689128968</v>
      </c>
      <c r="K6" s="1053">
        <v>4.8785483260980413</v>
      </c>
      <c r="L6" s="1053">
        <v>4.8506302960561998</v>
      </c>
      <c r="M6" s="1053">
        <v>4.8718005493924794</v>
      </c>
      <c r="N6" s="1053">
        <v>4.9231817041179742</v>
      </c>
      <c r="O6" s="348"/>
    </row>
    <row r="7" spans="1:15" ht="13" customHeight="1">
      <c r="A7" s="217" t="s">
        <v>488</v>
      </c>
      <c r="B7" s="1062">
        <v>4.6515804140444876</v>
      </c>
      <c r="C7" s="1054">
        <v>4.7</v>
      </c>
      <c r="D7" s="1054">
        <v>4.74</v>
      </c>
      <c r="E7" s="1054">
        <v>4.75</v>
      </c>
      <c r="F7" s="1054">
        <v>4.72</v>
      </c>
      <c r="G7" s="1054">
        <v>4.7</v>
      </c>
      <c r="H7" s="1054">
        <v>4.7300000000000004</v>
      </c>
      <c r="I7" s="1054">
        <v>4.7</v>
      </c>
      <c r="J7" s="1054">
        <v>4.71</v>
      </c>
      <c r="K7" s="1054">
        <v>4.7</v>
      </c>
      <c r="L7" s="1054">
        <v>4.5</v>
      </c>
      <c r="M7" s="1054">
        <v>4.58</v>
      </c>
      <c r="N7" s="1054">
        <v>4.5999999999999996</v>
      </c>
      <c r="O7" s="347"/>
    </row>
    <row r="8" spans="1:15" ht="13" customHeight="1">
      <c r="A8" s="217" t="s">
        <v>603</v>
      </c>
      <c r="B8" s="1062">
        <v>4.8278127570011753</v>
      </c>
      <c r="C8" s="1054">
        <v>4.8499999999999996</v>
      </c>
      <c r="D8" s="1054">
        <v>4.9000000000000004</v>
      </c>
      <c r="E8" s="1054">
        <v>4.92</v>
      </c>
      <c r="F8" s="1054">
        <v>4.9000000000000004</v>
      </c>
      <c r="G8" s="1054">
        <v>4.8499999999999996</v>
      </c>
      <c r="H8" s="1054">
        <v>4.8600000000000003</v>
      </c>
      <c r="I8" s="1054">
        <v>4.72</v>
      </c>
      <c r="J8" s="1054">
        <v>4.8</v>
      </c>
      <c r="K8" s="1054">
        <v>4.9109999999999996</v>
      </c>
      <c r="L8" s="1054">
        <v>4.9000000000000004</v>
      </c>
      <c r="M8" s="1054">
        <v>4.62</v>
      </c>
      <c r="N8" s="1054">
        <v>4.75</v>
      </c>
      <c r="O8" s="347"/>
    </row>
    <row r="9" spans="1:15" ht="13" customHeight="1">
      <c r="A9" s="217" t="s">
        <v>604</v>
      </c>
      <c r="B9" s="1062">
        <v>4.9371827777897934</v>
      </c>
      <c r="C9" s="1054">
        <v>4.92</v>
      </c>
      <c r="D9" s="1054">
        <v>4.95</v>
      </c>
      <c r="E9" s="1054">
        <v>4.9800000000000004</v>
      </c>
      <c r="F9" s="1054">
        <v>4.95</v>
      </c>
      <c r="G9" s="1054">
        <v>4.92</v>
      </c>
      <c r="H9" s="1054">
        <v>4.95</v>
      </c>
      <c r="I9" s="1054">
        <v>4.92</v>
      </c>
      <c r="J9" s="1054">
        <v>4.95</v>
      </c>
      <c r="K9" s="1054">
        <v>4.93</v>
      </c>
      <c r="L9" s="1054">
        <v>4.92</v>
      </c>
      <c r="M9" s="1054">
        <v>4.91</v>
      </c>
      <c r="N9" s="1054">
        <v>4.95</v>
      </c>
      <c r="O9" s="347"/>
    </row>
    <row r="10" spans="1:15" ht="13" customHeight="1">
      <c r="A10" s="217" t="s">
        <v>605</v>
      </c>
      <c r="B10" s="1062">
        <v>4.9116790828313555</v>
      </c>
      <c r="C10" s="1054">
        <v>4.88</v>
      </c>
      <c r="D10" s="1054">
        <v>4.8499999999999996</v>
      </c>
      <c r="E10" s="1054">
        <v>4.9000000000000004</v>
      </c>
      <c r="F10" s="1054">
        <v>4.8600000000000003</v>
      </c>
      <c r="G10" s="1054">
        <v>4.8499999999999996</v>
      </c>
      <c r="H10" s="1054">
        <v>4.88</v>
      </c>
      <c r="I10" s="1054">
        <v>4.93</v>
      </c>
      <c r="J10" s="1054">
        <v>4.92</v>
      </c>
      <c r="K10" s="1054">
        <v>4.9450000000000003</v>
      </c>
      <c r="L10" s="1054">
        <v>4.95</v>
      </c>
      <c r="M10" s="1054">
        <v>4.97</v>
      </c>
      <c r="N10" s="1054">
        <v>4.9720000000000004</v>
      </c>
      <c r="O10" s="347"/>
    </row>
    <row r="11" spans="1:15" ht="13" customHeight="1">
      <c r="A11" s="217" t="s">
        <v>606</v>
      </c>
      <c r="B11" s="1062">
        <v>4.8601460128552709</v>
      </c>
      <c r="C11" s="1054">
        <v>4.8239017759275473</v>
      </c>
      <c r="D11" s="1054">
        <v>4.8385819525696467</v>
      </c>
      <c r="E11" s="1054">
        <v>4.8626933998912865</v>
      </c>
      <c r="F11" s="1054">
        <v>4.8436044923231094</v>
      </c>
      <c r="G11" s="1054">
        <v>4.8544368594493355</v>
      </c>
      <c r="H11" s="1054">
        <v>4.8784448237747586</v>
      </c>
      <c r="I11" s="1054">
        <v>4.8892280623680406</v>
      </c>
      <c r="J11" s="1054">
        <v>4.8762864595434872</v>
      </c>
      <c r="K11" s="1054">
        <v>4.8566463403428948</v>
      </c>
      <c r="L11" s="1054">
        <v>4.8095434278541767</v>
      </c>
      <c r="M11" s="1054">
        <v>4.8839632834521352</v>
      </c>
      <c r="N11" s="1054">
        <v>4.8988267934853384</v>
      </c>
      <c r="O11" s="347"/>
    </row>
    <row r="12" spans="1:15" ht="13" customHeight="1">
      <c r="A12" s="217" t="s">
        <v>592</v>
      </c>
      <c r="B12" s="1062">
        <v>4.8480661890909698</v>
      </c>
      <c r="C12" s="1054">
        <v>4.8</v>
      </c>
      <c r="D12" s="1054">
        <v>4.82</v>
      </c>
      <c r="E12" s="1054">
        <v>4.8499999999999996</v>
      </c>
      <c r="F12" s="1054">
        <v>4.83</v>
      </c>
      <c r="G12" s="1054">
        <v>4.84</v>
      </c>
      <c r="H12" s="1054">
        <v>4.8600000000000003</v>
      </c>
      <c r="I12" s="1054">
        <v>4.87</v>
      </c>
      <c r="J12" s="1054">
        <v>4.8499999999999996</v>
      </c>
      <c r="K12" s="1054">
        <v>4.82</v>
      </c>
      <c r="L12" s="1054">
        <v>4.8</v>
      </c>
      <c r="M12" s="1054">
        <v>4.9000000000000004</v>
      </c>
      <c r="N12" s="1054">
        <v>4.92</v>
      </c>
      <c r="O12" s="347"/>
    </row>
    <row r="13" spans="1:15" ht="13" customHeight="1">
      <c r="A13" s="217" t="s">
        <v>593</v>
      </c>
      <c r="B13" s="1062">
        <v>4.8894352460656068</v>
      </c>
      <c r="C13" s="1054">
        <v>4.9000000000000004</v>
      </c>
      <c r="D13" s="1054">
        <v>4.8899999999999997</v>
      </c>
      <c r="E13" s="1054">
        <v>4.9000000000000004</v>
      </c>
      <c r="F13" s="1054">
        <v>4.9000000000000004</v>
      </c>
      <c r="G13" s="1054">
        <v>4.91</v>
      </c>
      <c r="H13" s="1054">
        <v>4.9000000000000004</v>
      </c>
      <c r="I13" s="1054">
        <v>4.9000000000000004</v>
      </c>
      <c r="J13" s="1054">
        <v>4.9000000000000004</v>
      </c>
      <c r="K13" s="1054">
        <v>4.8899999999999997</v>
      </c>
      <c r="L13" s="1054">
        <v>4.8600000000000003</v>
      </c>
      <c r="M13" s="1054">
        <v>4.88</v>
      </c>
      <c r="N13" s="1054">
        <v>4.8499999999999996</v>
      </c>
      <c r="O13" s="347"/>
    </row>
    <row r="14" spans="1:15" ht="13" customHeight="1">
      <c r="A14" s="217" t="s">
        <v>522</v>
      </c>
      <c r="B14" s="1062">
        <v>4.8812248653414319</v>
      </c>
      <c r="C14" s="1054">
        <v>4.8499999999999996</v>
      </c>
      <c r="D14" s="1054">
        <v>4.8600000000000003</v>
      </c>
      <c r="E14" s="1054">
        <v>4.88</v>
      </c>
      <c r="F14" s="1054">
        <v>4.8499999999999996</v>
      </c>
      <c r="G14" s="1054">
        <v>4.8600000000000003</v>
      </c>
      <c r="H14" s="1054">
        <v>4.93</v>
      </c>
      <c r="I14" s="1054">
        <v>4.95</v>
      </c>
      <c r="J14" s="1054">
        <v>4.96</v>
      </c>
      <c r="K14" s="1054">
        <v>4.96</v>
      </c>
      <c r="L14" s="1054">
        <v>4.8</v>
      </c>
      <c r="M14" s="1054">
        <v>4.82</v>
      </c>
      <c r="N14" s="1054">
        <v>4.8499999999999996</v>
      </c>
      <c r="O14" s="347"/>
    </row>
    <row r="15" spans="1:15" ht="13" customHeight="1">
      <c r="A15" s="217" t="s">
        <v>595</v>
      </c>
      <c r="B15" s="1062">
        <v>4.8301324925160278</v>
      </c>
      <c r="C15" s="1054">
        <v>4.8</v>
      </c>
      <c r="D15" s="1054">
        <v>4.82</v>
      </c>
      <c r="E15" s="1054">
        <v>4.8499999999999996</v>
      </c>
      <c r="F15" s="1054">
        <v>4.83</v>
      </c>
      <c r="G15" s="1054">
        <v>4.82</v>
      </c>
      <c r="H15" s="1054">
        <v>4.8499999999999996</v>
      </c>
      <c r="I15" s="1054">
        <v>4.8</v>
      </c>
      <c r="J15" s="1054">
        <v>4.8499999999999996</v>
      </c>
      <c r="K15" s="1054">
        <v>4.83</v>
      </c>
      <c r="L15" s="1054">
        <v>4.82</v>
      </c>
      <c r="M15" s="1054">
        <v>4.8499999999999996</v>
      </c>
      <c r="N15" s="1054">
        <v>4.87</v>
      </c>
      <c r="O15" s="347"/>
    </row>
    <row r="16" spans="1:15" ht="13" customHeight="1">
      <c r="A16" s="217" t="s">
        <v>596</v>
      </c>
      <c r="B16" s="1062">
        <v>4.7553839112050209</v>
      </c>
      <c r="C16" s="1054">
        <v>4.79</v>
      </c>
      <c r="D16" s="1054">
        <v>4.75</v>
      </c>
      <c r="E16" s="1054">
        <v>4.78</v>
      </c>
      <c r="F16" s="1054">
        <v>4.75</v>
      </c>
      <c r="G16" s="1054">
        <v>4.7300000000000004</v>
      </c>
      <c r="H16" s="1054">
        <v>4.75</v>
      </c>
      <c r="I16" s="1054">
        <v>4.7300000000000004</v>
      </c>
      <c r="J16" s="1054">
        <v>4.7699999999999996</v>
      </c>
      <c r="K16" s="1054">
        <v>4.75</v>
      </c>
      <c r="L16" s="1054">
        <v>4.7300000000000004</v>
      </c>
      <c r="M16" s="1054">
        <v>4.75</v>
      </c>
      <c r="N16" s="1054">
        <v>4.76</v>
      </c>
      <c r="O16" s="347"/>
    </row>
    <row r="17" spans="1:15" ht="13" customHeight="1">
      <c r="A17" s="217" t="s">
        <v>597</v>
      </c>
      <c r="B17" s="1062">
        <v>4.8294929596047096</v>
      </c>
      <c r="C17" s="1054">
        <v>4.76</v>
      </c>
      <c r="D17" s="1054">
        <v>4.78</v>
      </c>
      <c r="E17" s="1054">
        <v>4.8</v>
      </c>
      <c r="F17" s="1054">
        <v>4.79</v>
      </c>
      <c r="G17" s="1054">
        <v>4.78</v>
      </c>
      <c r="H17" s="1054">
        <v>4.83</v>
      </c>
      <c r="I17" s="1054">
        <v>4.82</v>
      </c>
      <c r="J17" s="1054">
        <v>4.8600000000000003</v>
      </c>
      <c r="K17" s="1054">
        <v>4.8499999999999996</v>
      </c>
      <c r="L17" s="1054">
        <v>4.87</v>
      </c>
      <c r="M17" s="1054">
        <v>4.8600000000000003</v>
      </c>
      <c r="N17" s="1054">
        <v>4.93</v>
      </c>
      <c r="O17" s="347"/>
    </row>
    <row r="18" spans="1:15" ht="13" customHeight="1">
      <c r="A18" s="217" t="s">
        <v>598</v>
      </c>
      <c r="B18" s="1062">
        <v>4.7860785154166265</v>
      </c>
      <c r="C18" s="1054">
        <v>4.75</v>
      </c>
      <c r="D18" s="1054">
        <v>4.7</v>
      </c>
      <c r="E18" s="1054">
        <v>4.78</v>
      </c>
      <c r="F18" s="1054">
        <v>4.76</v>
      </c>
      <c r="G18" s="1054">
        <v>4.72</v>
      </c>
      <c r="H18" s="1054">
        <v>4.8</v>
      </c>
      <c r="I18" s="1054">
        <v>4.83</v>
      </c>
      <c r="J18" s="1054">
        <v>4.8</v>
      </c>
      <c r="K18" s="1054">
        <v>4.82</v>
      </c>
      <c r="L18" s="1054">
        <v>4.78</v>
      </c>
      <c r="M18" s="1054">
        <v>4.82</v>
      </c>
      <c r="N18" s="1054">
        <v>4.8499999999999996</v>
      </c>
      <c r="O18" s="347"/>
    </row>
    <row r="19" spans="1:15" ht="13" customHeight="1">
      <c r="A19" s="217" t="s">
        <v>599</v>
      </c>
      <c r="B19" s="1063">
        <v>4.7991983919803527</v>
      </c>
      <c r="C19" s="1054">
        <v>4.78</v>
      </c>
      <c r="D19" s="1054">
        <v>4.8</v>
      </c>
      <c r="E19" s="1054">
        <v>4.82</v>
      </c>
      <c r="F19" s="1054">
        <v>4.8</v>
      </c>
      <c r="G19" s="1054">
        <v>4.8</v>
      </c>
      <c r="H19" s="1054">
        <v>4.82</v>
      </c>
      <c r="I19" s="1054">
        <v>4.8</v>
      </c>
      <c r="J19" s="1054">
        <v>4.82</v>
      </c>
      <c r="K19" s="1054">
        <v>4.8</v>
      </c>
      <c r="L19" s="1054">
        <v>4.76</v>
      </c>
      <c r="M19" s="1054">
        <v>4.78</v>
      </c>
      <c r="N19" s="1055">
        <v>4.8</v>
      </c>
      <c r="O19" s="347"/>
    </row>
    <row r="20" spans="1:15" ht="13" customHeight="1">
      <c r="A20" s="217" t="s">
        <v>600</v>
      </c>
      <c r="B20" s="1062">
        <v>4.8072540905633154</v>
      </c>
      <c r="C20" s="1055">
        <v>4.83</v>
      </c>
      <c r="D20" s="1055">
        <v>4.8</v>
      </c>
      <c r="E20" s="1055">
        <v>4.79</v>
      </c>
      <c r="F20" s="1055">
        <v>4.79</v>
      </c>
      <c r="G20" s="1055">
        <v>4.7699999999999996</v>
      </c>
      <c r="H20" s="1055">
        <v>4.8099999999999996</v>
      </c>
      <c r="I20" s="1055">
        <v>4.78</v>
      </c>
      <c r="J20" s="1054">
        <v>4.8</v>
      </c>
      <c r="K20" s="1054">
        <v>4.7699999999999996</v>
      </c>
      <c r="L20" s="1054">
        <v>4.78</v>
      </c>
      <c r="M20" s="1054">
        <v>4.8499999999999996</v>
      </c>
      <c r="N20" s="1054">
        <v>4.8600000000000003</v>
      </c>
      <c r="O20" s="347"/>
    </row>
    <row r="21" spans="1:15" ht="13" customHeight="1">
      <c r="A21" s="217" t="s">
        <v>601</v>
      </c>
      <c r="B21" s="1062">
        <v>4.7922197395226176</v>
      </c>
      <c r="C21" s="1054">
        <v>4.75</v>
      </c>
      <c r="D21" s="1054">
        <v>4.72</v>
      </c>
      <c r="E21" s="1054">
        <v>4.75</v>
      </c>
      <c r="F21" s="1054">
        <v>4.76</v>
      </c>
      <c r="G21" s="1054">
        <v>4.76</v>
      </c>
      <c r="H21" s="1054">
        <v>4.83</v>
      </c>
      <c r="I21" s="1054">
        <v>4.8099999999999996</v>
      </c>
      <c r="J21" s="1054">
        <v>4.82</v>
      </c>
      <c r="K21" s="1054">
        <v>4.8099999999999996</v>
      </c>
      <c r="L21" s="1054">
        <v>4.8</v>
      </c>
      <c r="M21" s="1054">
        <v>4.83</v>
      </c>
      <c r="N21" s="1054">
        <v>4.88</v>
      </c>
      <c r="O21" s="347"/>
    </row>
    <row r="22" spans="1:15" ht="13" customHeight="1">
      <c r="A22" s="217" t="s">
        <v>243</v>
      </c>
      <c r="B22" s="1062">
        <v>4.6603321343968185</v>
      </c>
      <c r="C22" s="1055">
        <v>4.6399999999999997</v>
      </c>
      <c r="D22" s="1055">
        <v>4.6500000000000004</v>
      </c>
      <c r="E22" s="1055">
        <v>4.6399999999999997</v>
      </c>
      <c r="F22" s="1055">
        <v>4.63</v>
      </c>
      <c r="G22" s="1055">
        <v>4.6500000000000004</v>
      </c>
      <c r="H22" s="1055">
        <v>4.66</v>
      </c>
      <c r="I22" s="1055">
        <v>4.6500000000000004</v>
      </c>
      <c r="J22" s="1054">
        <v>4.67</v>
      </c>
      <c r="K22" s="1054">
        <v>4.6500000000000004</v>
      </c>
      <c r="L22" s="1054">
        <v>4.66</v>
      </c>
      <c r="M22" s="1054">
        <v>4.7</v>
      </c>
      <c r="N22" s="1054">
        <v>4.72</v>
      </c>
      <c r="O22" s="347"/>
    </row>
    <row r="23" spans="1:15" ht="13" customHeight="1">
      <c r="A23" s="217" t="s">
        <v>244</v>
      </c>
      <c r="B23" s="1062">
        <v>4.9321125274924817</v>
      </c>
      <c r="C23" s="1054">
        <v>4.92</v>
      </c>
      <c r="D23" s="1054">
        <v>4.9000000000000004</v>
      </c>
      <c r="E23" s="1054">
        <v>4.95</v>
      </c>
      <c r="F23" s="1054">
        <v>4.92</v>
      </c>
      <c r="G23" s="1054">
        <v>4.9000000000000004</v>
      </c>
      <c r="H23" s="1054">
        <v>4.93</v>
      </c>
      <c r="I23" s="1054">
        <v>4.9400000000000004</v>
      </c>
      <c r="J23" s="1054">
        <v>4.96</v>
      </c>
      <c r="K23" s="1054">
        <v>4.9400000000000004</v>
      </c>
      <c r="L23" s="1054">
        <v>4.9000000000000004</v>
      </c>
      <c r="M23" s="1054">
        <v>4.93</v>
      </c>
      <c r="N23" s="1054">
        <v>4.99</v>
      </c>
      <c r="O23" s="347"/>
    </row>
    <row r="24" spans="1:15" ht="13" customHeight="1">
      <c r="A24" s="217" t="s">
        <v>245</v>
      </c>
      <c r="B24" s="1062">
        <v>4.7363133007481979</v>
      </c>
      <c r="C24" s="1054">
        <v>4.75</v>
      </c>
      <c r="D24" s="1054">
        <v>4.7300000000000004</v>
      </c>
      <c r="E24" s="1054">
        <v>4.75</v>
      </c>
      <c r="F24" s="1054">
        <v>4.75</v>
      </c>
      <c r="G24" s="1054">
        <v>4.74</v>
      </c>
      <c r="H24" s="1054">
        <v>4.75</v>
      </c>
      <c r="I24" s="1054">
        <v>4.74</v>
      </c>
      <c r="J24" s="1054">
        <v>4.75</v>
      </c>
      <c r="K24" s="1054">
        <v>4.7300000000000004</v>
      </c>
      <c r="L24" s="1054">
        <v>4.7</v>
      </c>
      <c r="M24" s="1054">
        <v>4.72</v>
      </c>
      <c r="N24" s="1054">
        <v>4.75</v>
      </c>
      <c r="O24" s="347"/>
    </row>
    <row r="25" spans="1:15" ht="13" customHeight="1">
      <c r="A25" s="217" t="s">
        <v>246</v>
      </c>
      <c r="B25" s="1062">
        <v>4.7978153126541292</v>
      </c>
      <c r="C25" s="1054">
        <v>4.8099999999999996</v>
      </c>
      <c r="D25" s="1054">
        <v>4.8</v>
      </c>
      <c r="E25" s="1054">
        <v>4.83</v>
      </c>
      <c r="F25" s="1054">
        <v>4.8</v>
      </c>
      <c r="G25" s="1054">
        <v>4.76</v>
      </c>
      <c r="H25" s="1054">
        <v>4.78</v>
      </c>
      <c r="I25" s="1054">
        <v>4.76</v>
      </c>
      <c r="J25" s="1054">
        <v>4.79</v>
      </c>
      <c r="K25" s="1054">
        <v>4.78</v>
      </c>
      <c r="L25" s="1054">
        <v>4.8</v>
      </c>
      <c r="M25" s="1054">
        <v>4.82</v>
      </c>
      <c r="N25" s="1054">
        <v>4.84</v>
      </c>
      <c r="O25" s="347"/>
    </row>
    <row r="26" spans="1:15" ht="13" customHeight="1">
      <c r="A26" s="217" t="s">
        <v>258</v>
      </c>
      <c r="B26" s="1062">
        <v>4.8169965005074635</v>
      </c>
      <c r="C26" s="1055">
        <v>4.8</v>
      </c>
      <c r="D26" s="1054">
        <v>4.83</v>
      </c>
      <c r="E26" s="1054">
        <v>4.8</v>
      </c>
      <c r="F26" s="1054">
        <v>4.82</v>
      </c>
      <c r="G26" s="1054">
        <v>4.83</v>
      </c>
      <c r="H26" s="1054">
        <v>4.8</v>
      </c>
      <c r="I26" s="1054">
        <v>4.79</v>
      </c>
      <c r="J26" s="1054">
        <v>4.8099999999999996</v>
      </c>
      <c r="K26" s="1054">
        <v>4.8</v>
      </c>
      <c r="L26" s="1054">
        <v>4.82</v>
      </c>
      <c r="M26" s="1054">
        <v>4.83</v>
      </c>
      <c r="N26" s="1054">
        <v>4.8499999999999996</v>
      </c>
      <c r="O26" s="347"/>
    </row>
    <row r="27" spans="1:15" ht="13" customHeight="1">
      <c r="A27" s="217" t="s">
        <v>577</v>
      </c>
      <c r="B27" s="1062">
        <v>4.7530360667512959</v>
      </c>
      <c r="C27" s="1055">
        <v>4.7040000000000006</v>
      </c>
      <c r="D27" s="1055">
        <v>4.742</v>
      </c>
      <c r="E27" s="1055">
        <v>4.7439999999999998</v>
      </c>
      <c r="F27" s="1055">
        <v>4.7300000000000004</v>
      </c>
      <c r="G27" s="1055">
        <v>4.7480000000000002</v>
      </c>
      <c r="H27" s="1055">
        <v>4.7379999999999995</v>
      </c>
      <c r="I27" s="1055">
        <v>4.7360000000000007</v>
      </c>
      <c r="J27" s="1055">
        <v>4.7559999999999985</v>
      </c>
      <c r="K27" s="1055">
        <v>4.7430308287283607</v>
      </c>
      <c r="L27" s="1055">
        <v>4.7560000000000002</v>
      </c>
      <c r="M27" s="1055">
        <v>4.8119999999999994</v>
      </c>
      <c r="N27" s="1055">
        <v>4.8261869717964618</v>
      </c>
      <c r="O27" s="347"/>
    </row>
    <row r="28" spans="1:15" ht="13" customHeight="1">
      <c r="A28" s="217" t="s">
        <v>578</v>
      </c>
      <c r="B28" s="1063">
        <v>4.7612930678450311</v>
      </c>
      <c r="C28" s="1055">
        <v>4.7</v>
      </c>
      <c r="D28" s="1055">
        <v>4.75</v>
      </c>
      <c r="E28" s="1055">
        <v>4.76</v>
      </c>
      <c r="F28" s="1055">
        <v>4.75</v>
      </c>
      <c r="G28" s="1055">
        <v>4.76</v>
      </c>
      <c r="H28" s="1055">
        <v>4.75</v>
      </c>
      <c r="I28" s="1055">
        <v>4.74</v>
      </c>
      <c r="J28" s="1055">
        <v>4.76</v>
      </c>
      <c r="K28" s="1055">
        <v>4.75</v>
      </c>
      <c r="L28" s="1055">
        <v>4.76</v>
      </c>
      <c r="M28" s="1055">
        <v>4.82</v>
      </c>
      <c r="N28" s="1055">
        <v>4.83</v>
      </c>
      <c r="O28" s="347"/>
    </row>
    <row r="29" spans="1:15" ht="13" customHeight="1">
      <c r="A29" s="217" t="s">
        <v>579</v>
      </c>
      <c r="B29" s="1062">
        <v>4.7403360529965717</v>
      </c>
      <c r="C29" s="1055">
        <v>4.71</v>
      </c>
      <c r="D29" s="1055">
        <v>4.7300000000000004</v>
      </c>
      <c r="E29" s="1055">
        <v>4.72</v>
      </c>
      <c r="F29" s="1055">
        <v>4.7</v>
      </c>
      <c r="G29" s="1055">
        <v>4.7300000000000004</v>
      </c>
      <c r="H29" s="1055">
        <v>4.72</v>
      </c>
      <c r="I29" s="1055">
        <v>4.7300000000000004</v>
      </c>
      <c r="J29" s="1055">
        <v>4.75</v>
      </c>
      <c r="K29" s="1055">
        <v>4.7300000000000004</v>
      </c>
      <c r="L29" s="1055">
        <v>4.75</v>
      </c>
      <c r="M29" s="1055">
        <v>4.8</v>
      </c>
      <c r="N29" s="1055">
        <v>4.82</v>
      </c>
      <c r="O29" s="347"/>
    </row>
    <row r="30" spans="1:15" ht="13" customHeight="1">
      <c r="A30" s="217" t="s">
        <v>590</v>
      </c>
      <c r="B30" s="1062">
        <v>4.9379666018480375</v>
      </c>
      <c r="C30" s="1054">
        <v>4.8499999999999996</v>
      </c>
      <c r="D30" s="1054">
        <v>4.9000000000000004</v>
      </c>
      <c r="E30" s="1054">
        <v>4.93</v>
      </c>
      <c r="F30" s="1054">
        <v>4.9000000000000004</v>
      </c>
      <c r="G30" s="1054">
        <v>4.92</v>
      </c>
      <c r="H30" s="1054">
        <v>4.93</v>
      </c>
      <c r="I30" s="1054">
        <v>4.9800000000000004</v>
      </c>
      <c r="J30" s="1054">
        <v>4.99</v>
      </c>
      <c r="K30" s="1054">
        <v>4.95</v>
      </c>
      <c r="L30" s="1054">
        <v>4.96</v>
      </c>
      <c r="M30" s="1054">
        <v>4.95</v>
      </c>
      <c r="N30" s="1054">
        <v>4.97</v>
      </c>
      <c r="O30" s="347"/>
    </row>
    <row r="31" spans="1:15" ht="13" customHeight="1">
      <c r="A31" s="217" t="s">
        <v>591</v>
      </c>
      <c r="B31" s="1063">
        <v>4.9009569039491874</v>
      </c>
      <c r="C31" s="1054">
        <v>4.8</v>
      </c>
      <c r="D31" s="1054">
        <v>4.83</v>
      </c>
      <c r="E31" s="1054">
        <v>4.91</v>
      </c>
      <c r="F31" s="1054">
        <v>4.8899999999999997</v>
      </c>
      <c r="G31" s="1054">
        <v>4.9000000000000004</v>
      </c>
      <c r="H31" s="1054">
        <v>4.95</v>
      </c>
      <c r="I31" s="1054">
        <v>4.92</v>
      </c>
      <c r="J31" s="1054">
        <v>4.9000000000000004</v>
      </c>
      <c r="K31" s="1054">
        <v>4.92</v>
      </c>
      <c r="L31" s="1054">
        <v>4.9000000000000004</v>
      </c>
      <c r="M31" s="1054">
        <v>4.9400000000000004</v>
      </c>
      <c r="N31" s="1054">
        <v>4.95</v>
      </c>
      <c r="O31" s="347"/>
    </row>
    <row r="32" spans="1:15" ht="13" customHeight="1">
      <c r="A32" s="217" t="s">
        <v>686</v>
      </c>
      <c r="B32" s="1062">
        <v>4.9512273315198136</v>
      </c>
      <c r="C32" s="1054">
        <v>4.9000000000000004</v>
      </c>
      <c r="D32" s="1054">
        <v>4.92</v>
      </c>
      <c r="E32" s="1054">
        <v>4.95</v>
      </c>
      <c r="F32" s="1054">
        <v>4.93</v>
      </c>
      <c r="G32" s="1054">
        <v>4.92</v>
      </c>
      <c r="H32" s="1054">
        <v>4.93</v>
      </c>
      <c r="I32" s="1054">
        <v>4.9249999999999998</v>
      </c>
      <c r="J32" s="1054">
        <v>4.9400000000000004</v>
      </c>
      <c r="K32" s="1054">
        <v>4.95</v>
      </c>
      <c r="L32" s="1054">
        <v>4.96</v>
      </c>
      <c r="M32" s="1054">
        <v>4.97</v>
      </c>
      <c r="N32" s="1054">
        <v>5.0999999999999996</v>
      </c>
      <c r="O32" s="347"/>
    </row>
    <row r="33" spans="1:15" ht="13" customHeight="1">
      <c r="A33" s="273" t="s">
        <v>534</v>
      </c>
      <c r="B33" s="1062">
        <v>5.0862662377188022</v>
      </c>
      <c r="C33" s="1056">
        <v>5.25</v>
      </c>
      <c r="D33" s="1056">
        <v>5</v>
      </c>
      <c r="E33" s="1056">
        <v>5.03</v>
      </c>
      <c r="F33" s="1056">
        <v>5.01</v>
      </c>
      <c r="G33" s="1056">
        <v>5.05</v>
      </c>
      <c r="H33" s="1056">
        <v>5.0599999999999996</v>
      </c>
      <c r="I33" s="1056">
        <v>5.07</v>
      </c>
      <c r="J33" s="1056">
        <v>5.09</v>
      </c>
      <c r="K33" s="1056">
        <v>5.1139999999999999</v>
      </c>
      <c r="L33" s="1056">
        <v>5.12</v>
      </c>
      <c r="M33" s="1056">
        <v>5.0999999999999996</v>
      </c>
      <c r="N33" s="1056">
        <v>5.1219999999999999</v>
      </c>
      <c r="O33" s="347"/>
    </row>
    <row r="34" spans="1:15" ht="13" customHeight="1">
      <c r="A34" s="217" t="s">
        <v>535</v>
      </c>
      <c r="B34" s="1062">
        <v>5.1031675525926339</v>
      </c>
      <c r="C34" s="1056">
        <v>5</v>
      </c>
      <c r="D34" s="1056">
        <v>5.04</v>
      </c>
      <c r="E34" s="1056">
        <v>5.05</v>
      </c>
      <c r="F34" s="1056">
        <v>5</v>
      </c>
      <c r="G34" s="1056">
        <v>5.0199999999999996</v>
      </c>
      <c r="H34" s="1056">
        <v>5.04</v>
      </c>
      <c r="I34" s="1056">
        <v>5.0999999999999996</v>
      </c>
      <c r="J34" s="1056">
        <v>5.12</v>
      </c>
      <c r="K34" s="1056">
        <v>5.2</v>
      </c>
      <c r="L34" s="1056">
        <v>5.2</v>
      </c>
      <c r="M34" s="1056">
        <v>5.25</v>
      </c>
      <c r="N34" s="1056">
        <v>5.234</v>
      </c>
      <c r="O34" s="347"/>
    </row>
    <row r="35" spans="1:15" ht="13" customHeight="1">
      <c r="A35" s="1041" t="s">
        <v>536</v>
      </c>
      <c r="B35" s="1064">
        <v>5.1355113633051435</v>
      </c>
      <c r="C35" s="1057">
        <v>5.2</v>
      </c>
      <c r="D35" s="1057">
        <v>5.18</v>
      </c>
      <c r="E35" s="1057">
        <v>5.2</v>
      </c>
      <c r="F35" s="1057">
        <v>5.0999999999999996</v>
      </c>
      <c r="G35" s="1057">
        <v>5.05</v>
      </c>
      <c r="H35" s="1057">
        <v>5.0999999999999996</v>
      </c>
      <c r="I35" s="1057">
        <v>5.12</v>
      </c>
      <c r="J35" s="1057">
        <v>5.13</v>
      </c>
      <c r="K35" s="1057">
        <v>5.1100000000000003</v>
      </c>
      <c r="L35" s="1057">
        <v>5.13</v>
      </c>
      <c r="M35" s="1057">
        <v>5.16</v>
      </c>
      <c r="N35" s="1057">
        <v>5.17</v>
      </c>
      <c r="O35" s="348"/>
    </row>
    <row r="36" spans="1:15" ht="9" customHeight="1">
      <c r="A36" s="76" t="s">
        <v>745</v>
      </c>
      <c r="B36" s="1050"/>
      <c r="C36" s="1051"/>
      <c r="D36" s="1051"/>
      <c r="E36" s="1051"/>
      <c r="F36" s="1051"/>
      <c r="G36" s="1051"/>
      <c r="H36" s="1051"/>
      <c r="I36" s="1051"/>
      <c r="J36" s="1051"/>
      <c r="K36" s="1051"/>
      <c r="L36" s="1051"/>
      <c r="M36" s="1051"/>
      <c r="N36" s="1051"/>
      <c r="O36" s="272"/>
    </row>
    <row r="37" spans="1:15" ht="9" customHeight="1">
      <c r="A37" s="76" t="s">
        <v>151</v>
      </c>
      <c r="B37" s="1051"/>
      <c r="C37" s="1051"/>
      <c r="D37" s="1051"/>
      <c r="E37" s="1051"/>
      <c r="F37" s="1051"/>
      <c r="G37" s="1051"/>
      <c r="H37" s="1051"/>
      <c r="I37" s="1051"/>
      <c r="J37" s="1051"/>
      <c r="K37" s="1051"/>
      <c r="L37" s="1051"/>
      <c r="M37" s="1051"/>
      <c r="N37" s="1051"/>
      <c r="O37" s="272"/>
    </row>
    <row r="38" spans="1:15" ht="9" customHeight="1">
      <c r="A38" s="77" t="s">
        <v>318</v>
      </c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1:15" ht="9" customHeight="1">
      <c r="A39" s="796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1:15" ht="9" customHeight="1">
      <c r="A40" s="796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  <row r="41" spans="1:15" ht="9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</row>
  </sheetData>
  <sheetCalcPr fullCalcOnLoad="1"/>
  <phoneticPr fontId="54" type="noConversion"/>
  <printOptions horizontalCentered="1" verticalCentered="1" gridLinesSet="0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46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9" style="217" customWidth="1"/>
    <col min="2" max="2" width="6.1640625" style="217" customWidth="1"/>
    <col min="3" max="14" width="5.5" style="217" customWidth="1"/>
    <col min="15" max="15" width="5.6640625" style="217" customWidth="1"/>
    <col min="16" max="16384" width="12.83203125" style="217"/>
  </cols>
  <sheetData>
    <row r="2" spans="1:14" ht="12" customHeight="1">
      <c r="A2" s="215" t="s">
        <v>127</v>
      </c>
      <c r="B2" s="215"/>
      <c r="C2" s="215"/>
      <c r="D2" s="342"/>
      <c r="E2" s="342"/>
      <c r="F2" s="342"/>
      <c r="G2" s="272"/>
      <c r="H2" s="272"/>
      <c r="I2" s="272"/>
      <c r="J2" s="272"/>
      <c r="K2" s="343"/>
      <c r="L2" s="343"/>
      <c r="M2" s="343"/>
      <c r="N2" s="343"/>
    </row>
    <row r="3" spans="1:14" ht="11">
      <c r="A3" s="979" t="s">
        <v>30</v>
      </c>
      <c r="B3" s="99"/>
      <c r="C3" s="99"/>
      <c r="D3" s="272"/>
      <c r="E3" s="272"/>
      <c r="F3" s="272"/>
      <c r="G3" s="344"/>
      <c r="H3" s="343"/>
      <c r="I3" s="272"/>
      <c r="J3" s="272"/>
      <c r="K3" s="272"/>
      <c r="L3" s="272"/>
      <c r="M3" s="272"/>
      <c r="N3" s="272"/>
    </row>
    <row r="4" spans="1:14" ht="5" customHeight="1">
      <c r="A4" s="343"/>
      <c r="B4" s="272"/>
      <c r="C4" s="272"/>
      <c r="D4" s="272"/>
      <c r="E4" s="272"/>
      <c r="F4" s="272"/>
      <c r="G4" s="344"/>
      <c r="H4" s="343"/>
      <c r="I4" s="272"/>
      <c r="J4" s="272"/>
      <c r="K4" s="272"/>
      <c r="L4" s="272"/>
      <c r="M4" s="272"/>
      <c r="N4" s="272"/>
    </row>
    <row r="5" spans="1:14" ht="17" customHeight="1">
      <c r="A5" s="674" t="s">
        <v>198</v>
      </c>
      <c r="B5" s="223" t="s">
        <v>60</v>
      </c>
      <c r="C5" s="856" t="s">
        <v>543</v>
      </c>
      <c r="D5" s="856" t="s">
        <v>677</v>
      </c>
      <c r="E5" s="856" t="s">
        <v>678</v>
      </c>
      <c r="F5" s="856" t="s">
        <v>546</v>
      </c>
      <c r="G5" s="856" t="s">
        <v>547</v>
      </c>
      <c r="H5" s="856" t="s">
        <v>548</v>
      </c>
      <c r="I5" s="856" t="s">
        <v>549</v>
      </c>
      <c r="J5" s="856" t="s">
        <v>550</v>
      </c>
      <c r="K5" s="856" t="s">
        <v>551</v>
      </c>
      <c r="L5" s="856" t="s">
        <v>552</v>
      </c>
      <c r="M5" s="856" t="s">
        <v>553</v>
      </c>
      <c r="N5" s="859" t="s">
        <v>554</v>
      </c>
    </row>
    <row r="6" spans="1:14" ht="17" customHeight="1">
      <c r="A6" s="242" t="s">
        <v>744</v>
      </c>
      <c r="B6" s="1061">
        <v>5.5958880226676824</v>
      </c>
      <c r="C6" s="1053">
        <v>5.6613324956254729</v>
      </c>
      <c r="D6" s="1053">
        <v>5.676548836265396</v>
      </c>
      <c r="E6" s="1053">
        <v>5.7177700356431282</v>
      </c>
      <c r="F6" s="1053">
        <v>5.7109238338470405</v>
      </c>
      <c r="G6" s="1053">
        <v>5.7151464253914712</v>
      </c>
      <c r="H6" s="1053">
        <v>5.5091694380364409</v>
      </c>
      <c r="I6" s="1053">
        <v>5.4749557427371824</v>
      </c>
      <c r="J6" s="1053">
        <v>5.5287884908934339</v>
      </c>
      <c r="K6" s="1053">
        <v>5.5253173606851078</v>
      </c>
      <c r="L6" s="1053">
        <v>5.5048067548165536</v>
      </c>
      <c r="M6" s="1053">
        <v>5.4925947467494405</v>
      </c>
      <c r="N6" s="1053">
        <v>5.6485183299490238</v>
      </c>
    </row>
    <row r="7" spans="1:14" ht="13" customHeight="1">
      <c r="A7" s="217" t="s">
        <v>488</v>
      </c>
      <c r="B7" s="1062">
        <v>5.4888449749260779</v>
      </c>
      <c r="C7" s="1054">
        <v>5.6</v>
      </c>
      <c r="D7" s="1054">
        <v>5.55</v>
      </c>
      <c r="E7" s="1054">
        <v>5.6</v>
      </c>
      <c r="F7" s="1054">
        <v>5.5</v>
      </c>
      <c r="G7" s="1054">
        <v>5.51</v>
      </c>
      <c r="H7" s="1054">
        <v>5.5</v>
      </c>
      <c r="I7" s="1054">
        <v>5.48</v>
      </c>
      <c r="J7" s="1054">
        <v>5.46</v>
      </c>
      <c r="K7" s="1054">
        <v>5.45</v>
      </c>
      <c r="L7" s="1054">
        <v>5.4</v>
      </c>
      <c r="M7" s="1054">
        <v>5.42</v>
      </c>
      <c r="N7" s="1054">
        <v>5.4</v>
      </c>
    </row>
    <row r="8" spans="1:14" ht="13" customHeight="1">
      <c r="A8" s="217" t="s">
        <v>603</v>
      </c>
      <c r="B8" s="1062">
        <v>5.6782462398638174</v>
      </c>
      <c r="C8" s="1054">
        <v>5.68</v>
      </c>
      <c r="D8" s="1054">
        <v>5.7</v>
      </c>
      <c r="E8" s="1054">
        <v>5.72</v>
      </c>
      <c r="F8" s="1054">
        <v>5.7</v>
      </c>
      <c r="G8" s="1054">
        <v>5.72</v>
      </c>
      <c r="H8" s="1054">
        <v>5.73</v>
      </c>
      <c r="I8" s="1054">
        <v>5.7</v>
      </c>
      <c r="J8" s="1054">
        <v>5.68</v>
      </c>
      <c r="K8" s="1054">
        <v>5.67</v>
      </c>
      <c r="L8" s="1054">
        <v>5.62</v>
      </c>
      <c r="M8" s="1054">
        <v>5.6</v>
      </c>
      <c r="N8" s="1054">
        <v>5.55</v>
      </c>
    </row>
    <row r="9" spans="1:14" ht="13" customHeight="1">
      <c r="A9" s="217" t="s">
        <v>604</v>
      </c>
      <c r="B9" s="1062">
        <v>5.7838583174724931</v>
      </c>
      <c r="C9" s="1054">
        <v>5.7</v>
      </c>
      <c r="D9" s="1054">
        <v>5.72</v>
      </c>
      <c r="E9" s="1054">
        <v>5.75</v>
      </c>
      <c r="F9" s="1054">
        <v>5.73</v>
      </c>
      <c r="G9" s="1054">
        <v>5.75</v>
      </c>
      <c r="H9" s="1054">
        <v>5.76</v>
      </c>
      <c r="I9" s="1054">
        <v>5.75</v>
      </c>
      <c r="J9" s="1054">
        <v>5.75</v>
      </c>
      <c r="K9" s="1054">
        <v>5.73</v>
      </c>
      <c r="L9" s="1054">
        <v>5.7</v>
      </c>
      <c r="M9" s="1054">
        <v>6</v>
      </c>
      <c r="N9" s="1054">
        <v>5.98</v>
      </c>
    </row>
    <row r="10" spans="1:14" ht="13" customHeight="1">
      <c r="A10" s="217" t="s">
        <v>605</v>
      </c>
      <c r="B10" s="1062">
        <v>5.5454228600875473</v>
      </c>
      <c r="C10" s="1054">
        <v>5.5956880478678395</v>
      </c>
      <c r="D10" s="1054">
        <v>5.6633796537422798</v>
      </c>
      <c r="E10" s="1054">
        <v>5.6870628807442998</v>
      </c>
      <c r="F10" s="1054">
        <v>5.6063149970694504</v>
      </c>
      <c r="G10" s="1054">
        <v>5.6063149970694504</v>
      </c>
      <c r="H10" s="1054">
        <v>5.6063149970694504</v>
      </c>
      <c r="I10" s="1054">
        <v>5.4846084740817602</v>
      </c>
      <c r="J10" s="1054">
        <v>5.4609974184906189</v>
      </c>
      <c r="K10" s="1054">
        <v>5.4609974184906198</v>
      </c>
      <c r="L10" s="1054">
        <v>5.4609974184906207</v>
      </c>
      <c r="M10" s="1054">
        <v>5.4609974184906189</v>
      </c>
      <c r="N10" s="1054">
        <v>5.4609974184906189</v>
      </c>
    </row>
    <row r="11" spans="1:14" ht="13" customHeight="1">
      <c r="A11" s="217" t="s">
        <v>606</v>
      </c>
      <c r="B11" s="1062">
        <v>4.8504406517407199</v>
      </c>
      <c r="C11" s="1054">
        <v>4.8936615132937238</v>
      </c>
      <c r="D11" s="1054">
        <v>4.8731944831081861</v>
      </c>
      <c r="E11" s="1054">
        <v>4.8853623943978555</v>
      </c>
      <c r="F11" s="1054">
        <v>4.8719293451761612</v>
      </c>
      <c r="G11" s="1054">
        <v>4.8559822060802613</v>
      </c>
      <c r="H11" s="1054">
        <v>4.8585536603516974</v>
      </c>
      <c r="I11" s="1054">
        <v>4.8385876905167429</v>
      </c>
      <c r="J11" s="1054">
        <v>4.831552040534616</v>
      </c>
      <c r="K11" s="1054">
        <v>4.8251324171547223</v>
      </c>
      <c r="L11" s="1054">
        <v>4.7977857472375796</v>
      </c>
      <c r="M11" s="1054">
        <v>4.8301798589982399</v>
      </c>
      <c r="N11" s="1054">
        <v>4.8433682279804353</v>
      </c>
    </row>
    <row r="12" spans="1:14" ht="13" customHeight="1">
      <c r="A12" s="217" t="s">
        <v>592</v>
      </c>
      <c r="B12" s="1062">
        <v>4.8609571675687695</v>
      </c>
      <c r="C12" s="1054">
        <v>4.9000000000000004</v>
      </c>
      <c r="D12" s="1054">
        <v>4.88</v>
      </c>
      <c r="E12" s="1054">
        <v>4.9000000000000004</v>
      </c>
      <c r="F12" s="1054">
        <v>4.8899999999999997</v>
      </c>
      <c r="G12" s="1054">
        <v>4.87</v>
      </c>
      <c r="H12" s="1054">
        <v>4.88</v>
      </c>
      <c r="I12" s="1054">
        <v>4.8499999999999996</v>
      </c>
      <c r="J12" s="1054">
        <v>4.84</v>
      </c>
      <c r="K12" s="1054">
        <v>4.83</v>
      </c>
      <c r="L12" s="1054">
        <v>4.8</v>
      </c>
      <c r="M12" s="1054">
        <v>4.84</v>
      </c>
      <c r="N12" s="1054">
        <v>4.8499999999999996</v>
      </c>
    </row>
    <row r="13" spans="1:14" ht="13" customHeight="1">
      <c r="A13" s="217" t="s">
        <v>593</v>
      </c>
      <c r="B13" s="1062">
        <v>4.823419283954105</v>
      </c>
      <c r="C13" s="1054">
        <v>4.8899999999999997</v>
      </c>
      <c r="D13" s="1054">
        <v>4.8499999999999996</v>
      </c>
      <c r="E13" s="1054">
        <v>4.8600000000000003</v>
      </c>
      <c r="F13" s="1054">
        <v>4.8499999999999996</v>
      </c>
      <c r="G13" s="1054">
        <v>4.83</v>
      </c>
      <c r="H13" s="1054">
        <v>4.8</v>
      </c>
      <c r="I13" s="1054">
        <v>4.8</v>
      </c>
      <c r="J13" s="1054">
        <v>4.8</v>
      </c>
      <c r="K13" s="1054">
        <v>4.8099999999999996</v>
      </c>
      <c r="L13" s="1054">
        <v>4.79</v>
      </c>
      <c r="M13" s="1054">
        <v>4.8</v>
      </c>
      <c r="N13" s="1054">
        <v>4.82</v>
      </c>
    </row>
    <row r="14" spans="1:14" ht="13" customHeight="1">
      <c r="A14" s="217" t="s">
        <v>522</v>
      </c>
      <c r="B14" s="1062">
        <v>4.8147315532831332</v>
      </c>
      <c r="C14" s="1054">
        <v>4.8</v>
      </c>
      <c r="D14" s="1054">
        <v>4.83</v>
      </c>
      <c r="E14" s="1054">
        <v>4.8</v>
      </c>
      <c r="F14" s="1054">
        <v>4.8</v>
      </c>
      <c r="G14" s="1054">
        <v>4.79</v>
      </c>
      <c r="H14" s="1054">
        <v>4.82</v>
      </c>
      <c r="I14" s="1054">
        <v>4.83</v>
      </c>
      <c r="J14" s="1054">
        <v>4.84</v>
      </c>
      <c r="K14" s="1054">
        <v>4.82</v>
      </c>
      <c r="L14" s="1054">
        <v>4.8</v>
      </c>
      <c r="M14" s="1054">
        <v>4.83</v>
      </c>
      <c r="N14" s="1054">
        <v>4.8499999999999996</v>
      </c>
    </row>
    <row r="15" spans="1:14" ht="13" customHeight="1">
      <c r="A15" s="217" t="s">
        <v>595</v>
      </c>
      <c r="B15" s="1062">
        <v>5.4704116511918501</v>
      </c>
      <c r="C15" s="1054">
        <v>5.55</v>
      </c>
      <c r="D15" s="1054">
        <v>5.6</v>
      </c>
      <c r="E15" s="1054">
        <v>5.62</v>
      </c>
      <c r="F15" s="1054">
        <v>5.6</v>
      </c>
      <c r="G15" s="1054">
        <v>5.45</v>
      </c>
      <c r="H15" s="1054">
        <v>5.5</v>
      </c>
      <c r="I15" s="1054">
        <v>5.48</v>
      </c>
      <c r="J15" s="1054">
        <v>5.49</v>
      </c>
      <c r="K15" s="1054">
        <v>5.45</v>
      </c>
      <c r="L15" s="1054">
        <v>5.4</v>
      </c>
      <c r="M15" s="1054">
        <v>5.3</v>
      </c>
      <c r="N15" s="1054">
        <v>5.29</v>
      </c>
    </row>
    <row r="16" spans="1:14" ht="13" customHeight="1">
      <c r="A16" s="217" t="s">
        <v>596</v>
      </c>
      <c r="B16" s="1062">
        <v>4.7778511866529216</v>
      </c>
      <c r="C16" s="1054">
        <v>4.75</v>
      </c>
      <c r="D16" s="1054">
        <v>4.76</v>
      </c>
      <c r="E16" s="1054">
        <v>4.75</v>
      </c>
      <c r="F16" s="1054">
        <v>4.78</v>
      </c>
      <c r="G16" s="1054">
        <v>4.88</v>
      </c>
      <c r="H16" s="1054">
        <v>4.9000000000000004</v>
      </c>
      <c r="I16" s="1054">
        <v>4.8499999999999996</v>
      </c>
      <c r="J16" s="1054">
        <v>4.87</v>
      </c>
      <c r="K16" s="1054">
        <v>4.5</v>
      </c>
      <c r="L16" s="1054">
        <v>4.8</v>
      </c>
      <c r="M16" s="1054">
        <v>4.7</v>
      </c>
      <c r="N16" s="1054">
        <v>4.8</v>
      </c>
    </row>
    <row r="17" spans="1:14" ht="13" customHeight="1">
      <c r="A17" s="217" t="s">
        <v>597</v>
      </c>
      <c r="B17" s="1062">
        <v>5.7619890800909044</v>
      </c>
      <c r="C17" s="1054">
        <v>5.62</v>
      </c>
      <c r="D17" s="1054">
        <v>5.63</v>
      </c>
      <c r="E17" s="1054">
        <v>5.67</v>
      </c>
      <c r="F17" s="1054">
        <v>5.8</v>
      </c>
      <c r="G17" s="1054">
        <v>5.7937673611111116</v>
      </c>
      <c r="H17" s="1054">
        <v>5.7937673611111116</v>
      </c>
      <c r="I17" s="1054">
        <v>5.6562210648148135</v>
      </c>
      <c r="J17" s="1054">
        <v>5.8184571759259249</v>
      </c>
      <c r="K17" s="1054">
        <v>5.7183573082010577</v>
      </c>
      <c r="L17" s="1054">
        <v>5.7352563749265126</v>
      </c>
      <c r="M17" s="1054">
        <v>5.83236689814815</v>
      </c>
      <c r="N17" s="1054">
        <v>5.9946089616402141</v>
      </c>
    </row>
    <row r="18" spans="1:14" ht="13" customHeight="1">
      <c r="A18" s="217" t="s">
        <v>598</v>
      </c>
      <c r="B18" s="1062">
        <v>5.2664384961197657</v>
      </c>
      <c r="C18" s="1054">
        <v>5.1791111536715508</v>
      </c>
      <c r="D18" s="1054">
        <v>5.2509648358849192</v>
      </c>
      <c r="E18" s="1054">
        <v>5.264701364786065</v>
      </c>
      <c r="F18" s="1054">
        <v>5.285867403746435</v>
      </c>
      <c r="G18" s="1054">
        <v>5.3367218391256381</v>
      </c>
      <c r="H18" s="1054">
        <v>5.3367218391256381</v>
      </c>
      <c r="I18" s="1054">
        <v>5.2047905782056851</v>
      </c>
      <c r="J18" s="1054">
        <v>5.2953018705323958</v>
      </c>
      <c r="K18" s="1054">
        <v>5.3157307647676291</v>
      </c>
      <c r="L18" s="1054">
        <v>5.3246266501193862</v>
      </c>
      <c r="M18" s="1054">
        <v>5.233833134738294</v>
      </c>
      <c r="N18" s="1054">
        <v>5.18545790233898</v>
      </c>
    </row>
    <row r="19" spans="1:14" ht="13" customHeight="1">
      <c r="A19" s="217" t="s">
        <v>599</v>
      </c>
      <c r="B19" s="1062">
        <v>5.4494513037189449</v>
      </c>
      <c r="C19" s="1054">
        <v>5.5</v>
      </c>
      <c r="D19" s="1054">
        <v>5.48</v>
      </c>
      <c r="E19" s="1054">
        <v>5.5</v>
      </c>
      <c r="F19" s="1054">
        <v>5.48</v>
      </c>
      <c r="G19" s="1054">
        <v>5.45</v>
      </c>
      <c r="H19" s="1054">
        <v>5.46</v>
      </c>
      <c r="I19" s="1054">
        <v>5.47</v>
      </c>
      <c r="J19" s="1054">
        <v>5.46</v>
      </c>
      <c r="K19" s="1054">
        <v>5.45</v>
      </c>
      <c r="L19" s="1054">
        <v>5.4</v>
      </c>
      <c r="M19" s="1054">
        <v>5.38</v>
      </c>
      <c r="N19" s="1054">
        <v>5.37</v>
      </c>
    </row>
    <row r="20" spans="1:14" ht="13" customHeight="1">
      <c r="A20" s="217" t="s">
        <v>600</v>
      </c>
      <c r="B20" s="1062">
        <v>5.4812727014011573</v>
      </c>
      <c r="C20" s="1054">
        <v>5.6</v>
      </c>
      <c r="D20" s="1054">
        <v>5.45</v>
      </c>
      <c r="E20" s="1054">
        <v>5.5</v>
      </c>
      <c r="F20" s="1054">
        <v>5.5</v>
      </c>
      <c r="G20" s="1054">
        <v>5.48</v>
      </c>
      <c r="H20" s="1054">
        <v>5.47</v>
      </c>
      <c r="I20" s="1054">
        <v>5.45</v>
      </c>
      <c r="J20" s="1054">
        <v>5.53</v>
      </c>
      <c r="K20" s="1054">
        <v>5.5</v>
      </c>
      <c r="L20" s="1054">
        <v>5.48</v>
      </c>
      <c r="M20" s="1054">
        <v>5.45</v>
      </c>
      <c r="N20" s="1054">
        <v>5.42</v>
      </c>
    </row>
    <row r="21" spans="1:14" ht="13" customHeight="1">
      <c r="A21" s="217" t="s">
        <v>601</v>
      </c>
      <c r="B21" s="1062">
        <v>6.4685742042780809</v>
      </c>
      <c r="C21" s="1054">
        <v>6.3</v>
      </c>
      <c r="D21" s="1054">
        <v>6.48</v>
      </c>
      <c r="E21" s="1054">
        <v>6.5165262390313305</v>
      </c>
      <c r="F21" s="1054">
        <v>6.5570409678256487</v>
      </c>
      <c r="G21" s="1054">
        <v>6.5627278793140391</v>
      </c>
      <c r="H21" s="1054">
        <v>6.55291892174019</v>
      </c>
      <c r="I21" s="1054">
        <v>6.52</v>
      </c>
      <c r="J21" s="1054">
        <v>6.5</v>
      </c>
      <c r="K21" s="1054">
        <v>6.42</v>
      </c>
      <c r="L21" s="1054">
        <v>6.4</v>
      </c>
      <c r="M21" s="1054">
        <v>6.42</v>
      </c>
      <c r="N21" s="1054">
        <v>6.4</v>
      </c>
    </row>
    <row r="22" spans="1:14" ht="13" customHeight="1">
      <c r="A22" s="217" t="s">
        <v>243</v>
      </c>
      <c r="B22" s="1062">
        <v>5.4360678425197877</v>
      </c>
      <c r="C22" s="1054">
        <v>5.547236850194218</v>
      </c>
      <c r="D22" s="1054">
        <v>5.4414760484501832</v>
      </c>
      <c r="E22" s="1054">
        <v>5.317646309069044</v>
      </c>
      <c r="F22" s="1054">
        <v>5.260800712019515</v>
      </c>
      <c r="G22" s="1054">
        <v>5.3418411340994991</v>
      </c>
      <c r="H22" s="1054">
        <v>5.4575566652194532</v>
      </c>
      <c r="I22" s="1054">
        <v>5.4813545520415348</v>
      </c>
      <c r="J22" s="1054">
        <v>5.406894941447101</v>
      </c>
      <c r="K22" s="1054">
        <v>5.4951454217575391</v>
      </c>
      <c r="L22" s="1054">
        <v>5.5</v>
      </c>
      <c r="M22" s="1054">
        <v>5.48</v>
      </c>
      <c r="N22" s="1054">
        <v>5.47</v>
      </c>
    </row>
    <row r="23" spans="1:14" ht="13" customHeight="1">
      <c r="A23" s="217" t="s">
        <v>244</v>
      </c>
      <c r="B23" s="1062">
        <v>5.5021785823411538</v>
      </c>
      <c r="C23" s="1054">
        <v>5.5</v>
      </c>
      <c r="D23" s="1054">
        <v>5.48</v>
      </c>
      <c r="E23" s="1054">
        <v>5.49</v>
      </c>
      <c r="F23" s="1054">
        <v>5.45</v>
      </c>
      <c r="G23" s="1054">
        <v>5.42</v>
      </c>
      <c r="H23" s="1054">
        <v>5.6</v>
      </c>
      <c r="I23" s="1054">
        <v>5.58</v>
      </c>
      <c r="J23" s="1054">
        <v>5.55</v>
      </c>
      <c r="K23" s="1054">
        <v>5.53</v>
      </c>
      <c r="L23" s="1054">
        <v>5.5</v>
      </c>
      <c r="M23" s="1054">
        <v>5.49</v>
      </c>
      <c r="N23" s="1054">
        <v>5.47</v>
      </c>
    </row>
    <row r="24" spans="1:14" ht="13" customHeight="1">
      <c r="A24" s="217" t="s">
        <v>245</v>
      </c>
      <c r="B24" s="1062">
        <v>5.0084852919723932</v>
      </c>
      <c r="C24" s="1054">
        <v>5</v>
      </c>
      <c r="D24" s="1054">
        <v>5.0199999999999996</v>
      </c>
      <c r="E24" s="1054">
        <v>5.01</v>
      </c>
      <c r="F24" s="1054">
        <v>5</v>
      </c>
      <c r="G24" s="1054">
        <v>5.0199999999999996</v>
      </c>
      <c r="H24" s="1054">
        <v>5</v>
      </c>
      <c r="I24" s="1054">
        <v>5.01</v>
      </c>
      <c r="J24" s="1054">
        <v>5</v>
      </c>
      <c r="K24" s="1054">
        <v>5.0199999999999996</v>
      </c>
      <c r="L24" s="1054">
        <v>5</v>
      </c>
      <c r="M24" s="1054">
        <v>5.01</v>
      </c>
      <c r="N24" s="1054">
        <v>5.01</v>
      </c>
    </row>
    <row r="25" spans="1:14" ht="13" customHeight="1">
      <c r="A25" s="217" t="s">
        <v>246</v>
      </c>
      <c r="B25" s="1062">
        <v>5.0251466567702368</v>
      </c>
      <c r="C25" s="1054">
        <v>5.0199999999999996</v>
      </c>
      <c r="D25" s="1054">
        <v>5.01</v>
      </c>
      <c r="E25" s="1054">
        <v>5.03</v>
      </c>
      <c r="F25" s="1054">
        <v>5.0199999999999996</v>
      </c>
      <c r="G25" s="1054">
        <v>5</v>
      </c>
      <c r="H25" s="1054">
        <v>5.03</v>
      </c>
      <c r="I25" s="1054">
        <v>5.05</v>
      </c>
      <c r="J25" s="1054">
        <v>5.04</v>
      </c>
      <c r="K25" s="1054">
        <v>5.05</v>
      </c>
      <c r="L25" s="1054">
        <v>5.03</v>
      </c>
      <c r="M25" s="1054">
        <v>5</v>
      </c>
      <c r="N25" s="1054">
        <v>5.0199999999999996</v>
      </c>
    </row>
    <row r="26" spans="1:14" ht="13" customHeight="1">
      <c r="A26" s="217" t="s">
        <v>258</v>
      </c>
      <c r="B26" s="1062">
        <v>5.0898777566301776</v>
      </c>
      <c r="C26" s="1054">
        <v>5.0522357207135684</v>
      </c>
      <c r="D26" s="1054">
        <v>5.1181093572768823</v>
      </c>
      <c r="E26" s="1054">
        <v>5.1070022865314675</v>
      </c>
      <c r="F26" s="1054">
        <v>4.9727686210792097</v>
      </c>
      <c r="G26" s="1054">
        <v>5.1782497029013719</v>
      </c>
      <c r="H26" s="1054">
        <v>5.1171387066284098</v>
      </c>
      <c r="I26" s="1054">
        <v>5.0999999999999996</v>
      </c>
      <c r="J26" s="1054">
        <v>5.09</v>
      </c>
      <c r="K26" s="1054">
        <v>5.0199999999999996</v>
      </c>
      <c r="L26" s="1054">
        <v>5.0999999999999996</v>
      </c>
      <c r="M26" s="1054">
        <v>5.1100000000000003</v>
      </c>
      <c r="N26" s="1054">
        <v>5.0999999999999996</v>
      </c>
    </row>
    <row r="27" spans="1:14" ht="13" customHeight="1">
      <c r="A27" s="217" t="s">
        <v>577</v>
      </c>
      <c r="B27" s="1062">
        <v>5.1647622432457894</v>
      </c>
      <c r="C27" s="1055">
        <v>5.2098699566522182</v>
      </c>
      <c r="D27" s="1055">
        <v>5.1897405775819871</v>
      </c>
      <c r="E27" s="1055">
        <v>5.2090909090909099</v>
      </c>
      <c r="F27" s="1055">
        <v>5.2047402293470633</v>
      </c>
      <c r="G27" s="1055">
        <v>5.1847395732956461</v>
      </c>
      <c r="H27" s="1055">
        <v>5.1946449527002772</v>
      </c>
      <c r="I27" s="1055">
        <v>5.1745037807183367</v>
      </c>
      <c r="J27" s="1055">
        <v>5.15</v>
      </c>
      <c r="K27" s="1055">
        <v>5.1345210063204867</v>
      </c>
      <c r="L27" s="1055">
        <v>5.1100042331028641</v>
      </c>
      <c r="M27" s="1055">
        <v>5.0901136363636352</v>
      </c>
      <c r="N27" s="1055">
        <v>5.0950814149354287</v>
      </c>
    </row>
    <row r="28" spans="1:14" ht="13" customHeight="1">
      <c r="A28" s="217" t="s">
        <v>578</v>
      </c>
      <c r="B28" s="1062">
        <v>5.1624961067043778</v>
      </c>
      <c r="C28" s="1054">
        <v>5.2</v>
      </c>
      <c r="D28" s="1054">
        <v>5.18</v>
      </c>
      <c r="E28" s="1054">
        <v>5.2</v>
      </c>
      <c r="F28" s="1054">
        <v>5.2</v>
      </c>
      <c r="G28" s="1054">
        <v>5.18</v>
      </c>
      <c r="H28" s="1054">
        <v>5.19</v>
      </c>
      <c r="I28" s="1054">
        <v>5.17</v>
      </c>
      <c r="J28" s="1054">
        <v>5.15</v>
      </c>
      <c r="K28" s="1054">
        <v>5.13</v>
      </c>
      <c r="L28" s="1054">
        <v>5.12</v>
      </c>
      <c r="M28" s="1054">
        <v>5.0999999999999996</v>
      </c>
      <c r="N28" s="1054">
        <v>5.0999999999999996</v>
      </c>
    </row>
    <row r="29" spans="1:14" ht="13" customHeight="1">
      <c r="A29" s="217" t="s">
        <v>579</v>
      </c>
      <c r="B29" s="1062">
        <v>5.1672850784314583</v>
      </c>
      <c r="C29" s="1054">
        <v>5.22</v>
      </c>
      <c r="D29" s="1054">
        <v>5.2</v>
      </c>
      <c r="E29" s="1054">
        <v>5.22</v>
      </c>
      <c r="F29" s="1054">
        <v>5.21</v>
      </c>
      <c r="G29" s="1054">
        <v>5.19</v>
      </c>
      <c r="H29" s="1054">
        <v>5.2</v>
      </c>
      <c r="I29" s="1054">
        <v>5.18</v>
      </c>
      <c r="J29" s="1054">
        <v>5.15</v>
      </c>
      <c r="K29" s="1054">
        <v>5.14</v>
      </c>
      <c r="L29" s="1054">
        <v>5.0999999999999996</v>
      </c>
      <c r="M29" s="1054">
        <v>5.08</v>
      </c>
      <c r="N29" s="1054">
        <v>5.09</v>
      </c>
    </row>
    <row r="30" spans="1:14" ht="13" customHeight="1">
      <c r="A30" s="217" t="s">
        <v>590</v>
      </c>
      <c r="B30" s="1062">
        <v>6.2335024762036451</v>
      </c>
      <c r="C30" s="1054">
        <v>6.3122805384900502</v>
      </c>
      <c r="D30" s="1054">
        <v>6.3168214878464441</v>
      </c>
      <c r="E30" s="1054">
        <v>6.3095054579532244</v>
      </c>
      <c r="F30" s="1054">
        <v>6.3113309132893143</v>
      </c>
      <c r="G30" s="1054">
        <v>6.3109717158548548</v>
      </c>
      <c r="H30" s="1054">
        <v>6.3402116200268077</v>
      </c>
      <c r="I30" s="1054">
        <v>6.3</v>
      </c>
      <c r="J30" s="1054">
        <v>6.2</v>
      </c>
      <c r="K30" s="1054">
        <v>6.15</v>
      </c>
      <c r="L30" s="1054">
        <v>6.1</v>
      </c>
      <c r="M30" s="1054">
        <v>6</v>
      </c>
      <c r="N30" s="1054">
        <v>6.05</v>
      </c>
    </row>
    <row r="31" spans="1:14" ht="13" customHeight="1">
      <c r="A31" s="217" t="s">
        <v>591</v>
      </c>
      <c r="B31" s="1062">
        <v>5.5165978337630257</v>
      </c>
      <c r="C31" s="1054">
        <v>5.76</v>
      </c>
      <c r="D31" s="1054">
        <v>5.76</v>
      </c>
      <c r="E31" s="1054">
        <v>5.88</v>
      </c>
      <c r="F31" s="1054">
        <v>5.8920000000000003</v>
      </c>
      <c r="G31" s="1054">
        <v>5.88</v>
      </c>
      <c r="H31" s="1054">
        <v>5.1059999999999999</v>
      </c>
      <c r="I31" s="1054">
        <v>5.0759999999999996</v>
      </c>
      <c r="J31" s="1054">
        <v>5.28</v>
      </c>
      <c r="K31" s="1054">
        <v>5.28</v>
      </c>
      <c r="L31" s="1054">
        <v>5.28</v>
      </c>
      <c r="M31" s="1054">
        <v>5.2620000000000005</v>
      </c>
      <c r="N31" s="1054">
        <v>5.92</v>
      </c>
    </row>
    <row r="32" spans="1:14" ht="13" customHeight="1">
      <c r="A32" s="217" t="s">
        <v>686</v>
      </c>
      <c r="B32" s="1062">
        <v>5.5943454159115227</v>
      </c>
      <c r="C32" s="1054">
        <v>5.48</v>
      </c>
      <c r="D32" s="1054">
        <v>5.45</v>
      </c>
      <c r="E32" s="1054">
        <v>5.5</v>
      </c>
      <c r="F32" s="1054">
        <v>5.55</v>
      </c>
      <c r="G32" s="1054">
        <v>5.65</v>
      </c>
      <c r="H32" s="1054">
        <v>5.66</v>
      </c>
      <c r="I32" s="1054">
        <v>5.67</v>
      </c>
      <c r="J32" s="1054">
        <v>5.65</v>
      </c>
      <c r="K32" s="1054">
        <v>5.66</v>
      </c>
      <c r="L32" s="1054">
        <v>5.6</v>
      </c>
      <c r="M32" s="1054">
        <v>5.65</v>
      </c>
      <c r="N32" s="1054">
        <v>5.62</v>
      </c>
    </row>
    <row r="33" spans="1:14" ht="13" customHeight="1">
      <c r="A33" s="217" t="s">
        <v>534</v>
      </c>
      <c r="B33" s="1062">
        <v>4.3716143577457416</v>
      </c>
      <c r="C33" s="1054">
        <v>4.3124332941347872</v>
      </c>
      <c r="D33" s="1054">
        <v>4.3999102901344669</v>
      </c>
      <c r="E33" s="1054">
        <v>4.4101108392542221</v>
      </c>
      <c r="F33" s="1054">
        <v>4.3964257276451395</v>
      </c>
      <c r="G33" s="1054">
        <v>4.3662705009408489</v>
      </c>
      <c r="H33" s="1054">
        <v>4.3662705009408489</v>
      </c>
      <c r="I33" s="1054">
        <v>4.359343051382246</v>
      </c>
      <c r="J33" s="1054">
        <v>4.334400290988583</v>
      </c>
      <c r="K33" s="1054">
        <v>4.3652148019183157</v>
      </c>
      <c r="L33" s="1054">
        <v>4.4082044259237412</v>
      </c>
      <c r="M33" s="1054">
        <v>4.3685740010645597</v>
      </c>
      <c r="N33" s="1054">
        <v>4.3658339810639903</v>
      </c>
    </row>
    <row r="34" spans="1:14" ht="13" customHeight="1">
      <c r="A34" s="217" t="s">
        <v>535</v>
      </c>
      <c r="B34" s="1062">
        <v>4.9182205947561899</v>
      </c>
      <c r="C34" s="1054">
        <v>4.8899999999999997</v>
      </c>
      <c r="D34" s="1054">
        <v>4.9000000000000004</v>
      </c>
      <c r="E34" s="1054">
        <v>4.93</v>
      </c>
      <c r="F34" s="1054">
        <v>4.9000000000000004</v>
      </c>
      <c r="G34" s="1054">
        <v>4.88</v>
      </c>
      <c r="H34" s="1054">
        <v>4.95</v>
      </c>
      <c r="I34" s="1054">
        <v>4.9000000000000004</v>
      </c>
      <c r="J34" s="1054">
        <v>4.9000000000000004</v>
      </c>
      <c r="K34" s="1054">
        <v>4.92</v>
      </c>
      <c r="L34" s="1054">
        <v>4.9400000000000004</v>
      </c>
      <c r="M34" s="1054">
        <v>4.93</v>
      </c>
      <c r="N34" s="1054">
        <v>4.9349999999999996</v>
      </c>
    </row>
    <row r="35" spans="1:14" ht="13" customHeight="1">
      <c r="A35" s="1041" t="s">
        <v>536</v>
      </c>
      <c r="B35" s="1064">
        <v>5.4684450886395775</v>
      </c>
      <c r="C35" s="1057">
        <v>5.2332423644176052</v>
      </c>
      <c r="D35" s="1057">
        <v>5.4187805213056706</v>
      </c>
      <c r="E35" s="1057">
        <v>5.4915200846552192</v>
      </c>
      <c r="F35" s="1057">
        <v>5.616129358186666</v>
      </c>
      <c r="G35" s="1057">
        <v>5.4745536651108946</v>
      </c>
      <c r="H35" s="1057">
        <v>5.4745536651108928</v>
      </c>
      <c r="I35" s="1057">
        <v>5.45</v>
      </c>
      <c r="J35" s="1057">
        <v>5.52</v>
      </c>
      <c r="K35" s="1057">
        <v>5.5322003642987241</v>
      </c>
      <c r="L35" s="1057">
        <v>5.5788577579177394</v>
      </c>
      <c r="M35" s="1057">
        <v>5.5199269427417299</v>
      </c>
      <c r="N35" s="1057">
        <v>5.25</v>
      </c>
    </row>
    <row r="36" spans="1:14" ht="9" customHeight="1">
      <c r="A36" s="76" t="s">
        <v>745</v>
      </c>
      <c r="B36" s="1050"/>
      <c r="C36" s="1051"/>
      <c r="D36" s="1051"/>
      <c r="E36" s="1051"/>
      <c r="F36" s="1051"/>
      <c r="G36" s="1051"/>
      <c r="H36" s="1051"/>
      <c r="I36" s="1051"/>
      <c r="J36" s="1051"/>
      <c r="K36" s="1051"/>
      <c r="L36" s="1051"/>
      <c r="M36" s="1051"/>
      <c r="N36" s="1051"/>
    </row>
    <row r="37" spans="1:14" ht="9" customHeight="1">
      <c r="A37" s="76" t="s">
        <v>151</v>
      </c>
      <c r="B37" s="1051"/>
      <c r="C37" s="1051"/>
      <c r="D37" s="1051"/>
      <c r="E37" s="1051"/>
      <c r="F37" s="1051"/>
      <c r="G37" s="1051"/>
      <c r="H37" s="1051"/>
      <c r="I37" s="1051"/>
      <c r="J37" s="1051"/>
      <c r="K37" s="1051"/>
      <c r="L37" s="1051"/>
      <c r="M37" s="1051"/>
      <c r="N37" s="1051"/>
    </row>
    <row r="38" spans="1:14" ht="9" customHeight="1">
      <c r="A38" s="77" t="s">
        <v>318</v>
      </c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1:14" ht="9" customHeight="1">
      <c r="A39" s="796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1:14" ht="9" customHeight="1">
      <c r="A40" s="796"/>
      <c r="B40" s="1042"/>
      <c r="C40" s="1052"/>
      <c r="D40" s="1052"/>
      <c r="E40" s="1052"/>
      <c r="F40" s="1052"/>
      <c r="G40" s="1052"/>
      <c r="H40" s="1052"/>
      <c r="I40" s="1052"/>
      <c r="J40" s="1052"/>
      <c r="K40" s="1052"/>
      <c r="L40" s="1052"/>
      <c r="M40" s="1052"/>
      <c r="N40" s="1052"/>
    </row>
    <row r="41" spans="1:14" ht="9" customHeight="1">
      <c r="A41" s="1042"/>
      <c r="B41" s="1042"/>
      <c r="C41" s="1042"/>
      <c r="D41" s="1042"/>
      <c r="E41" s="1042"/>
      <c r="F41" s="1042"/>
      <c r="G41" s="1042"/>
      <c r="H41" s="1042"/>
      <c r="I41" s="1042"/>
      <c r="J41" s="1042"/>
      <c r="K41" s="1042"/>
      <c r="L41" s="1042"/>
      <c r="M41" s="1042"/>
      <c r="N41" s="1042"/>
    </row>
    <row r="42" spans="1:14" ht="12" customHeight="1">
      <c r="A42" s="276"/>
      <c r="B42" s="276"/>
      <c r="C42" s="276"/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</row>
    <row r="43" spans="1:14" ht="12" customHeight="1">
      <c r="A43" s="276"/>
      <c r="B43" s="276"/>
      <c r="C43" s="276"/>
      <c r="D43" s="276"/>
      <c r="E43" s="276"/>
      <c r="F43" s="276"/>
      <c r="G43" s="276"/>
      <c r="H43" s="276"/>
      <c r="I43" s="276"/>
      <c r="J43" s="276"/>
      <c r="K43" s="276"/>
      <c r="L43" s="276"/>
      <c r="M43" s="276"/>
      <c r="N43" s="276"/>
    </row>
    <row r="44" spans="1:14" ht="12" customHeight="1">
      <c r="A44" s="276"/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  <c r="M44" s="276"/>
      <c r="N44" s="276"/>
    </row>
    <row r="45" spans="1:14" ht="12" customHeight="1">
      <c r="A45" s="276"/>
      <c r="B45" s="276"/>
      <c r="C45" s="276"/>
      <c r="D45" s="276"/>
      <c r="E45" s="276"/>
      <c r="F45" s="276"/>
      <c r="G45" s="276"/>
      <c r="H45" s="276"/>
      <c r="I45" s="276"/>
      <c r="J45" s="276"/>
      <c r="K45" s="276"/>
      <c r="L45" s="276"/>
      <c r="M45" s="276"/>
      <c r="N45" s="276"/>
    </row>
    <row r="46" spans="1:14" ht="12" customHeight="1">
      <c r="A46" s="276"/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  <c r="M46" s="276"/>
      <c r="N46" s="276"/>
    </row>
  </sheetData>
  <sheetCalcPr fullCalcOnLoad="1"/>
  <phoneticPr fontId="54" type="noConversion"/>
  <printOptions horizontalCentered="1" verticalCentered="1" gridLinesSet="0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41"/>
  <sheetViews>
    <sheetView showGridLines="0" zoomScale="150" workbookViewId="0">
      <selection activeCell="A2" sqref="A2:N39"/>
    </sheetView>
  </sheetViews>
  <sheetFormatPr baseColWidth="10" defaultColWidth="12.83203125" defaultRowHeight="12" customHeight="1"/>
  <cols>
    <col min="1" max="1" width="9" style="217" customWidth="1"/>
    <col min="2" max="2" width="6.1640625" style="217" customWidth="1"/>
    <col min="3" max="14" width="5.5" style="217" customWidth="1"/>
    <col min="15" max="15" width="5.6640625" style="217" customWidth="1"/>
    <col min="16" max="16384" width="12.83203125" style="217"/>
  </cols>
  <sheetData>
    <row r="2" spans="1:14" ht="12" customHeight="1">
      <c r="A2" s="215" t="s">
        <v>128</v>
      </c>
      <c r="B2" s="215"/>
      <c r="C2" s="215"/>
      <c r="D2" s="342"/>
      <c r="E2" s="342"/>
      <c r="F2" s="342"/>
      <c r="G2" s="272"/>
      <c r="H2" s="272"/>
      <c r="I2" s="272"/>
      <c r="J2" s="272"/>
      <c r="K2" s="343"/>
      <c r="L2" s="343"/>
      <c r="M2" s="343"/>
      <c r="N2" s="343"/>
    </row>
    <row r="3" spans="1:14" ht="11">
      <c r="A3" s="979" t="s">
        <v>30</v>
      </c>
      <c r="B3" s="99"/>
      <c r="C3" s="99"/>
      <c r="D3" s="272"/>
      <c r="E3" s="272"/>
      <c r="F3" s="272"/>
      <c r="G3" s="344"/>
      <c r="H3" s="343"/>
      <c r="I3" s="272"/>
      <c r="J3" s="272"/>
      <c r="K3" s="272"/>
      <c r="L3" s="272"/>
      <c r="M3" s="272"/>
      <c r="N3" s="272"/>
    </row>
    <row r="4" spans="1:14" ht="5" customHeight="1">
      <c r="A4" s="343"/>
      <c r="B4" s="272"/>
      <c r="C4" s="272"/>
      <c r="D4" s="272"/>
      <c r="E4" s="272"/>
      <c r="F4" s="272"/>
      <c r="G4" s="344"/>
      <c r="H4" s="343"/>
      <c r="I4" s="272"/>
      <c r="J4" s="272"/>
      <c r="K4" s="272"/>
      <c r="L4" s="272"/>
      <c r="M4" s="272"/>
      <c r="N4" s="272"/>
    </row>
    <row r="5" spans="1:14" ht="17" customHeight="1">
      <c r="A5" s="674" t="s">
        <v>198</v>
      </c>
      <c r="B5" s="223" t="s">
        <v>60</v>
      </c>
      <c r="C5" s="856" t="s">
        <v>543</v>
      </c>
      <c r="D5" s="856" t="s">
        <v>677</v>
      </c>
      <c r="E5" s="856" t="s">
        <v>678</v>
      </c>
      <c r="F5" s="856" t="s">
        <v>546</v>
      </c>
      <c r="G5" s="856" t="s">
        <v>547</v>
      </c>
      <c r="H5" s="856" t="s">
        <v>548</v>
      </c>
      <c r="I5" s="856" t="s">
        <v>549</v>
      </c>
      <c r="J5" s="856" t="s">
        <v>550</v>
      </c>
      <c r="K5" s="856" t="s">
        <v>551</v>
      </c>
      <c r="L5" s="856" t="s">
        <v>552</v>
      </c>
      <c r="M5" s="856" t="s">
        <v>553</v>
      </c>
      <c r="N5" s="859" t="s">
        <v>554</v>
      </c>
    </row>
    <row r="6" spans="1:14" ht="17" customHeight="1">
      <c r="A6" s="242" t="s">
        <v>744</v>
      </c>
      <c r="B6" s="1061">
        <v>6.9675639917841288</v>
      </c>
      <c r="C6" s="1053">
        <v>6.8940904713360212</v>
      </c>
      <c r="D6" s="1053">
        <v>6.8068747697883891</v>
      </c>
      <c r="E6" s="1053">
        <v>6.8800104304547851</v>
      </c>
      <c r="F6" s="1053">
        <v>6.9139755759792667</v>
      </c>
      <c r="G6" s="1053">
        <v>7.0623846230687679</v>
      </c>
      <c r="H6" s="1053">
        <v>6.9178101373021832</v>
      </c>
      <c r="I6" s="1053">
        <v>6.9817207081333805</v>
      </c>
      <c r="J6" s="1053">
        <v>7.022342460508554</v>
      </c>
      <c r="K6" s="1053">
        <v>6.9871790479388718</v>
      </c>
      <c r="L6" s="1053">
        <v>7.0343974584085434</v>
      </c>
      <c r="M6" s="1053">
        <v>6.9098178054229873</v>
      </c>
      <c r="N6" s="1053">
        <v>7.1543964002868385</v>
      </c>
    </row>
    <row r="7" spans="1:14" ht="13" customHeight="1">
      <c r="A7" s="217" t="s">
        <v>488</v>
      </c>
      <c r="B7" s="1062">
        <v>6.2110966935395808</v>
      </c>
      <c r="C7" s="1054">
        <v>6.3</v>
      </c>
      <c r="D7" s="1054">
        <v>6.25</v>
      </c>
      <c r="E7" s="1054">
        <v>6.3</v>
      </c>
      <c r="F7" s="1054">
        <v>6.33</v>
      </c>
      <c r="G7" s="1054">
        <v>6.3</v>
      </c>
      <c r="H7" s="1054">
        <v>6.25</v>
      </c>
      <c r="I7" s="1054">
        <v>6.2</v>
      </c>
      <c r="J7" s="1054">
        <v>6.1</v>
      </c>
      <c r="K7" s="1054">
        <v>6.12</v>
      </c>
      <c r="L7" s="1054">
        <v>6.1</v>
      </c>
      <c r="M7" s="1054">
        <v>6.15</v>
      </c>
      <c r="N7" s="1054">
        <v>6.12</v>
      </c>
    </row>
    <row r="8" spans="1:14" ht="13" customHeight="1">
      <c r="A8" s="217" t="s">
        <v>603</v>
      </c>
      <c r="B8" s="1062">
        <v>6.6149370866378394</v>
      </c>
      <c r="C8" s="1054">
        <v>6.6</v>
      </c>
      <c r="D8" s="1054">
        <v>6.55</v>
      </c>
      <c r="E8" s="1054">
        <v>6.6</v>
      </c>
      <c r="F8" s="1054">
        <v>6.62</v>
      </c>
      <c r="G8" s="1054">
        <v>6.6</v>
      </c>
      <c r="H8" s="1054">
        <v>6.63</v>
      </c>
      <c r="I8" s="1054">
        <v>6.61</v>
      </c>
      <c r="J8" s="1054">
        <v>6.59</v>
      </c>
      <c r="K8" s="1054">
        <v>6.58</v>
      </c>
      <c r="L8" s="1054">
        <v>6.6</v>
      </c>
      <c r="M8" s="1054">
        <v>6.7</v>
      </c>
      <c r="N8" s="1054">
        <v>6.68</v>
      </c>
    </row>
    <row r="9" spans="1:14" ht="13" customHeight="1">
      <c r="A9" s="217" t="s">
        <v>604</v>
      </c>
      <c r="B9" s="1062">
        <v>6.6812327109501854</v>
      </c>
      <c r="C9" s="1054">
        <v>6.7</v>
      </c>
      <c r="D9" s="1054">
        <v>6.5</v>
      </c>
      <c r="E9" s="1054">
        <v>6.63</v>
      </c>
      <c r="F9" s="1054">
        <v>6.65</v>
      </c>
      <c r="G9" s="1054">
        <v>6.63</v>
      </c>
      <c r="H9" s="1054">
        <v>6.75</v>
      </c>
      <c r="I9" s="1054">
        <v>6.72</v>
      </c>
      <c r="J9" s="1054">
        <v>6.7</v>
      </c>
      <c r="K9" s="1054">
        <v>6.71</v>
      </c>
      <c r="L9" s="1054">
        <v>6.75</v>
      </c>
      <c r="M9" s="1054">
        <v>6.7</v>
      </c>
      <c r="N9" s="1054">
        <v>6.69</v>
      </c>
    </row>
    <row r="10" spans="1:14" ht="13" customHeight="1">
      <c r="A10" s="217" t="s">
        <v>605</v>
      </c>
      <c r="B10" s="1062">
        <v>7.8207601382863938</v>
      </c>
      <c r="C10" s="1054">
        <v>7.6199756425125571</v>
      </c>
      <c r="D10" s="1054">
        <v>7.6199756425125553</v>
      </c>
      <c r="E10" s="1054">
        <v>7.7830643593804458</v>
      </c>
      <c r="F10" s="1054">
        <v>7.831114847172973</v>
      </c>
      <c r="G10" s="1054">
        <v>7.831114847172973</v>
      </c>
      <c r="H10" s="1054">
        <v>7.8311148471729739</v>
      </c>
      <c r="I10" s="1054">
        <v>7.8311148471729739</v>
      </c>
      <c r="J10" s="1054">
        <v>7.8311148471729739</v>
      </c>
      <c r="K10" s="1054">
        <v>7.84</v>
      </c>
      <c r="L10" s="1054">
        <v>8.4499999999999993</v>
      </c>
      <c r="M10" s="1054">
        <v>7.54</v>
      </c>
      <c r="N10" s="1054">
        <v>7.82</v>
      </c>
    </row>
    <row r="11" spans="1:14" ht="13" customHeight="1">
      <c r="A11" s="217" t="s">
        <v>606</v>
      </c>
      <c r="B11" s="1062">
        <v>6.0982184722967876</v>
      </c>
      <c r="C11" s="1054">
        <v>6.0433328473556367</v>
      </c>
      <c r="D11" s="1054">
        <v>6.0615898816546103</v>
      </c>
      <c r="E11" s="1054">
        <v>6.0678414230208766</v>
      </c>
      <c r="F11" s="1054">
        <v>6.0432249184772449</v>
      </c>
      <c r="G11" s="1054">
        <v>6.0618238211879518</v>
      </c>
      <c r="H11" s="1054">
        <v>6.0484118352007128</v>
      </c>
      <c r="I11" s="1054">
        <v>5.9866336494773522</v>
      </c>
      <c r="J11" s="1054">
        <v>5.988005301786675</v>
      </c>
      <c r="K11" s="1054">
        <v>5.9847515864220835</v>
      </c>
      <c r="L11" s="1054">
        <v>6.3817377913405355</v>
      </c>
      <c r="M11" s="1054">
        <v>6.2854926627820564</v>
      </c>
      <c r="N11" s="1054">
        <v>6.229364568020503</v>
      </c>
    </row>
    <row r="12" spans="1:14" ht="13" customHeight="1">
      <c r="A12" s="217" t="s">
        <v>592</v>
      </c>
      <c r="B12" s="1062">
        <v>6.1215909646095215</v>
      </c>
      <c r="C12" s="1054">
        <v>6</v>
      </c>
      <c r="D12" s="1054">
        <v>5.95</v>
      </c>
      <c r="E12" s="1054">
        <v>5.93</v>
      </c>
      <c r="F12" s="1054">
        <v>5.9</v>
      </c>
      <c r="G12" s="1054">
        <v>5.92</v>
      </c>
      <c r="H12" s="1054">
        <v>5.9</v>
      </c>
      <c r="I12" s="1054">
        <v>5.85</v>
      </c>
      <c r="J12" s="1054">
        <v>5.83</v>
      </c>
      <c r="K12" s="1054">
        <v>5.85</v>
      </c>
      <c r="L12" s="1054">
        <v>6.8</v>
      </c>
      <c r="M12" s="1054">
        <v>6.77</v>
      </c>
      <c r="N12" s="1054">
        <v>6.75</v>
      </c>
    </row>
    <row r="13" spans="1:14" ht="13" customHeight="1">
      <c r="A13" s="217" t="s">
        <v>593</v>
      </c>
      <c r="B13" s="1062">
        <v>5.9927817798508736</v>
      </c>
      <c r="C13" s="1054">
        <v>6.05</v>
      </c>
      <c r="D13" s="1054">
        <v>6.08</v>
      </c>
      <c r="E13" s="1054">
        <v>6.07</v>
      </c>
      <c r="F13" s="1054">
        <v>6.05</v>
      </c>
      <c r="G13" s="1054">
        <v>6</v>
      </c>
      <c r="H13" s="1054">
        <v>5.96</v>
      </c>
      <c r="I13" s="1054">
        <v>5.96</v>
      </c>
      <c r="J13" s="1054">
        <v>5.94</v>
      </c>
      <c r="K13" s="1054">
        <v>5.92</v>
      </c>
      <c r="L13" s="1054">
        <v>6</v>
      </c>
      <c r="M13" s="1054">
        <v>5.96</v>
      </c>
      <c r="N13" s="1054">
        <v>5.94</v>
      </c>
    </row>
    <row r="14" spans="1:14" ht="13" customHeight="1">
      <c r="A14" s="217" t="s">
        <v>522</v>
      </c>
      <c r="B14" s="1062">
        <v>6.203421473736781</v>
      </c>
      <c r="C14" s="1054">
        <v>6.1</v>
      </c>
      <c r="D14" s="1054">
        <v>6.2</v>
      </c>
      <c r="E14" s="1054">
        <v>6.22</v>
      </c>
      <c r="F14" s="1054">
        <v>6.2</v>
      </c>
      <c r="G14" s="1054">
        <v>6.25</v>
      </c>
      <c r="H14" s="1054">
        <v>6.3</v>
      </c>
      <c r="I14" s="1054">
        <v>6.2</v>
      </c>
      <c r="J14" s="1054">
        <v>6.28</v>
      </c>
      <c r="K14" s="1054">
        <v>6.3</v>
      </c>
      <c r="L14" s="1054">
        <v>6.32</v>
      </c>
      <c r="M14" s="1054">
        <v>6.02</v>
      </c>
      <c r="N14" s="1054">
        <v>6</v>
      </c>
    </row>
    <row r="15" spans="1:14" ht="13" customHeight="1">
      <c r="A15" s="217" t="s">
        <v>595</v>
      </c>
      <c r="B15" s="1062">
        <v>5.7581347487901651</v>
      </c>
      <c r="C15" s="1054">
        <v>5.78</v>
      </c>
      <c r="D15" s="1054">
        <v>5.8</v>
      </c>
      <c r="E15" s="1054">
        <v>5.83</v>
      </c>
      <c r="F15" s="1054">
        <v>5.8</v>
      </c>
      <c r="G15" s="1054">
        <v>5.75</v>
      </c>
      <c r="H15" s="1054">
        <v>5.78</v>
      </c>
      <c r="I15" s="1054">
        <v>5.75</v>
      </c>
      <c r="J15" s="1054">
        <v>5.74</v>
      </c>
      <c r="K15" s="1054">
        <v>5.73</v>
      </c>
      <c r="L15" s="1054">
        <v>5.75</v>
      </c>
      <c r="M15" s="1054">
        <v>5.7</v>
      </c>
      <c r="N15" s="1054">
        <v>5.68</v>
      </c>
    </row>
    <row r="16" spans="1:14" ht="13" customHeight="1">
      <c r="A16" s="217" t="s">
        <v>596</v>
      </c>
      <c r="B16" s="1062">
        <v>6.2656964450211134</v>
      </c>
      <c r="C16" s="1054">
        <v>6.16</v>
      </c>
      <c r="D16" s="1054">
        <v>6.17</v>
      </c>
      <c r="E16" s="1054">
        <v>6.18</v>
      </c>
      <c r="F16" s="1054">
        <v>6.2</v>
      </c>
      <c r="G16" s="1054">
        <v>6.25</v>
      </c>
      <c r="H16" s="1054">
        <v>6.3</v>
      </c>
      <c r="I16" s="1054">
        <v>6.4</v>
      </c>
      <c r="J16" s="1054">
        <v>6.43</v>
      </c>
      <c r="K16" s="1054">
        <v>6.2</v>
      </c>
      <c r="L16" s="1054">
        <v>6.18</v>
      </c>
      <c r="M16" s="1054">
        <v>6.3</v>
      </c>
      <c r="N16" s="1054">
        <v>6.4</v>
      </c>
    </row>
    <row r="17" spans="1:14" ht="13" customHeight="1">
      <c r="A17" s="217" t="s">
        <v>597</v>
      </c>
      <c r="B17" s="1062">
        <v>6.4914982810909372</v>
      </c>
      <c r="C17" s="1054">
        <v>6.3253703703703703</v>
      </c>
      <c r="D17" s="1054">
        <v>5.8771957671957669</v>
      </c>
      <c r="E17" s="1054">
        <v>6.1066071428571416</v>
      </c>
      <c r="F17" s="1054">
        <v>6.2102689594356271</v>
      </c>
      <c r="G17" s="1054">
        <v>6.4224823633156971</v>
      </c>
      <c r="H17" s="1054">
        <v>6.4224823633156962</v>
      </c>
      <c r="I17" s="1054">
        <v>6.6224845679012345</v>
      </c>
      <c r="J17" s="1054">
        <v>6.6115079365079374</v>
      </c>
      <c r="K17" s="1054">
        <v>6.6409854497354512</v>
      </c>
      <c r="L17" s="1054">
        <v>6.615321869488537</v>
      </c>
      <c r="M17" s="1054">
        <v>6.711254409171076</v>
      </c>
      <c r="N17" s="1054">
        <v>7.1329343033509698</v>
      </c>
    </row>
    <row r="18" spans="1:14" ht="13" customHeight="1">
      <c r="A18" s="217" t="s">
        <v>598</v>
      </c>
      <c r="B18" s="1062">
        <v>6.1506229924241653</v>
      </c>
      <c r="C18" s="1054">
        <v>5.984517355148232</v>
      </c>
      <c r="D18" s="1054">
        <v>5.9690180969219018</v>
      </c>
      <c r="E18" s="1054">
        <v>6.0216916076532492</v>
      </c>
      <c r="F18" s="1054">
        <v>5.9896188243849444</v>
      </c>
      <c r="G18" s="1054">
        <v>6.0810358545665757</v>
      </c>
      <c r="H18" s="1054">
        <v>6.0810358545665775</v>
      </c>
      <c r="I18" s="1054">
        <v>6.4853974422451879</v>
      </c>
      <c r="J18" s="1054">
        <v>6.1398717457624077</v>
      </c>
      <c r="K18" s="1054">
        <v>6.1664101880080562</v>
      </c>
      <c r="L18" s="1054">
        <v>6.1973271575993909</v>
      </c>
      <c r="M18" s="1054">
        <v>6.2356776140921024</v>
      </c>
      <c r="N18" s="1054">
        <v>6.4</v>
      </c>
    </row>
    <row r="19" spans="1:14" ht="13" customHeight="1">
      <c r="A19" s="217" t="s">
        <v>599</v>
      </c>
      <c r="B19" s="1062">
        <v>6.8358615918018453</v>
      </c>
      <c r="C19" s="1054">
        <v>6.97</v>
      </c>
      <c r="D19" s="1054">
        <v>6.85</v>
      </c>
      <c r="E19" s="1054">
        <v>6.82</v>
      </c>
      <c r="F19" s="1054">
        <v>6.8</v>
      </c>
      <c r="G19" s="1054">
        <v>6.82</v>
      </c>
      <c r="H19" s="1054">
        <v>6.85</v>
      </c>
      <c r="I19" s="1054">
        <v>6.82</v>
      </c>
      <c r="J19" s="1054">
        <v>6.8</v>
      </c>
      <c r="K19" s="1054">
        <v>6.78</v>
      </c>
      <c r="L19" s="1054">
        <v>6.82</v>
      </c>
      <c r="M19" s="1054">
        <v>6.85</v>
      </c>
      <c r="N19" s="1054">
        <v>6.9</v>
      </c>
    </row>
    <row r="20" spans="1:14" ht="13" customHeight="1">
      <c r="A20" s="217" t="s">
        <v>600</v>
      </c>
      <c r="B20" s="1062">
        <v>6.2165865525212407</v>
      </c>
      <c r="C20" s="1054">
        <v>6.09</v>
      </c>
      <c r="D20" s="1054">
        <v>6.1</v>
      </c>
      <c r="E20" s="1054">
        <v>6.08</v>
      </c>
      <c r="F20" s="1054">
        <v>6.1</v>
      </c>
      <c r="G20" s="1054">
        <v>6.12</v>
      </c>
      <c r="H20" s="1054">
        <v>6.1</v>
      </c>
      <c r="I20" s="1054">
        <v>6.05</v>
      </c>
      <c r="J20" s="1054">
        <v>6.31</v>
      </c>
      <c r="K20" s="1054">
        <v>6.3</v>
      </c>
      <c r="L20" s="1054">
        <v>6.41</v>
      </c>
      <c r="M20" s="1054">
        <v>6.42</v>
      </c>
      <c r="N20" s="1054">
        <v>6.5</v>
      </c>
    </row>
    <row r="21" spans="1:14" ht="13" customHeight="1">
      <c r="A21" s="217" t="s">
        <v>601</v>
      </c>
      <c r="B21" s="1062">
        <v>6.8022607751914439</v>
      </c>
      <c r="C21" s="1054">
        <v>6.36</v>
      </c>
      <c r="D21" s="1054">
        <v>6.5</v>
      </c>
      <c r="E21" s="1054">
        <v>6.82</v>
      </c>
      <c r="F21" s="1054">
        <v>6.85</v>
      </c>
      <c r="G21" s="1054">
        <v>6.87</v>
      </c>
      <c r="H21" s="1054">
        <v>6.9</v>
      </c>
      <c r="I21" s="1054">
        <v>6.88</v>
      </c>
      <c r="J21" s="1054">
        <v>6.85</v>
      </c>
      <c r="K21" s="1054">
        <v>6.83</v>
      </c>
      <c r="L21" s="1054">
        <v>6.84</v>
      </c>
      <c r="M21" s="1054">
        <v>6.8</v>
      </c>
      <c r="N21" s="1054">
        <v>7.05</v>
      </c>
    </row>
    <row r="22" spans="1:14" ht="13" customHeight="1">
      <c r="A22" s="217" t="s">
        <v>243</v>
      </c>
      <c r="B22" s="1062">
        <v>5.6383722829171159</v>
      </c>
      <c r="C22" s="1054">
        <v>5.6485833665970464</v>
      </c>
      <c r="D22" s="1054">
        <v>5.5793385322058375</v>
      </c>
      <c r="E22" s="1054">
        <v>5.5128964429430916</v>
      </c>
      <c r="F22" s="1054">
        <v>5.5416844300559074</v>
      </c>
      <c r="G22" s="1054">
        <v>5.5677708149110146</v>
      </c>
      <c r="H22" s="1054">
        <v>5.6493024151118494</v>
      </c>
      <c r="I22" s="1054">
        <v>5.6738895969622751</v>
      </c>
      <c r="J22" s="1054">
        <v>5.750566895513809</v>
      </c>
      <c r="K22" s="1054">
        <v>5.7365044429734873</v>
      </c>
      <c r="L22" s="1054">
        <v>5.75</v>
      </c>
      <c r="M22" s="1054">
        <v>5.6</v>
      </c>
      <c r="N22" s="1054">
        <v>5.62</v>
      </c>
    </row>
    <row r="23" spans="1:14" ht="13" customHeight="1">
      <c r="A23" s="217" t="s">
        <v>244</v>
      </c>
      <c r="B23" s="1062">
        <v>5.8837545251947123</v>
      </c>
      <c r="C23" s="1054">
        <v>5.5</v>
      </c>
      <c r="D23" s="1054">
        <v>5.6</v>
      </c>
      <c r="E23" s="1054">
        <v>5.63</v>
      </c>
      <c r="F23" s="1054">
        <v>5.7</v>
      </c>
      <c r="G23" s="1054">
        <v>5.75</v>
      </c>
      <c r="H23" s="1054">
        <v>5.73</v>
      </c>
      <c r="I23" s="1054">
        <v>5.76</v>
      </c>
      <c r="J23" s="1054">
        <v>5.9770000000000003</v>
      </c>
      <c r="K23" s="1054">
        <v>5.99</v>
      </c>
      <c r="L23" s="1054">
        <v>6.3</v>
      </c>
      <c r="M23" s="1054">
        <v>6.32</v>
      </c>
      <c r="N23" s="1054">
        <v>6.38</v>
      </c>
    </row>
    <row r="24" spans="1:14" ht="13" customHeight="1">
      <c r="A24" s="217" t="s">
        <v>245</v>
      </c>
      <c r="B24" s="1062">
        <v>5.6002904906522053</v>
      </c>
      <c r="C24" s="1054">
        <v>5.3</v>
      </c>
      <c r="D24" s="1054">
        <v>5.53</v>
      </c>
      <c r="E24" s="1054">
        <v>5.52</v>
      </c>
      <c r="F24" s="1054">
        <v>5.5</v>
      </c>
      <c r="G24" s="1054">
        <v>5.6</v>
      </c>
      <c r="H24" s="1054">
        <v>5.62</v>
      </c>
      <c r="I24" s="1054">
        <v>5.6</v>
      </c>
      <c r="J24" s="1054">
        <v>5.63</v>
      </c>
      <c r="K24" s="1054">
        <v>5.64</v>
      </c>
      <c r="L24" s="1054">
        <v>5.7</v>
      </c>
      <c r="M24" s="1054">
        <v>5.67</v>
      </c>
      <c r="N24" s="1054">
        <v>5.7</v>
      </c>
    </row>
    <row r="25" spans="1:14" ht="13" customHeight="1">
      <c r="A25" s="217" t="s">
        <v>246</v>
      </c>
      <c r="B25" s="1062">
        <v>5.9276682319970782</v>
      </c>
      <c r="C25" s="1054">
        <v>5.8</v>
      </c>
      <c r="D25" s="1054">
        <v>5.82</v>
      </c>
      <c r="E25" s="1054">
        <v>5.85</v>
      </c>
      <c r="F25" s="1054">
        <v>5.88</v>
      </c>
      <c r="G25" s="1054">
        <v>5.9</v>
      </c>
      <c r="H25" s="1054">
        <v>5.93</v>
      </c>
      <c r="I25" s="1054">
        <v>5.9</v>
      </c>
      <c r="J25" s="1054">
        <v>5.92</v>
      </c>
      <c r="K25" s="1054">
        <v>5.96</v>
      </c>
      <c r="L25" s="1054">
        <v>6.01</v>
      </c>
      <c r="M25" s="1054">
        <v>6</v>
      </c>
      <c r="N25" s="1054">
        <v>6.12</v>
      </c>
    </row>
    <row r="26" spans="1:14" ht="13" customHeight="1">
      <c r="A26" s="217" t="s">
        <v>258</v>
      </c>
      <c r="B26" s="1062">
        <v>6.2338940320786502</v>
      </c>
      <c r="C26" s="1054">
        <v>6.1</v>
      </c>
      <c r="D26" s="1054">
        <v>6.35</v>
      </c>
      <c r="E26" s="1054">
        <v>6.3</v>
      </c>
      <c r="F26" s="1054">
        <v>6.3</v>
      </c>
      <c r="G26" s="1054">
        <v>6.28</v>
      </c>
      <c r="H26" s="1054">
        <v>6.25</v>
      </c>
      <c r="I26" s="1054">
        <v>6.22</v>
      </c>
      <c r="J26" s="1054">
        <v>6.2</v>
      </c>
      <c r="K26" s="1054">
        <v>6.18</v>
      </c>
      <c r="L26" s="1054">
        <v>6.15</v>
      </c>
      <c r="M26" s="1054">
        <v>6.12</v>
      </c>
      <c r="N26" s="1054">
        <v>6.3</v>
      </c>
    </row>
    <row r="27" spans="1:14" ht="13" customHeight="1">
      <c r="A27" s="217" t="s">
        <v>577</v>
      </c>
      <c r="B27" s="1062">
        <v>5.7479643596080185</v>
      </c>
      <c r="C27" s="1055">
        <v>5.7931537672943296</v>
      </c>
      <c r="D27" s="1055">
        <v>5.8132881113887906</v>
      </c>
      <c r="E27" s="1055">
        <v>5.7935458338710371</v>
      </c>
      <c r="F27" s="1055">
        <v>5.7770260254358643</v>
      </c>
      <c r="G27" s="1055">
        <v>5.7673197165485632</v>
      </c>
      <c r="H27" s="1055">
        <v>5.7604273216689101</v>
      </c>
      <c r="I27" s="1055">
        <v>5.7340446108893373</v>
      </c>
      <c r="J27" s="1055">
        <v>5.7139821367684851</v>
      </c>
      <c r="K27" s="1055">
        <v>5.7103566047212446</v>
      </c>
      <c r="L27" s="1055">
        <v>5.693863359089061</v>
      </c>
      <c r="M27" s="1055">
        <v>5.7138597548724128</v>
      </c>
      <c r="N27" s="1055">
        <v>5.7178725558931216</v>
      </c>
    </row>
    <row r="28" spans="1:14" ht="13" customHeight="1">
      <c r="A28" s="217" t="s">
        <v>578</v>
      </c>
      <c r="B28" s="1062">
        <v>5.7223092601104941</v>
      </c>
      <c r="C28" s="1054">
        <v>5.78</v>
      </c>
      <c r="D28" s="1054">
        <v>5.8</v>
      </c>
      <c r="E28" s="1054">
        <v>5.78</v>
      </c>
      <c r="F28" s="1054">
        <v>5.75</v>
      </c>
      <c r="G28" s="1054">
        <v>5.7</v>
      </c>
      <c r="H28" s="1054">
        <v>5.72</v>
      </c>
      <c r="I28" s="1054">
        <v>5.7</v>
      </c>
      <c r="J28" s="1054">
        <v>5.68</v>
      </c>
      <c r="K28" s="1054">
        <v>5.69</v>
      </c>
      <c r="L28" s="1054">
        <v>5.68</v>
      </c>
      <c r="M28" s="1054">
        <v>5.7</v>
      </c>
      <c r="N28" s="1054">
        <v>5.69</v>
      </c>
    </row>
    <row r="29" spans="1:14" ht="13" customHeight="1">
      <c r="A29" s="217" t="s">
        <v>579</v>
      </c>
      <c r="B29" s="1062">
        <v>5.7600912160950273</v>
      </c>
      <c r="C29" s="1054">
        <v>5.8</v>
      </c>
      <c r="D29" s="1054">
        <v>5.82</v>
      </c>
      <c r="E29" s="1054">
        <v>5.8</v>
      </c>
      <c r="F29" s="1054">
        <v>5.79</v>
      </c>
      <c r="G29" s="1054">
        <v>5.8</v>
      </c>
      <c r="H29" s="1054">
        <v>5.78</v>
      </c>
      <c r="I29" s="1054">
        <v>5.75</v>
      </c>
      <c r="J29" s="1054">
        <v>5.73</v>
      </c>
      <c r="K29" s="1054">
        <v>5.72</v>
      </c>
      <c r="L29" s="1054">
        <v>5.7</v>
      </c>
      <c r="M29" s="1054">
        <v>5.72</v>
      </c>
      <c r="N29" s="1054">
        <v>5.73</v>
      </c>
    </row>
    <row r="30" spans="1:14" ht="13" customHeight="1">
      <c r="A30" s="217" t="s">
        <v>590</v>
      </c>
      <c r="B30" s="1062">
        <v>7.5723286375472032</v>
      </c>
      <c r="C30" s="1054">
        <v>7.5</v>
      </c>
      <c r="D30" s="1054">
        <v>7.46</v>
      </c>
      <c r="E30" s="1054">
        <v>7.35</v>
      </c>
      <c r="F30" s="1054">
        <v>7.4</v>
      </c>
      <c r="G30" s="1054">
        <v>7.5</v>
      </c>
      <c r="H30" s="1054">
        <v>7.6</v>
      </c>
      <c r="I30" s="1054">
        <v>7.62</v>
      </c>
      <c r="J30" s="1054">
        <v>7.6</v>
      </c>
      <c r="K30" s="1054">
        <v>7.7</v>
      </c>
      <c r="L30" s="1054">
        <v>7.72</v>
      </c>
      <c r="M30" s="1054">
        <v>7.65</v>
      </c>
      <c r="N30" s="1054">
        <v>7.75</v>
      </c>
    </row>
    <row r="31" spans="1:14" ht="13" customHeight="1">
      <c r="A31" s="217" t="s">
        <v>591</v>
      </c>
      <c r="B31" s="1062">
        <v>7.1001956100372023</v>
      </c>
      <c r="C31" s="1054">
        <v>7.14</v>
      </c>
      <c r="D31" s="1054">
        <v>7.2249999999999996</v>
      </c>
      <c r="E31" s="1054">
        <v>7.2249999999999996</v>
      </c>
      <c r="F31" s="1054">
        <v>7.2249999999999996</v>
      </c>
      <c r="G31" s="1054">
        <v>7.31</v>
      </c>
      <c r="H31" s="1054">
        <v>7.31</v>
      </c>
      <c r="I31" s="1054">
        <v>6.8680000000000003</v>
      </c>
      <c r="J31" s="1054">
        <v>6.8680000000000003</v>
      </c>
      <c r="K31" s="1054">
        <v>6.9530000000000003</v>
      </c>
      <c r="L31" s="1054">
        <v>6.9869999999999992</v>
      </c>
      <c r="M31" s="1054">
        <v>6.9190000000000005</v>
      </c>
      <c r="N31" s="1054">
        <v>7.1059999999999999</v>
      </c>
    </row>
    <row r="32" spans="1:14" ht="13" customHeight="1">
      <c r="A32" s="217" t="s">
        <v>686</v>
      </c>
      <c r="B32" s="1062">
        <v>7.2999715966511678</v>
      </c>
      <c r="C32" s="1054">
        <v>7.25</v>
      </c>
      <c r="D32" s="1054">
        <v>7.3</v>
      </c>
      <c r="E32" s="1054">
        <v>7.33</v>
      </c>
      <c r="F32" s="1054">
        <v>7.3</v>
      </c>
      <c r="G32" s="1054">
        <v>7.35</v>
      </c>
      <c r="H32" s="1054">
        <v>7.4</v>
      </c>
      <c r="I32" s="1054">
        <v>7.42</v>
      </c>
      <c r="J32" s="1054">
        <v>7.4</v>
      </c>
      <c r="K32" s="1054">
        <v>7.33</v>
      </c>
      <c r="L32" s="1054">
        <v>7.3</v>
      </c>
      <c r="M32" s="1054">
        <v>7.25</v>
      </c>
      <c r="N32" s="1054">
        <v>7.08</v>
      </c>
    </row>
    <row r="33" spans="1:14" ht="13" customHeight="1">
      <c r="A33" s="217" t="s">
        <v>534</v>
      </c>
      <c r="B33" s="1062">
        <v>5.129411575934208</v>
      </c>
      <c r="C33" s="1054">
        <v>5.1471559481197353</v>
      </c>
      <c r="D33" s="1054">
        <v>5.0984408253088098</v>
      </c>
      <c r="E33" s="1054">
        <v>5.0976459298029582</v>
      </c>
      <c r="F33" s="1054">
        <v>5.0820636610748169</v>
      </c>
      <c r="G33" s="1054">
        <v>5.1016433459742281</v>
      </c>
      <c r="H33" s="1054">
        <v>5.1016433459742281</v>
      </c>
      <c r="I33" s="1054">
        <v>5.0956224139561455</v>
      </c>
      <c r="J33" s="1054">
        <v>5.0853943564665158</v>
      </c>
      <c r="K33" s="1054">
        <v>5.1332250370952419</v>
      </c>
      <c r="L33" s="1054">
        <v>5.1309958400852107</v>
      </c>
      <c r="M33" s="1054">
        <v>5.1526880134034707</v>
      </c>
      <c r="N33" s="1054">
        <v>5.2898780609409846</v>
      </c>
    </row>
    <row r="34" spans="1:14" ht="13" customHeight="1">
      <c r="A34" s="217" t="s">
        <v>535</v>
      </c>
      <c r="B34" s="1062">
        <v>6.7926486745622512</v>
      </c>
      <c r="C34" s="1054">
        <v>6.8394452774184025</v>
      </c>
      <c r="D34" s="1054">
        <v>6.845196621754452</v>
      </c>
      <c r="E34" s="1054">
        <v>6.84513066872492</v>
      </c>
      <c r="F34" s="1054">
        <v>6.8590977627694052</v>
      </c>
      <c r="G34" s="1054">
        <v>6.8360162573750367</v>
      </c>
      <c r="H34" s="1054">
        <v>6.8360162573750358</v>
      </c>
      <c r="I34" s="1054">
        <v>6.8497340647329628</v>
      </c>
      <c r="J34" s="1054">
        <v>6.7238010904779602</v>
      </c>
      <c r="K34" s="1054">
        <v>6.7854386572085597</v>
      </c>
      <c r="L34" s="1054">
        <v>6.5481816308059404</v>
      </c>
      <c r="M34" s="1054">
        <v>6.5298723783790908</v>
      </c>
      <c r="N34" s="1054">
        <v>6.755239082677269</v>
      </c>
    </row>
    <row r="35" spans="1:14" ht="13" customHeight="1">
      <c r="A35" s="1041" t="s">
        <v>536</v>
      </c>
      <c r="B35" s="1064">
        <v>6.4701370832868452</v>
      </c>
      <c r="C35" s="1057">
        <v>6.1570236143077288</v>
      </c>
      <c r="D35" s="1057">
        <v>6.2482351470222612</v>
      </c>
      <c r="E35" s="1057">
        <v>6.4202794520072892</v>
      </c>
      <c r="F35" s="1057">
        <v>6.5711406761346414</v>
      </c>
      <c r="G35" s="1057">
        <v>6.01068775037053</v>
      </c>
      <c r="H35" s="1057">
        <v>6.01068775037053</v>
      </c>
      <c r="I35" s="1057">
        <v>6.8931517758860288</v>
      </c>
      <c r="J35" s="1057">
        <v>6.4117095387649998</v>
      </c>
      <c r="K35" s="1057">
        <v>6.6695932551288504</v>
      </c>
      <c r="L35" s="1057">
        <v>6.7926680433194999</v>
      </c>
      <c r="M35" s="1057">
        <v>6.5217261666686897</v>
      </c>
      <c r="N35" s="1057">
        <v>6.9078657037492492</v>
      </c>
    </row>
    <row r="36" spans="1:14" ht="9" customHeight="1">
      <c r="A36" s="76" t="s">
        <v>745</v>
      </c>
      <c r="B36" s="1050"/>
      <c r="C36" s="1051"/>
      <c r="D36" s="1051"/>
      <c r="E36" s="1051"/>
      <c r="F36" s="1051"/>
      <c r="G36" s="1051"/>
      <c r="H36" s="1051"/>
      <c r="I36" s="1051"/>
      <c r="J36" s="1051"/>
      <c r="K36" s="1051"/>
      <c r="L36" s="1051"/>
      <c r="M36" s="1051"/>
      <c r="N36" s="1051"/>
    </row>
    <row r="37" spans="1:14" ht="9" customHeight="1">
      <c r="A37" s="76" t="s">
        <v>151</v>
      </c>
      <c r="B37" s="1051"/>
      <c r="C37" s="1051"/>
      <c r="D37" s="1051"/>
      <c r="E37" s="1051"/>
      <c r="F37" s="1051"/>
      <c r="G37" s="1051"/>
      <c r="H37" s="1051"/>
      <c r="I37" s="1051"/>
      <c r="J37" s="1051"/>
      <c r="K37" s="1051"/>
      <c r="L37" s="1051"/>
      <c r="M37" s="1051"/>
      <c r="N37" s="1051"/>
    </row>
    <row r="38" spans="1:14" ht="9" customHeight="1">
      <c r="A38" s="77" t="s">
        <v>318</v>
      </c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1:14" ht="9" customHeight="1">
      <c r="A39" s="796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1:14" ht="9" customHeight="1">
      <c r="A40" s="796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  <row r="41" spans="1:14" ht="9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</row>
  </sheetData>
  <phoneticPr fontId="54" type="noConversion"/>
  <printOptions horizontalCentered="1" verticalCentered="1" gridLinesSet="0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41"/>
  <sheetViews>
    <sheetView showGridLines="0" zoomScale="150" workbookViewId="0">
      <selection activeCell="A2" sqref="A2"/>
    </sheetView>
  </sheetViews>
  <sheetFormatPr baseColWidth="10" defaultColWidth="12.83203125" defaultRowHeight="12" customHeight="1"/>
  <cols>
    <col min="1" max="1" width="9" style="217" customWidth="1"/>
    <col min="2" max="2" width="6.1640625" style="217" customWidth="1"/>
    <col min="3" max="14" width="5.5" style="217" customWidth="1"/>
    <col min="15" max="15" width="5.6640625" style="217" customWidth="1"/>
    <col min="16" max="16384" width="12.83203125" style="217"/>
  </cols>
  <sheetData>
    <row r="2" spans="1:14" ht="12" customHeight="1">
      <c r="A2" s="215" t="s">
        <v>230</v>
      </c>
      <c r="B2" s="215"/>
      <c r="C2" s="215"/>
      <c r="D2" s="215"/>
      <c r="E2" s="215"/>
      <c r="F2" s="215"/>
      <c r="G2" s="99"/>
      <c r="H2" s="99"/>
      <c r="I2" s="99"/>
      <c r="J2" s="99"/>
      <c r="K2" s="980"/>
      <c r="L2" s="343"/>
      <c r="M2" s="343"/>
      <c r="N2" s="343"/>
    </row>
    <row r="3" spans="1:14" ht="11">
      <c r="A3" s="979" t="s">
        <v>30</v>
      </c>
      <c r="B3" s="99"/>
      <c r="C3" s="99"/>
      <c r="D3" s="99"/>
      <c r="E3" s="99"/>
      <c r="F3" s="99"/>
      <c r="G3" s="980"/>
      <c r="H3" s="980"/>
      <c r="I3" s="99"/>
      <c r="J3" s="99"/>
      <c r="K3" s="99"/>
      <c r="L3" s="272"/>
      <c r="M3" s="272"/>
      <c r="N3" s="272"/>
    </row>
    <row r="4" spans="1:14" ht="5" customHeight="1">
      <c r="A4" s="343"/>
      <c r="B4" s="272"/>
      <c r="C4" s="272"/>
      <c r="D4" s="272"/>
      <c r="E4" s="272"/>
      <c r="F4" s="272"/>
      <c r="G4" s="344"/>
      <c r="H4" s="343"/>
      <c r="I4" s="272"/>
      <c r="J4" s="272"/>
      <c r="K4" s="272"/>
      <c r="L4" s="272"/>
      <c r="M4" s="272"/>
      <c r="N4" s="272"/>
    </row>
    <row r="5" spans="1:14" ht="17" customHeight="1">
      <c r="A5" s="674" t="s">
        <v>198</v>
      </c>
      <c r="B5" s="223" t="s">
        <v>60</v>
      </c>
      <c r="C5" s="856" t="s">
        <v>543</v>
      </c>
      <c r="D5" s="856" t="s">
        <v>677</v>
      </c>
      <c r="E5" s="856" t="s">
        <v>678</v>
      </c>
      <c r="F5" s="856" t="s">
        <v>546</v>
      </c>
      <c r="G5" s="856" t="s">
        <v>547</v>
      </c>
      <c r="H5" s="856" t="s">
        <v>548</v>
      </c>
      <c r="I5" s="856" t="s">
        <v>549</v>
      </c>
      <c r="J5" s="856" t="s">
        <v>550</v>
      </c>
      <c r="K5" s="856" t="s">
        <v>551</v>
      </c>
      <c r="L5" s="856" t="s">
        <v>552</v>
      </c>
      <c r="M5" s="856" t="s">
        <v>553</v>
      </c>
      <c r="N5" s="859" t="s">
        <v>554</v>
      </c>
    </row>
    <row r="6" spans="1:14" ht="17" customHeight="1">
      <c r="A6" s="242" t="s">
        <v>744</v>
      </c>
      <c r="B6" s="1061">
        <v>5.5319245289811878</v>
      </c>
      <c r="C6" s="1053">
        <v>5.5475454814493093</v>
      </c>
      <c r="D6" s="1053">
        <v>5.5578436636466746</v>
      </c>
      <c r="E6" s="1053">
        <v>5.5796273624327233</v>
      </c>
      <c r="F6" s="1053">
        <v>5.5922305108622385</v>
      </c>
      <c r="G6" s="1053">
        <v>5.5798770508870437</v>
      </c>
      <c r="H6" s="1053">
        <v>5.4661523603504483</v>
      </c>
      <c r="I6" s="1053">
        <v>5.4985309571734229</v>
      </c>
      <c r="J6" s="1053">
        <v>5.5076821063995975</v>
      </c>
      <c r="K6" s="1053">
        <v>5.5020442000421035</v>
      </c>
      <c r="L6" s="1053">
        <v>5.5109983841792438</v>
      </c>
      <c r="M6" s="1053">
        <v>5.5141378915602948</v>
      </c>
      <c r="N6" s="1053">
        <v>5.5272277340660949</v>
      </c>
    </row>
    <row r="7" spans="1:14" ht="13" customHeight="1">
      <c r="A7" s="217" t="s">
        <v>488</v>
      </c>
      <c r="B7" s="1062">
        <v>5.4146574042752347</v>
      </c>
      <c r="C7" s="1054">
        <v>5.3</v>
      </c>
      <c r="D7" s="1054">
        <v>5.35</v>
      </c>
      <c r="E7" s="1054">
        <v>5.38</v>
      </c>
      <c r="F7" s="1054">
        <v>5.4</v>
      </c>
      <c r="G7" s="1054">
        <v>5.4</v>
      </c>
      <c r="H7" s="1054">
        <v>5.38</v>
      </c>
      <c r="I7" s="1054">
        <v>5.35</v>
      </c>
      <c r="J7" s="1054">
        <v>5.32</v>
      </c>
      <c r="K7" s="1054">
        <v>5.3</v>
      </c>
      <c r="L7" s="1054">
        <v>5.6</v>
      </c>
      <c r="M7" s="1054">
        <v>5.55</v>
      </c>
      <c r="N7" s="1054">
        <v>5.62</v>
      </c>
    </row>
    <row r="8" spans="1:14" ht="13" customHeight="1">
      <c r="A8" s="217" t="s">
        <v>603</v>
      </c>
      <c r="B8" s="1062">
        <v>5.4897628826343983</v>
      </c>
      <c r="C8" s="1054">
        <v>5.38</v>
      </c>
      <c r="D8" s="1054">
        <v>5.4</v>
      </c>
      <c r="E8" s="1054">
        <v>5.42</v>
      </c>
      <c r="F8" s="1054">
        <v>5.45</v>
      </c>
      <c r="G8" s="1054">
        <v>5.47</v>
      </c>
      <c r="H8" s="1054">
        <v>5.46</v>
      </c>
      <c r="I8" s="1054">
        <v>5.44</v>
      </c>
      <c r="J8" s="1054">
        <v>5.45</v>
      </c>
      <c r="K8" s="1054">
        <v>5.62</v>
      </c>
      <c r="L8" s="1054">
        <v>5.6</v>
      </c>
      <c r="M8" s="1054">
        <v>5.58</v>
      </c>
      <c r="N8" s="1054">
        <v>5.56</v>
      </c>
    </row>
    <row r="9" spans="1:14" ht="13" customHeight="1">
      <c r="A9" s="217" t="s">
        <v>604</v>
      </c>
      <c r="B9" s="1062">
        <v>5.5247970309931764</v>
      </c>
      <c r="C9" s="1054">
        <v>5.5</v>
      </c>
      <c r="D9" s="1054">
        <v>5.52</v>
      </c>
      <c r="E9" s="1054">
        <v>5.5</v>
      </c>
      <c r="F9" s="1054">
        <v>5.51</v>
      </c>
      <c r="G9" s="1054">
        <v>5.5</v>
      </c>
      <c r="H9" s="1054">
        <v>5.5339999999999998</v>
      </c>
      <c r="I9" s="1054">
        <v>5.55</v>
      </c>
      <c r="J9" s="1054">
        <v>5.57</v>
      </c>
      <c r="K9" s="1054">
        <v>5.55</v>
      </c>
      <c r="L9" s="1054">
        <v>5.52</v>
      </c>
      <c r="M9" s="1054">
        <v>5.54</v>
      </c>
      <c r="N9" s="1054">
        <v>5.5</v>
      </c>
    </row>
    <row r="10" spans="1:14" ht="13" customHeight="1">
      <c r="A10" s="217" t="s">
        <v>605</v>
      </c>
      <c r="B10" s="1062">
        <v>6.1054813157166077</v>
      </c>
      <c r="C10" s="1054">
        <v>6.08</v>
      </c>
      <c r="D10" s="1054">
        <v>6.12</v>
      </c>
      <c r="E10" s="1054">
        <v>6.14</v>
      </c>
      <c r="F10" s="1054">
        <v>6.02</v>
      </c>
      <c r="G10" s="1054">
        <v>6</v>
      </c>
      <c r="H10" s="1054">
        <v>6.04</v>
      </c>
      <c r="I10" s="1054">
        <v>6.08</v>
      </c>
      <c r="J10" s="1054">
        <v>6.1</v>
      </c>
      <c r="K10" s="1054">
        <v>6.14</v>
      </c>
      <c r="L10" s="1054">
        <v>6.2</v>
      </c>
      <c r="M10" s="1054">
        <v>6.18</v>
      </c>
      <c r="N10" s="1054">
        <v>6.16</v>
      </c>
    </row>
    <row r="11" spans="1:14" ht="13" customHeight="1">
      <c r="A11" s="217" t="s">
        <v>606</v>
      </c>
      <c r="B11" s="1062">
        <v>5.4818469974156638</v>
      </c>
      <c r="C11" s="1054">
        <v>5.4039778193357888</v>
      </c>
      <c r="D11" s="1054">
        <v>5.508852342646569</v>
      </c>
      <c r="E11" s="1054">
        <v>5.4504853414325467</v>
      </c>
      <c r="F11" s="1054">
        <v>5.4916087735321923</v>
      </c>
      <c r="G11" s="1054">
        <v>5.5200166810149005</v>
      </c>
      <c r="H11" s="1054">
        <v>5.5160175368403008</v>
      </c>
      <c r="I11" s="1054">
        <v>5.5027552129111124</v>
      </c>
      <c r="J11" s="1054">
        <v>5.4957570534905367</v>
      </c>
      <c r="K11" s="1054">
        <v>5.4732540094016242</v>
      </c>
      <c r="L11" s="1054">
        <v>5.4674373990447123</v>
      </c>
      <c r="M11" s="1054">
        <v>5.4804705885423637</v>
      </c>
      <c r="N11" s="1054">
        <v>5.4631045185071372</v>
      </c>
    </row>
    <row r="12" spans="1:14" ht="13" customHeight="1">
      <c r="A12" s="217" t="s">
        <v>592</v>
      </c>
      <c r="B12" s="1062">
        <v>5.8541758894549414</v>
      </c>
      <c r="C12" s="1054">
        <v>5.79</v>
      </c>
      <c r="D12" s="1054">
        <v>5.9</v>
      </c>
      <c r="E12" s="1054">
        <v>5.78</v>
      </c>
      <c r="F12" s="1054">
        <v>5.86</v>
      </c>
      <c r="G12" s="1054">
        <v>5.94</v>
      </c>
      <c r="H12" s="1054">
        <v>5.92</v>
      </c>
      <c r="I12" s="1054">
        <v>5.9</v>
      </c>
      <c r="J12" s="1054">
        <v>5.88</v>
      </c>
      <c r="K12" s="1054">
        <v>5.87</v>
      </c>
      <c r="L12" s="1054">
        <v>5.82</v>
      </c>
      <c r="M12" s="1054">
        <v>5.8</v>
      </c>
      <c r="N12" s="1054">
        <v>5.78</v>
      </c>
    </row>
    <row r="13" spans="1:14" ht="13" customHeight="1">
      <c r="A13" s="217" t="s">
        <v>593</v>
      </c>
      <c r="B13" s="1062">
        <v>4.9667568104656699</v>
      </c>
      <c r="C13" s="1054">
        <v>4.9000000000000004</v>
      </c>
      <c r="D13" s="1054">
        <v>4.93</v>
      </c>
      <c r="E13" s="1054">
        <v>4.97</v>
      </c>
      <c r="F13" s="1054">
        <v>4.97</v>
      </c>
      <c r="G13" s="1054">
        <v>4.95</v>
      </c>
      <c r="H13" s="1054">
        <v>4.96</v>
      </c>
      <c r="I13" s="1054">
        <v>4.95</v>
      </c>
      <c r="J13" s="1054">
        <v>4.93</v>
      </c>
      <c r="K13" s="1054">
        <v>4.9000000000000004</v>
      </c>
      <c r="L13" s="1054">
        <v>5</v>
      </c>
      <c r="M13" s="1054">
        <v>5.0999999999999996</v>
      </c>
      <c r="N13" s="1054">
        <v>5.05</v>
      </c>
    </row>
    <row r="14" spans="1:14" ht="13" customHeight="1">
      <c r="A14" s="217" t="s">
        <v>522</v>
      </c>
      <c r="B14" s="1062">
        <v>5.2764401515279795</v>
      </c>
      <c r="C14" s="1054">
        <v>5.12</v>
      </c>
      <c r="D14" s="1054">
        <v>5.3</v>
      </c>
      <c r="E14" s="1054">
        <v>5.25</v>
      </c>
      <c r="F14" s="1054">
        <v>5.3</v>
      </c>
      <c r="G14" s="1054">
        <v>5.32</v>
      </c>
      <c r="H14" s="1054">
        <v>5.3</v>
      </c>
      <c r="I14" s="1054">
        <v>5.32</v>
      </c>
      <c r="J14" s="1054">
        <v>5.35</v>
      </c>
      <c r="K14" s="1054">
        <v>5.33</v>
      </c>
      <c r="L14" s="1054">
        <v>5.25</v>
      </c>
      <c r="M14" s="1054">
        <v>5.2</v>
      </c>
      <c r="N14" s="1054">
        <v>5.21</v>
      </c>
    </row>
    <row r="15" spans="1:14" ht="13" customHeight="1">
      <c r="A15" s="217" t="s">
        <v>595</v>
      </c>
      <c r="B15" s="1062">
        <v>5.4691320431814514</v>
      </c>
      <c r="C15" s="1054">
        <v>5.42</v>
      </c>
      <c r="D15" s="1054">
        <v>5.5</v>
      </c>
      <c r="E15" s="1054">
        <v>5.48</v>
      </c>
      <c r="F15" s="1054">
        <v>5.5</v>
      </c>
      <c r="G15" s="1054">
        <v>5.52</v>
      </c>
      <c r="H15" s="1054">
        <v>5.5</v>
      </c>
      <c r="I15" s="1054">
        <v>5.52</v>
      </c>
      <c r="J15" s="1054">
        <v>5.5</v>
      </c>
      <c r="K15" s="1054">
        <v>5.52</v>
      </c>
      <c r="L15" s="1054">
        <v>5.51</v>
      </c>
      <c r="M15" s="1054">
        <v>5.5</v>
      </c>
      <c r="N15" s="1054">
        <v>5.19</v>
      </c>
    </row>
    <row r="16" spans="1:14" ht="13" customHeight="1">
      <c r="A16" s="217" t="s">
        <v>596</v>
      </c>
      <c r="B16" s="1062">
        <v>4.9986932605433694</v>
      </c>
      <c r="C16" s="1054">
        <v>4.92</v>
      </c>
      <c r="D16" s="1054">
        <v>4.93</v>
      </c>
      <c r="E16" s="1054">
        <v>4.96</v>
      </c>
      <c r="F16" s="1054">
        <v>4.97</v>
      </c>
      <c r="G16" s="1054">
        <v>4.9880000000000004</v>
      </c>
      <c r="H16" s="1054">
        <v>4.9880000000000013</v>
      </c>
      <c r="I16" s="1054">
        <v>5.0199999999999996</v>
      </c>
      <c r="J16" s="1054">
        <v>5.08</v>
      </c>
      <c r="K16" s="1054">
        <v>4.95</v>
      </c>
      <c r="L16" s="1054">
        <v>5.01</v>
      </c>
      <c r="M16" s="1054">
        <v>5.04</v>
      </c>
      <c r="N16" s="1054">
        <v>5.12</v>
      </c>
    </row>
    <row r="17" spans="1:14" ht="13" customHeight="1">
      <c r="A17" s="217" t="s">
        <v>597</v>
      </c>
      <c r="B17" s="1062">
        <v>5.7830586524493413</v>
      </c>
      <c r="C17" s="1054">
        <v>5.5936134994121112</v>
      </c>
      <c r="D17" s="1054">
        <v>5.6108801056196889</v>
      </c>
      <c r="E17" s="1054">
        <v>5.6295442937977649</v>
      </c>
      <c r="F17" s="1054">
        <v>5.6966504078483258</v>
      </c>
      <c r="G17" s="1054">
        <v>5.8023200006012505</v>
      </c>
      <c r="H17" s="1054">
        <v>5.8023200006012514</v>
      </c>
      <c r="I17" s="1054">
        <v>5.8408987777911383</v>
      </c>
      <c r="J17" s="1054">
        <v>5.9168322861552021</v>
      </c>
      <c r="K17" s="1054">
        <v>5.8313742835096996</v>
      </c>
      <c r="L17" s="1054">
        <v>5.8259758046737211</v>
      </c>
      <c r="M17" s="1054">
        <v>5.8861732152877986</v>
      </c>
      <c r="N17" s="1054">
        <v>5.9103882826278662</v>
      </c>
    </row>
    <row r="18" spans="1:14" ht="13" customHeight="1">
      <c r="A18" s="217" t="s">
        <v>598</v>
      </c>
      <c r="B18" s="1062">
        <v>5.1592449552771713</v>
      </c>
      <c r="C18" s="1054">
        <v>5.1043057920111234</v>
      </c>
      <c r="D18" s="1054">
        <v>5.1092059933754213</v>
      </c>
      <c r="E18" s="1054">
        <v>5.1306879349904033</v>
      </c>
      <c r="F18" s="1054">
        <v>5.1443308547005202</v>
      </c>
      <c r="G18" s="1054">
        <v>5.164112586280873</v>
      </c>
      <c r="H18" s="1054">
        <v>5.164112586280873</v>
      </c>
      <c r="I18" s="1054">
        <v>5.2364444133947616</v>
      </c>
      <c r="J18" s="1054">
        <v>5.1735609393268236</v>
      </c>
      <c r="K18" s="1054">
        <v>5.1478286134095361</v>
      </c>
      <c r="L18" s="1054">
        <v>5.1507513117419048</v>
      </c>
      <c r="M18" s="1054">
        <v>5.15613961529339</v>
      </c>
      <c r="N18" s="1054">
        <v>5.2153491801281353</v>
      </c>
    </row>
    <row r="19" spans="1:14" ht="13" customHeight="1">
      <c r="A19" s="217" t="s">
        <v>599</v>
      </c>
      <c r="B19" s="1062">
        <v>5.4650501945842516</v>
      </c>
      <c r="C19" s="1054">
        <v>5.53</v>
      </c>
      <c r="D19" s="1054">
        <v>5.5</v>
      </c>
      <c r="E19" s="1054">
        <v>5.49</v>
      </c>
      <c r="F19" s="1054">
        <v>5.5</v>
      </c>
      <c r="G19" s="1054">
        <v>5.49</v>
      </c>
      <c r="H19" s="1054">
        <v>5.48</v>
      </c>
      <c r="I19" s="1054">
        <v>5.45</v>
      </c>
      <c r="J19" s="1054">
        <v>5.42</v>
      </c>
      <c r="K19" s="1054">
        <v>5.43</v>
      </c>
      <c r="L19" s="1054">
        <v>5.37</v>
      </c>
      <c r="M19" s="1054">
        <v>5.45</v>
      </c>
      <c r="N19" s="1054">
        <v>5.47</v>
      </c>
    </row>
    <row r="20" spans="1:14" ht="13" customHeight="1">
      <c r="A20" s="217" t="s">
        <v>600</v>
      </c>
      <c r="B20" s="1062">
        <v>5.0131122243715502</v>
      </c>
      <c r="C20" s="1054">
        <v>5.0999999999999996</v>
      </c>
      <c r="D20" s="1054">
        <v>5.08</v>
      </c>
      <c r="E20" s="1054">
        <v>5.0599999999999996</v>
      </c>
      <c r="F20" s="1054">
        <v>5.05</v>
      </c>
      <c r="G20" s="1054">
        <v>5.0199999999999996</v>
      </c>
      <c r="H20" s="1054">
        <v>5.03</v>
      </c>
      <c r="I20" s="1054">
        <v>5.01</v>
      </c>
      <c r="J20" s="1054">
        <v>4.92</v>
      </c>
      <c r="K20" s="1054">
        <v>4.9000000000000004</v>
      </c>
      <c r="L20" s="1054">
        <v>5.03</v>
      </c>
      <c r="M20" s="1054">
        <v>5</v>
      </c>
      <c r="N20" s="1054">
        <v>5.01</v>
      </c>
    </row>
    <row r="21" spans="1:14" ht="13" customHeight="1">
      <c r="A21" s="217" t="s">
        <v>601</v>
      </c>
      <c r="B21" s="1062">
        <v>6.0529532378772588</v>
      </c>
      <c r="C21" s="1054">
        <v>6</v>
      </c>
      <c r="D21" s="1054">
        <v>6.09</v>
      </c>
      <c r="E21" s="1054">
        <v>6.12</v>
      </c>
      <c r="F21" s="1054">
        <v>6.1</v>
      </c>
      <c r="G21" s="1054">
        <v>6.03</v>
      </c>
      <c r="H21" s="1054">
        <v>6.05</v>
      </c>
      <c r="I21" s="1054">
        <v>6.06</v>
      </c>
      <c r="J21" s="1054">
        <v>6.03</v>
      </c>
      <c r="K21" s="1054">
        <v>6.01</v>
      </c>
      <c r="L21" s="1054">
        <v>6</v>
      </c>
      <c r="M21" s="1054">
        <v>6.05</v>
      </c>
      <c r="N21" s="1054">
        <v>6.1</v>
      </c>
    </row>
    <row r="22" spans="1:14" ht="13" customHeight="1">
      <c r="A22" s="217" t="s">
        <v>243</v>
      </c>
      <c r="B22" s="1062">
        <v>5.4539899689484503</v>
      </c>
      <c r="C22" s="1054">
        <v>5.5134501358876022</v>
      </c>
      <c r="D22" s="1054">
        <v>5.421391615533345</v>
      </c>
      <c r="E22" s="1054">
        <v>5.4022977842116378</v>
      </c>
      <c r="F22" s="1054">
        <v>5.3437077419907855</v>
      </c>
      <c r="G22" s="1054">
        <v>5.1915212669454194</v>
      </c>
      <c r="H22" s="1054">
        <v>5.4283192575175985</v>
      </c>
      <c r="I22" s="1054">
        <v>5.2738038511500633</v>
      </c>
      <c r="J22" s="1054">
        <v>5.595573034057157</v>
      </c>
      <c r="K22" s="1054">
        <v>5.613172113980105</v>
      </c>
      <c r="L22" s="1054">
        <v>5.58</v>
      </c>
      <c r="M22" s="1054">
        <v>5.55</v>
      </c>
      <c r="N22" s="1054">
        <v>5.61</v>
      </c>
    </row>
    <row r="23" spans="1:14" ht="13" customHeight="1">
      <c r="A23" s="217" t="s">
        <v>244</v>
      </c>
      <c r="B23" s="1062">
        <v>5.5047235387132174</v>
      </c>
      <c r="C23" s="1054">
        <v>5.5</v>
      </c>
      <c r="D23" s="1054">
        <v>5.48</v>
      </c>
      <c r="E23" s="1054">
        <v>5.5</v>
      </c>
      <c r="F23" s="1054">
        <v>5.53</v>
      </c>
      <c r="G23" s="1054">
        <v>5.5</v>
      </c>
      <c r="H23" s="1054">
        <v>5.48</v>
      </c>
      <c r="I23" s="1054">
        <v>5.5</v>
      </c>
      <c r="J23" s="1054">
        <v>5.48</v>
      </c>
      <c r="K23" s="1054">
        <v>5.45</v>
      </c>
      <c r="L23" s="1054">
        <v>5.6</v>
      </c>
      <c r="M23" s="1054">
        <v>5.5</v>
      </c>
      <c r="N23" s="1054">
        <v>5.53</v>
      </c>
    </row>
    <row r="24" spans="1:14" ht="13" customHeight="1">
      <c r="A24" s="217" t="s">
        <v>245</v>
      </c>
      <c r="B24" s="1062">
        <v>5.1065755208963379</v>
      </c>
      <c r="C24" s="1054">
        <v>5.22</v>
      </c>
      <c r="D24" s="1054">
        <v>5.2</v>
      </c>
      <c r="E24" s="1054">
        <v>5.18</v>
      </c>
      <c r="F24" s="1054">
        <v>5.15</v>
      </c>
      <c r="G24" s="1054">
        <v>5.12</v>
      </c>
      <c r="H24" s="1054">
        <v>5.0999999999999996</v>
      </c>
      <c r="I24" s="1054">
        <v>5.0999999999999996</v>
      </c>
      <c r="J24" s="1054">
        <v>5.08</v>
      </c>
      <c r="K24" s="1054">
        <v>5.05</v>
      </c>
      <c r="L24" s="1054">
        <v>5.03</v>
      </c>
      <c r="M24" s="1054">
        <v>5.05</v>
      </c>
      <c r="N24" s="1054">
        <v>5.01</v>
      </c>
    </row>
    <row r="25" spans="1:14" ht="13" customHeight="1">
      <c r="A25" s="217" t="s">
        <v>246</v>
      </c>
      <c r="B25" s="1062">
        <v>5.6765220770870064</v>
      </c>
      <c r="C25" s="1054">
        <v>5.9</v>
      </c>
      <c r="D25" s="1054">
        <v>5.8</v>
      </c>
      <c r="E25" s="1054">
        <v>5.65</v>
      </c>
      <c r="F25" s="1054">
        <v>5.7</v>
      </c>
      <c r="G25" s="1054">
        <v>5.68</v>
      </c>
      <c r="H25" s="1054">
        <v>5.65</v>
      </c>
      <c r="I25" s="1054">
        <v>5.67</v>
      </c>
      <c r="J25" s="1054">
        <v>5.65</v>
      </c>
      <c r="K25" s="1054">
        <v>5.58</v>
      </c>
      <c r="L25" s="1054">
        <v>5.6</v>
      </c>
      <c r="M25" s="1054">
        <v>5.65</v>
      </c>
      <c r="N25" s="1054">
        <v>5.62</v>
      </c>
    </row>
    <row r="26" spans="1:14" ht="13" customHeight="1">
      <c r="A26" s="217" t="s">
        <v>258</v>
      </c>
      <c r="B26" s="1062">
        <v>5.4945878837706648</v>
      </c>
      <c r="C26" s="1054">
        <v>5.5732033520505935</v>
      </c>
      <c r="D26" s="1054">
        <v>5.581455264888838</v>
      </c>
      <c r="E26" s="1054">
        <v>5.5470970707714491</v>
      </c>
      <c r="F26" s="1054">
        <v>5.4413305937354348</v>
      </c>
      <c r="G26" s="1054">
        <v>5.3986649445825909</v>
      </c>
      <c r="H26" s="1054">
        <v>5.5158198166592989</v>
      </c>
      <c r="I26" s="1054">
        <v>5.5</v>
      </c>
      <c r="J26" s="1054">
        <v>5.48</v>
      </c>
      <c r="K26" s="1054">
        <v>5.45</v>
      </c>
      <c r="L26" s="1054">
        <v>5.5</v>
      </c>
      <c r="M26" s="1054">
        <v>5.52</v>
      </c>
      <c r="N26" s="1054">
        <v>5.5</v>
      </c>
    </row>
    <row r="27" spans="1:14" ht="13" customHeight="1">
      <c r="A27" s="217" t="s">
        <v>577</v>
      </c>
      <c r="B27" s="1062">
        <v>5.0629754911976033</v>
      </c>
      <c r="C27" s="1055">
        <v>5.1248121445978887</v>
      </c>
      <c r="D27" s="1055">
        <v>5.0837511190689346</v>
      </c>
      <c r="E27" s="1055">
        <v>5.0791493431318271</v>
      </c>
      <c r="F27" s="1055">
        <v>5.0642449690204305</v>
      </c>
      <c r="G27" s="1055">
        <v>5.0342330531348818</v>
      </c>
      <c r="H27" s="1055">
        <v>5.0142315573770491</v>
      </c>
      <c r="I27" s="1055">
        <v>4.9991493085944345</v>
      </c>
      <c r="J27" s="1055">
        <v>4.9787159122326381</v>
      </c>
      <c r="K27" s="1055">
        <v>4.9789122753111084</v>
      </c>
      <c r="L27" s="1055">
        <v>4.9843628830119195</v>
      </c>
      <c r="M27" s="1055">
        <v>4.9869818652849744</v>
      </c>
      <c r="N27" s="1055">
        <v>5.4374471433817737</v>
      </c>
    </row>
    <row r="28" spans="1:14" ht="13" customHeight="1">
      <c r="A28" s="217" t="s">
        <v>578</v>
      </c>
      <c r="B28" s="1062">
        <v>5.0135507597251623</v>
      </c>
      <c r="C28" s="1054">
        <v>5.0999999999999996</v>
      </c>
      <c r="D28" s="1054">
        <v>5.05</v>
      </c>
      <c r="E28" s="1054">
        <v>5.0599999999999996</v>
      </c>
      <c r="F28" s="1054">
        <v>5.05</v>
      </c>
      <c r="G28" s="1054">
        <v>5.0199999999999996</v>
      </c>
      <c r="H28" s="1054">
        <v>5</v>
      </c>
      <c r="I28" s="1054">
        <v>4.9800000000000004</v>
      </c>
      <c r="J28" s="1054">
        <v>4.95</v>
      </c>
      <c r="K28" s="1054">
        <v>4.96</v>
      </c>
      <c r="L28" s="1054">
        <v>4.9800000000000004</v>
      </c>
      <c r="M28" s="1054">
        <v>5</v>
      </c>
      <c r="N28" s="1054">
        <v>5.0199999999999996</v>
      </c>
    </row>
    <row r="29" spans="1:14" ht="13" customHeight="1">
      <c r="A29" s="217" t="s">
        <v>579</v>
      </c>
      <c r="B29" s="1062">
        <v>5.1191212797585219</v>
      </c>
      <c r="C29" s="1054">
        <v>5.15</v>
      </c>
      <c r="D29" s="1054">
        <v>5.12</v>
      </c>
      <c r="E29" s="1054">
        <v>5.0999999999999996</v>
      </c>
      <c r="F29" s="1054">
        <v>5.08</v>
      </c>
      <c r="G29" s="1054">
        <v>5.05</v>
      </c>
      <c r="H29" s="1054">
        <v>5.03</v>
      </c>
      <c r="I29" s="1054">
        <v>5.0199999999999996</v>
      </c>
      <c r="J29" s="1054">
        <v>5.01</v>
      </c>
      <c r="K29" s="1054">
        <v>5</v>
      </c>
      <c r="L29" s="1054">
        <v>4.99</v>
      </c>
      <c r="M29" s="1054">
        <v>4.97</v>
      </c>
      <c r="N29" s="1054">
        <v>5.98</v>
      </c>
    </row>
    <row r="30" spans="1:14" ht="13" customHeight="1">
      <c r="A30" s="217" t="s">
        <v>590</v>
      </c>
      <c r="B30" s="1062">
        <v>5.5956031869903509</v>
      </c>
      <c r="C30" s="1054">
        <v>5.6</v>
      </c>
      <c r="D30" s="1054">
        <v>5.57</v>
      </c>
      <c r="E30" s="1054">
        <v>5.6</v>
      </c>
      <c r="F30" s="1054">
        <v>5.62</v>
      </c>
      <c r="G30" s="1054">
        <v>5.6</v>
      </c>
      <c r="H30" s="1054">
        <v>5.58</v>
      </c>
      <c r="I30" s="1054">
        <v>5.59</v>
      </c>
      <c r="J30" s="1054">
        <v>5.57</v>
      </c>
      <c r="K30" s="1054">
        <v>5.56</v>
      </c>
      <c r="L30" s="1054">
        <v>5.6</v>
      </c>
      <c r="M30" s="1054">
        <v>5.62</v>
      </c>
      <c r="N30" s="1054">
        <v>5.65</v>
      </c>
    </row>
    <row r="31" spans="1:14" ht="13" customHeight="1">
      <c r="A31" s="217" t="s">
        <v>591</v>
      </c>
      <c r="B31" s="1062">
        <v>5.3951504575355704</v>
      </c>
      <c r="C31" s="1054">
        <v>5.7935999999999996</v>
      </c>
      <c r="D31" s="1054">
        <v>5.8219999999999992</v>
      </c>
      <c r="E31" s="1054">
        <v>5.8929999999999989</v>
      </c>
      <c r="F31" s="1054">
        <v>5.8929999999999989</v>
      </c>
      <c r="G31" s="1054">
        <v>5.8574999999999999</v>
      </c>
      <c r="H31" s="1054">
        <v>4.899</v>
      </c>
      <c r="I31" s="1054">
        <v>5.0694000000000008</v>
      </c>
      <c r="J31" s="1054">
        <v>5.0835999999999988</v>
      </c>
      <c r="K31" s="1054">
        <v>5.0552000000000001</v>
      </c>
      <c r="L31" s="1054">
        <v>5.0480999999999998</v>
      </c>
      <c r="M31" s="1054">
        <v>5.055200000000001</v>
      </c>
      <c r="N31" s="1054">
        <v>5.08</v>
      </c>
    </row>
    <row r="32" spans="1:14" ht="13" customHeight="1">
      <c r="A32" s="217" t="s">
        <v>686</v>
      </c>
      <c r="B32" s="1062">
        <v>5.6252823615100631</v>
      </c>
      <c r="C32" s="1054">
        <v>5.6</v>
      </c>
      <c r="D32" s="1054">
        <v>5.48</v>
      </c>
      <c r="E32" s="1054">
        <v>5.61</v>
      </c>
      <c r="F32" s="1054">
        <v>5.6</v>
      </c>
      <c r="G32" s="1054">
        <v>5.62</v>
      </c>
      <c r="H32" s="1054">
        <v>5.65</v>
      </c>
      <c r="I32" s="1054">
        <v>5.62</v>
      </c>
      <c r="J32" s="1054">
        <v>5.64</v>
      </c>
      <c r="K32" s="1054">
        <v>5.65</v>
      </c>
      <c r="L32" s="1054">
        <v>5.66</v>
      </c>
      <c r="M32" s="1054">
        <v>5.7</v>
      </c>
      <c r="N32" s="1054">
        <v>5.68</v>
      </c>
    </row>
    <row r="33" spans="1:14" ht="13" customHeight="1">
      <c r="A33" s="217" t="s">
        <v>534</v>
      </c>
      <c r="B33" s="1062">
        <v>5.3167492280232871</v>
      </c>
      <c r="C33" s="1054">
        <v>5.2715267603566547</v>
      </c>
      <c r="D33" s="1054">
        <v>5.2677828361569343</v>
      </c>
      <c r="E33" s="1054">
        <v>5.2961637343879948</v>
      </c>
      <c r="F33" s="1054">
        <v>5.2964302400374015</v>
      </c>
      <c r="G33" s="1054">
        <v>5.2999357197721793</v>
      </c>
      <c r="H33" s="1054">
        <v>5.2999357197721784</v>
      </c>
      <c r="I33" s="1054">
        <v>5.325322855916772</v>
      </c>
      <c r="J33" s="1054">
        <v>5.3302216387793253</v>
      </c>
      <c r="K33" s="1054">
        <v>5.3358210235047698</v>
      </c>
      <c r="L33" s="1054">
        <v>5.3213654297471473</v>
      </c>
      <c r="M33" s="1054">
        <v>5.3676557682167614</v>
      </c>
      <c r="N33" s="1054">
        <v>5.35</v>
      </c>
    </row>
    <row r="34" spans="1:14" ht="13" customHeight="1">
      <c r="A34" s="217" t="s">
        <v>535</v>
      </c>
      <c r="B34" s="1062">
        <v>5.5374761236098964</v>
      </c>
      <c r="C34" s="1054">
        <v>5.41</v>
      </c>
      <c r="D34" s="1054">
        <v>5.15</v>
      </c>
      <c r="E34" s="1054">
        <v>5.5</v>
      </c>
      <c r="F34" s="1054">
        <v>5.48</v>
      </c>
      <c r="G34" s="1054">
        <v>5.45</v>
      </c>
      <c r="H34" s="1054">
        <v>5.6</v>
      </c>
      <c r="I34" s="1054">
        <v>5.58</v>
      </c>
      <c r="J34" s="1054">
        <v>5.56</v>
      </c>
      <c r="K34" s="1054">
        <v>5.6</v>
      </c>
      <c r="L34" s="1054">
        <v>5.62</v>
      </c>
      <c r="M34" s="1054">
        <v>5.65</v>
      </c>
      <c r="N34" s="1054">
        <v>5.7</v>
      </c>
    </row>
    <row r="35" spans="1:14" ht="13" customHeight="1">
      <c r="A35" s="1041" t="s">
        <v>536</v>
      </c>
      <c r="B35" s="1064">
        <v>5.6122275414404674</v>
      </c>
      <c r="C35" s="1057">
        <v>5.8158875585859198</v>
      </c>
      <c r="D35" s="1057">
        <v>5.1312962689537791</v>
      </c>
      <c r="E35" s="1057">
        <v>5.7503085612926501</v>
      </c>
      <c r="F35" s="1057">
        <v>5.72961658289932</v>
      </c>
      <c r="G35" s="1057">
        <v>5.78501776089713</v>
      </c>
      <c r="H35" s="1057">
        <v>5.78501776089713</v>
      </c>
      <c r="I35" s="1057">
        <v>5.7736162278052099</v>
      </c>
      <c r="J35" s="1057">
        <v>5.8366513097812298</v>
      </c>
      <c r="K35" s="1057">
        <v>5.67</v>
      </c>
      <c r="L35" s="1057">
        <v>5.74</v>
      </c>
      <c r="M35" s="1057">
        <v>5.09</v>
      </c>
      <c r="N35" s="1057">
        <v>5.12</v>
      </c>
    </row>
    <row r="36" spans="1:14" ht="9" customHeight="1">
      <c r="A36" s="76" t="s">
        <v>745</v>
      </c>
      <c r="B36" s="1050"/>
      <c r="C36" s="1051"/>
      <c r="D36" s="1051"/>
      <c r="E36" s="1051"/>
      <c r="F36" s="1051"/>
      <c r="G36" s="1051"/>
      <c r="H36" s="1051"/>
      <c r="I36" s="1051"/>
      <c r="J36" s="1051"/>
      <c r="K36" s="1051"/>
      <c r="L36" s="1051"/>
      <c r="M36" s="1051"/>
      <c r="N36" s="1051"/>
    </row>
    <row r="37" spans="1:14" ht="9" customHeight="1">
      <c r="A37" s="76" t="s">
        <v>151</v>
      </c>
      <c r="B37" s="1051"/>
      <c r="C37" s="1051"/>
      <c r="D37" s="1051"/>
      <c r="E37" s="1051"/>
      <c r="F37" s="1051"/>
      <c r="G37" s="1051"/>
      <c r="H37" s="1051"/>
      <c r="I37" s="1051"/>
      <c r="J37" s="1051"/>
      <c r="K37" s="1051"/>
      <c r="L37" s="1051"/>
      <c r="M37" s="1051"/>
      <c r="N37" s="1051"/>
    </row>
    <row r="38" spans="1:14" ht="9" customHeight="1">
      <c r="A38" s="77" t="s">
        <v>318</v>
      </c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1:14" ht="9" customHeight="1">
      <c r="A39" s="796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1:14" ht="9" customHeight="1">
      <c r="A40" s="796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  <row r="41" spans="1:14" ht="9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</row>
  </sheetData>
  <phoneticPr fontId="54" type="noConversion"/>
  <printOptions horizontalCentered="1" verticalCentered="1" gridLinesSet="0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41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9" style="217" customWidth="1"/>
    <col min="2" max="2" width="6.1640625" style="217" customWidth="1"/>
    <col min="3" max="14" width="5.5" style="217" customWidth="1"/>
    <col min="15" max="15" width="5.6640625" style="217" customWidth="1"/>
    <col min="16" max="16384" width="12.83203125" style="217"/>
  </cols>
  <sheetData>
    <row r="2" spans="1:14" ht="12" customHeight="1">
      <c r="A2" s="215" t="s">
        <v>231</v>
      </c>
      <c r="B2" s="215"/>
      <c r="C2" s="215"/>
      <c r="D2" s="215"/>
      <c r="E2" s="215"/>
      <c r="F2" s="215"/>
      <c r="G2" s="99"/>
      <c r="H2" s="99"/>
      <c r="I2" s="99"/>
      <c r="J2" s="99"/>
      <c r="K2" s="980"/>
      <c r="L2" s="980"/>
      <c r="M2" s="980"/>
      <c r="N2" s="980"/>
    </row>
    <row r="3" spans="1:14" ht="11">
      <c r="A3" s="979" t="s">
        <v>30</v>
      </c>
      <c r="B3" s="99"/>
      <c r="C3" s="99"/>
      <c r="D3" s="99"/>
      <c r="E3" s="99"/>
      <c r="F3" s="99"/>
      <c r="G3" s="980"/>
      <c r="H3" s="980"/>
      <c r="I3" s="99"/>
      <c r="J3" s="99"/>
      <c r="K3" s="99"/>
      <c r="L3" s="99"/>
      <c r="M3" s="99"/>
      <c r="N3" s="99"/>
    </row>
    <row r="4" spans="1:14" ht="5" customHeight="1">
      <c r="A4" s="343"/>
      <c r="B4" s="272"/>
      <c r="C4" s="272"/>
      <c r="D4" s="272"/>
      <c r="E4" s="272"/>
      <c r="F4" s="272"/>
      <c r="G4" s="344"/>
      <c r="H4" s="343"/>
      <c r="I4" s="272"/>
      <c r="J4" s="272"/>
      <c r="K4" s="272"/>
      <c r="L4" s="272"/>
      <c r="M4" s="272"/>
      <c r="N4" s="272"/>
    </row>
    <row r="5" spans="1:14" ht="17" customHeight="1">
      <c r="A5" s="674" t="s">
        <v>198</v>
      </c>
      <c r="B5" s="223" t="s">
        <v>60</v>
      </c>
      <c r="C5" s="856" t="s">
        <v>543</v>
      </c>
      <c r="D5" s="856" t="s">
        <v>677</v>
      </c>
      <c r="E5" s="856" t="s">
        <v>678</v>
      </c>
      <c r="F5" s="856" t="s">
        <v>546</v>
      </c>
      <c r="G5" s="856" t="s">
        <v>547</v>
      </c>
      <c r="H5" s="856" t="s">
        <v>548</v>
      </c>
      <c r="I5" s="856" t="s">
        <v>549</v>
      </c>
      <c r="J5" s="856" t="s">
        <v>550</v>
      </c>
      <c r="K5" s="856" t="s">
        <v>551</v>
      </c>
      <c r="L5" s="856" t="s">
        <v>552</v>
      </c>
      <c r="M5" s="856" t="s">
        <v>553</v>
      </c>
      <c r="N5" s="859" t="s">
        <v>554</v>
      </c>
    </row>
    <row r="6" spans="1:14" ht="17" customHeight="1">
      <c r="A6" s="242" t="s">
        <v>744</v>
      </c>
      <c r="B6" s="1061">
        <v>4.7411779015043356</v>
      </c>
      <c r="C6" s="1053">
        <v>4.6869494030461105</v>
      </c>
      <c r="D6" s="1053">
        <v>4.7381074723132501</v>
      </c>
      <c r="E6" s="1053">
        <v>4.7105545103400113</v>
      </c>
      <c r="F6" s="1053">
        <v>4.7558179301194858</v>
      </c>
      <c r="G6" s="1053">
        <v>4.7593451809472427</v>
      </c>
      <c r="H6" s="1053">
        <v>4.7659946754137081</v>
      </c>
      <c r="I6" s="1053">
        <v>4.7685370514222623</v>
      </c>
      <c r="J6" s="1053">
        <v>4.7776329199434011</v>
      </c>
      <c r="K6" s="1053">
        <v>4.7303703248077076</v>
      </c>
      <c r="L6" s="1053">
        <v>4.8079669763564388</v>
      </c>
      <c r="M6" s="1053">
        <v>4.7196256566602646</v>
      </c>
      <c r="N6" s="1053">
        <v>4.6570242129932735</v>
      </c>
    </row>
    <row r="7" spans="1:14" ht="13" customHeight="1">
      <c r="A7" s="217" t="s">
        <v>488</v>
      </c>
      <c r="B7" s="1062">
        <v>4.4711056896475174</v>
      </c>
      <c r="C7" s="1054">
        <v>4.45</v>
      </c>
      <c r="D7" s="1054">
        <v>4.4800000000000004</v>
      </c>
      <c r="E7" s="1054">
        <v>4.46</v>
      </c>
      <c r="F7" s="1054">
        <v>4.45</v>
      </c>
      <c r="G7" s="1054">
        <v>4.5</v>
      </c>
      <c r="H7" s="1054">
        <v>4.5199999999999996</v>
      </c>
      <c r="I7" s="1054">
        <v>4.53</v>
      </c>
      <c r="J7" s="1054">
        <v>4.55</v>
      </c>
      <c r="K7" s="1054">
        <v>4.53</v>
      </c>
      <c r="L7" s="1054">
        <v>4.42</v>
      </c>
      <c r="M7" s="1054">
        <v>4.4000000000000004</v>
      </c>
      <c r="N7" s="1054">
        <v>4.3099999999999996</v>
      </c>
    </row>
    <row r="8" spans="1:14" ht="13" customHeight="1">
      <c r="A8" s="217" t="s">
        <v>603</v>
      </c>
      <c r="B8" s="1062">
        <v>4.7654693639833239</v>
      </c>
      <c r="C8" s="1054">
        <v>4.8</v>
      </c>
      <c r="D8" s="1054">
        <v>4.8499999999999996</v>
      </c>
      <c r="E8" s="1054">
        <v>4.87</v>
      </c>
      <c r="F8" s="1054">
        <v>4.8499999999999996</v>
      </c>
      <c r="G8" s="1054">
        <v>4.87</v>
      </c>
      <c r="H8" s="1054">
        <v>4.8600000000000003</v>
      </c>
      <c r="I8" s="1054">
        <v>4.8499999999999996</v>
      </c>
      <c r="J8" s="1054">
        <v>4.8600000000000003</v>
      </c>
      <c r="K8" s="1054">
        <v>4.6500000000000004</v>
      </c>
      <c r="L8" s="1054">
        <v>4.5999999999999996</v>
      </c>
      <c r="M8" s="1054">
        <v>4.5599999999999996</v>
      </c>
      <c r="N8" s="1054">
        <v>4.55</v>
      </c>
    </row>
    <row r="9" spans="1:14" ht="13" customHeight="1">
      <c r="A9" s="217" t="s">
        <v>604</v>
      </c>
      <c r="B9" s="1062">
        <v>4.8262609566732877</v>
      </c>
      <c r="C9" s="1054">
        <v>4.92</v>
      </c>
      <c r="D9" s="1054">
        <v>4.88</v>
      </c>
      <c r="E9" s="1054">
        <v>4.9000000000000004</v>
      </c>
      <c r="F9" s="1054">
        <v>4.8899999999999997</v>
      </c>
      <c r="G9" s="1054">
        <v>4.9000000000000004</v>
      </c>
      <c r="H9" s="1054">
        <v>4.8899999999999997</v>
      </c>
      <c r="I9" s="1054">
        <v>4.9000000000000004</v>
      </c>
      <c r="J9" s="1054">
        <v>4.92</v>
      </c>
      <c r="K9" s="1054">
        <v>4.9000000000000004</v>
      </c>
      <c r="L9" s="1054">
        <v>4.8499999999999996</v>
      </c>
      <c r="M9" s="1054">
        <v>4.72</v>
      </c>
      <c r="N9" s="1054">
        <v>4.3</v>
      </c>
    </row>
    <row r="10" spans="1:14" ht="13" customHeight="1">
      <c r="A10" s="217" t="s">
        <v>605</v>
      </c>
      <c r="B10" s="1062">
        <v>5.4311483869134314</v>
      </c>
      <c r="C10" s="1054">
        <v>5.4172030974480103</v>
      </c>
      <c r="D10" s="1054">
        <v>5.5734036341962456</v>
      </c>
      <c r="E10" s="1054">
        <v>5.1337659298930491</v>
      </c>
      <c r="F10" s="1054">
        <v>5.3767803413199902</v>
      </c>
      <c r="G10" s="1054">
        <v>5.3767803413199902</v>
      </c>
      <c r="H10" s="1054">
        <v>5.3767803413199902</v>
      </c>
      <c r="I10" s="1054">
        <v>5.3767803413199902</v>
      </c>
      <c r="J10" s="1054">
        <v>5.3767803413199902</v>
      </c>
      <c r="K10" s="1054">
        <v>5.5153324082707087</v>
      </c>
      <c r="L10" s="1054">
        <v>5.5153324082707096</v>
      </c>
      <c r="M10" s="1054">
        <v>5.5153324082707096</v>
      </c>
      <c r="N10" s="1054">
        <v>5.5153324082707096</v>
      </c>
    </row>
    <row r="11" spans="1:14" ht="13" customHeight="1">
      <c r="A11" s="217" t="s">
        <v>606</v>
      </c>
      <c r="B11" s="1062">
        <v>4.2471397753959685</v>
      </c>
      <c r="C11" s="1054">
        <v>4.2446329006723387</v>
      </c>
      <c r="D11" s="1054">
        <v>4.1894507449427314</v>
      </c>
      <c r="E11" s="1054">
        <v>4.1866971138755877</v>
      </c>
      <c r="F11" s="1054">
        <v>4.2888973298249251</v>
      </c>
      <c r="G11" s="1054">
        <v>4.323233443664269</v>
      </c>
      <c r="H11" s="1054">
        <v>4.2979074801098589</v>
      </c>
      <c r="I11" s="1054">
        <v>4.3003976180783123</v>
      </c>
      <c r="J11" s="1054">
        <v>4.22250565355675</v>
      </c>
      <c r="K11" s="1054">
        <v>4.1987888287651298</v>
      </c>
      <c r="L11" s="1054">
        <v>4.2067677457530808</v>
      </c>
      <c r="M11" s="1054">
        <v>4.2144857655334542</v>
      </c>
      <c r="N11" s="1054">
        <v>4.2262283482653524</v>
      </c>
    </row>
    <row r="12" spans="1:14" ht="13" customHeight="1">
      <c r="A12" s="217" t="s">
        <v>592</v>
      </c>
      <c r="B12" s="1062">
        <v>4.0131304442342683</v>
      </c>
      <c r="C12" s="1054">
        <v>4</v>
      </c>
      <c r="D12" s="1054">
        <v>3.98</v>
      </c>
      <c r="E12" s="1054">
        <v>3.99</v>
      </c>
      <c r="F12" s="1054">
        <v>4</v>
      </c>
      <c r="G12" s="1054">
        <v>4.0199999999999996</v>
      </c>
      <c r="H12" s="1054">
        <v>4.0110000000000001</v>
      </c>
      <c r="I12" s="1054">
        <v>4.03</v>
      </c>
      <c r="J12" s="1054">
        <v>4.0199999999999996</v>
      </c>
      <c r="K12" s="1054">
        <v>4</v>
      </c>
      <c r="L12" s="1054">
        <v>4.03</v>
      </c>
      <c r="M12" s="1054">
        <v>4.05</v>
      </c>
      <c r="N12" s="1054">
        <v>4.03</v>
      </c>
    </row>
    <row r="13" spans="1:14" ht="13" customHeight="1">
      <c r="A13" s="217" t="s">
        <v>593</v>
      </c>
      <c r="B13" s="1062">
        <v>3.9417568016426601</v>
      </c>
      <c r="C13" s="1054">
        <v>3.9</v>
      </c>
      <c r="D13" s="1054">
        <v>3.92</v>
      </c>
      <c r="E13" s="1054">
        <v>3.9</v>
      </c>
      <c r="F13" s="1054">
        <v>3.92</v>
      </c>
      <c r="G13" s="1054">
        <v>3.94</v>
      </c>
      <c r="H13" s="1054">
        <v>3.93</v>
      </c>
      <c r="I13" s="1054">
        <v>3.95</v>
      </c>
      <c r="J13" s="1054">
        <v>3.92</v>
      </c>
      <c r="K13" s="1054">
        <v>3.93</v>
      </c>
      <c r="L13" s="1054">
        <v>3.95</v>
      </c>
      <c r="M13" s="1054">
        <v>4</v>
      </c>
      <c r="N13" s="1054">
        <v>4.01</v>
      </c>
    </row>
    <row r="14" spans="1:14" ht="13" customHeight="1">
      <c r="A14" s="217" t="s">
        <v>522</v>
      </c>
      <c r="B14" s="1062">
        <v>4.5402953349579596</v>
      </c>
      <c r="C14" s="1054">
        <v>4.5</v>
      </c>
      <c r="D14" s="1054">
        <v>4.53</v>
      </c>
      <c r="E14" s="1054">
        <v>4.55</v>
      </c>
      <c r="F14" s="1054">
        <v>4.5999999999999996</v>
      </c>
      <c r="G14" s="1054">
        <v>4.58</v>
      </c>
      <c r="H14" s="1054">
        <v>4.55</v>
      </c>
      <c r="I14" s="1054">
        <v>4.57</v>
      </c>
      <c r="J14" s="1054">
        <v>4.5999999999999996</v>
      </c>
      <c r="K14" s="1054">
        <v>4.5</v>
      </c>
      <c r="L14" s="1054">
        <v>4.49</v>
      </c>
      <c r="M14" s="1054">
        <v>4.4800000000000004</v>
      </c>
      <c r="N14" s="1054">
        <v>4.47</v>
      </c>
    </row>
    <row r="15" spans="1:14" ht="13" customHeight="1">
      <c r="A15" s="217" t="s">
        <v>595</v>
      </c>
      <c r="B15" s="1062">
        <v>4.5506474238118013</v>
      </c>
      <c r="C15" s="1054">
        <v>4.6100000000000003</v>
      </c>
      <c r="D15" s="1054">
        <v>4.62</v>
      </c>
      <c r="E15" s="1054">
        <v>4.6500000000000004</v>
      </c>
      <c r="F15" s="1054">
        <v>4.6399999999999997</v>
      </c>
      <c r="G15" s="1054">
        <v>4.5999999999999996</v>
      </c>
      <c r="H15" s="1054">
        <v>4.5</v>
      </c>
      <c r="I15" s="1054">
        <v>4.53</v>
      </c>
      <c r="J15" s="1054">
        <v>4.5</v>
      </c>
      <c r="K15" s="1054">
        <v>4.5199999999999996</v>
      </c>
      <c r="L15" s="1054">
        <v>4.5</v>
      </c>
      <c r="M15" s="1054">
        <v>4.49</v>
      </c>
      <c r="N15" s="1054">
        <v>4.5</v>
      </c>
    </row>
    <row r="16" spans="1:14" ht="13" customHeight="1">
      <c r="A16" s="217" t="s">
        <v>596</v>
      </c>
      <c r="B16" s="1062">
        <v>4.2293392052330079</v>
      </c>
      <c r="C16" s="1054">
        <v>4.05</v>
      </c>
      <c r="D16" s="1054">
        <v>4.0999999999999996</v>
      </c>
      <c r="E16" s="1054">
        <v>4.1500000000000004</v>
      </c>
      <c r="F16" s="1054">
        <v>4.2</v>
      </c>
      <c r="G16" s="1054">
        <v>4.2</v>
      </c>
      <c r="H16" s="1054">
        <v>4.2</v>
      </c>
      <c r="I16" s="1054">
        <v>4.25</v>
      </c>
      <c r="J16" s="1054">
        <v>4.2</v>
      </c>
      <c r="K16" s="1054">
        <v>4.3</v>
      </c>
      <c r="L16" s="1054">
        <v>4.4000000000000004</v>
      </c>
      <c r="M16" s="1054">
        <v>4.3</v>
      </c>
      <c r="N16" s="1054">
        <v>4.32</v>
      </c>
    </row>
    <row r="17" spans="1:14" ht="13" customHeight="1">
      <c r="A17" s="217" t="s">
        <v>597</v>
      </c>
      <c r="B17" s="1062">
        <v>5.3154266482083505</v>
      </c>
      <c r="C17" s="1054">
        <v>4.8347916666666668</v>
      </c>
      <c r="D17" s="1054">
        <v>5.1836805555555543</v>
      </c>
      <c r="E17" s="1054">
        <v>5.1864976150392819</v>
      </c>
      <c r="F17" s="1054">
        <v>5.4216884118967457</v>
      </c>
      <c r="G17" s="1054">
        <v>5.2790024250440926</v>
      </c>
      <c r="H17" s="1054">
        <v>5.2790024250440917</v>
      </c>
      <c r="I17" s="1054">
        <v>5.4348798500881834</v>
      </c>
      <c r="J17" s="1054">
        <v>5.4750680415263737</v>
      </c>
      <c r="K17" s="1054">
        <v>5.3752237654320991</v>
      </c>
      <c r="L17" s="1054">
        <v>5.4212170314253649</v>
      </c>
      <c r="M17" s="1054">
        <v>5.4885662177328847</v>
      </c>
      <c r="N17" s="1054">
        <v>5.37</v>
      </c>
    </row>
    <row r="18" spans="1:14" ht="13" customHeight="1">
      <c r="A18" s="217" t="s">
        <v>598</v>
      </c>
      <c r="B18" s="1062">
        <v>5.0793918848373352</v>
      </c>
      <c r="C18" s="1054">
        <v>5.0778228779144223</v>
      </c>
      <c r="D18" s="1054">
        <v>5.0771734779211197</v>
      </c>
      <c r="E18" s="1054">
        <v>5.0834203916813747</v>
      </c>
      <c r="F18" s="1054">
        <v>5.0976192337906401</v>
      </c>
      <c r="G18" s="1054">
        <v>5.164112586280873</v>
      </c>
      <c r="H18" s="1054">
        <v>5.1641125862808721</v>
      </c>
      <c r="I18" s="1054">
        <v>4.9934038381232551</v>
      </c>
      <c r="J18" s="1054">
        <v>5.0279241506383459</v>
      </c>
      <c r="K18" s="1054">
        <v>5.0494919716241782</v>
      </c>
      <c r="L18" s="1054">
        <v>5.0514295239199667</v>
      </c>
      <c r="M18" s="1054">
        <v>5.1122711819796942</v>
      </c>
      <c r="N18" s="1054">
        <v>5.0730776217282978</v>
      </c>
    </row>
    <row r="19" spans="1:14" ht="13" customHeight="1">
      <c r="A19" s="217" t="s">
        <v>599</v>
      </c>
      <c r="B19" s="1062">
        <v>4.7834315476254536</v>
      </c>
      <c r="C19" s="1054">
        <v>4.8</v>
      </c>
      <c r="D19" s="1054">
        <v>4.78</v>
      </c>
      <c r="E19" s="1054">
        <v>4.8</v>
      </c>
      <c r="F19" s="1054">
        <v>4.79</v>
      </c>
      <c r="G19" s="1054">
        <v>4.8</v>
      </c>
      <c r="H19" s="1054">
        <v>4.7919999999999998</v>
      </c>
      <c r="I19" s="1054">
        <v>4.78</v>
      </c>
      <c r="J19" s="1054">
        <v>4.76</v>
      </c>
      <c r="K19" s="1054">
        <v>4.78</v>
      </c>
      <c r="L19" s="1054">
        <v>4.8</v>
      </c>
      <c r="M19" s="1054">
        <v>4.78</v>
      </c>
      <c r="N19" s="1054">
        <v>4.76</v>
      </c>
    </row>
    <row r="20" spans="1:14" ht="13" customHeight="1">
      <c r="A20" s="217" t="s">
        <v>600</v>
      </c>
      <c r="B20" s="1062">
        <v>4.0244645872125266</v>
      </c>
      <c r="C20" s="1054">
        <v>3.93</v>
      </c>
      <c r="D20" s="1054">
        <v>3.95</v>
      </c>
      <c r="E20" s="1054">
        <v>3.94</v>
      </c>
      <c r="F20" s="1054">
        <v>3.95</v>
      </c>
      <c r="G20" s="1054">
        <v>3.96</v>
      </c>
      <c r="H20" s="1054">
        <v>3.97</v>
      </c>
      <c r="I20" s="1054">
        <v>3.95</v>
      </c>
      <c r="J20" s="1054">
        <v>4.08</v>
      </c>
      <c r="K20" s="1054">
        <v>4.07</v>
      </c>
      <c r="L20" s="1054">
        <v>4.1399999999999997</v>
      </c>
      <c r="M20" s="1054">
        <v>4.16</v>
      </c>
      <c r="N20" s="1054">
        <v>4.1500000000000004</v>
      </c>
    </row>
    <row r="21" spans="1:14" ht="13" customHeight="1">
      <c r="A21" s="217" t="s">
        <v>601</v>
      </c>
      <c r="B21" s="1062">
        <v>4.8232628386134557</v>
      </c>
      <c r="C21" s="1054">
        <v>4.82</v>
      </c>
      <c r="D21" s="1054">
        <v>4.8</v>
      </c>
      <c r="E21" s="1054">
        <v>4.75</v>
      </c>
      <c r="F21" s="1054">
        <v>4.78</v>
      </c>
      <c r="G21" s="1054">
        <v>4.8499999999999996</v>
      </c>
      <c r="H21" s="1054">
        <v>4.87</v>
      </c>
      <c r="I21" s="1054">
        <v>4.8899999999999997</v>
      </c>
      <c r="J21" s="1054">
        <v>4.8600000000000003</v>
      </c>
      <c r="K21" s="1054">
        <v>4.8499999999999996</v>
      </c>
      <c r="L21" s="1054">
        <v>4.82</v>
      </c>
      <c r="M21" s="1054">
        <v>4.8</v>
      </c>
      <c r="N21" s="1054">
        <v>4.78</v>
      </c>
    </row>
    <row r="22" spans="1:14" ht="13" customHeight="1">
      <c r="A22" s="217" t="s">
        <v>243</v>
      </c>
      <c r="B22" s="1062">
        <v>4.4641157485558152</v>
      </c>
      <c r="C22" s="1054">
        <v>4.45</v>
      </c>
      <c r="D22" s="1054">
        <v>4.4000000000000004</v>
      </c>
      <c r="E22" s="1054">
        <v>4.3899999999999997</v>
      </c>
      <c r="F22" s="1054">
        <v>4.4000000000000004</v>
      </c>
      <c r="G22" s="1054">
        <v>4.3899999999999997</v>
      </c>
      <c r="H22" s="1054">
        <v>4.5</v>
      </c>
      <c r="I22" s="1054">
        <v>4.5</v>
      </c>
      <c r="J22" s="1054">
        <v>4.51</v>
      </c>
      <c r="K22" s="1054">
        <v>4.5</v>
      </c>
      <c r="L22" s="1054">
        <v>4.51</v>
      </c>
      <c r="M22" s="1054">
        <v>4.53</v>
      </c>
      <c r="N22" s="1054">
        <v>4.51</v>
      </c>
    </row>
    <row r="23" spans="1:14" ht="13" customHeight="1">
      <c r="A23" s="217" t="s">
        <v>244</v>
      </c>
      <c r="B23" s="1062">
        <v>4.5409501181256422</v>
      </c>
      <c r="C23" s="1054">
        <v>4.5</v>
      </c>
      <c r="D23" s="1054">
        <v>4.46</v>
      </c>
      <c r="E23" s="1054">
        <v>4.4800000000000004</v>
      </c>
      <c r="F23" s="1054">
        <v>4.5</v>
      </c>
      <c r="G23" s="1054">
        <v>4.5199999999999996</v>
      </c>
      <c r="H23" s="1054">
        <v>4.51</v>
      </c>
      <c r="I23" s="1054">
        <v>4.53</v>
      </c>
      <c r="J23" s="1054">
        <v>4.55</v>
      </c>
      <c r="K23" s="1054">
        <v>4.54</v>
      </c>
      <c r="L23" s="1054">
        <v>4.5999999999999996</v>
      </c>
      <c r="M23" s="1054">
        <v>4.63</v>
      </c>
      <c r="N23" s="1054">
        <v>4.5999999999999996</v>
      </c>
    </row>
    <row r="24" spans="1:14" ht="13" customHeight="1">
      <c r="A24" s="217" t="s">
        <v>245</v>
      </c>
      <c r="B24" s="1062">
        <v>4.1509123782200703</v>
      </c>
      <c r="C24" s="1054">
        <v>4.0999999999999996</v>
      </c>
      <c r="D24" s="1054">
        <v>4.05</v>
      </c>
      <c r="E24" s="1054">
        <v>4.07</v>
      </c>
      <c r="F24" s="1054">
        <v>4.0999999999999996</v>
      </c>
      <c r="G24" s="1054">
        <v>4.0999999999999996</v>
      </c>
      <c r="H24" s="1054">
        <v>4.1100000000000003</v>
      </c>
      <c r="I24" s="1054">
        <v>4.0999999999999996</v>
      </c>
      <c r="J24" s="1054">
        <v>4.1100000000000003</v>
      </c>
      <c r="K24" s="1054">
        <v>4.2</v>
      </c>
      <c r="L24" s="1054">
        <v>4.26</v>
      </c>
      <c r="M24" s="1054">
        <v>4.25</v>
      </c>
      <c r="N24" s="1054">
        <v>4.3</v>
      </c>
    </row>
    <row r="25" spans="1:14" ht="13" customHeight="1">
      <c r="A25" s="217" t="s">
        <v>246</v>
      </c>
      <c r="B25" s="1062">
        <v>4.32901790930182</v>
      </c>
      <c r="C25" s="1055">
        <v>4.09</v>
      </c>
      <c r="D25" s="1055">
        <v>4.0999999999999996</v>
      </c>
      <c r="E25" s="1055">
        <v>4.12</v>
      </c>
      <c r="F25" s="1055">
        <v>4.1399999999999997</v>
      </c>
      <c r="G25" s="1055">
        <v>4.2</v>
      </c>
      <c r="H25" s="1055">
        <v>4.3499999999999996</v>
      </c>
      <c r="I25" s="1055">
        <v>4.38</v>
      </c>
      <c r="J25" s="1055">
        <v>4.4000000000000004</v>
      </c>
      <c r="K25" s="1055">
        <v>4.42</v>
      </c>
      <c r="L25" s="1055">
        <v>4.4800000000000004</v>
      </c>
      <c r="M25" s="1055">
        <v>4.5</v>
      </c>
      <c r="N25" s="1055">
        <v>4.5199999999999996</v>
      </c>
    </row>
    <row r="26" spans="1:14" ht="13" customHeight="1">
      <c r="A26" s="217" t="s">
        <v>258</v>
      </c>
      <c r="B26" s="1062">
        <v>4.288235196830251</v>
      </c>
      <c r="C26" s="1054">
        <v>4.0999999999999996</v>
      </c>
      <c r="D26" s="1054">
        <v>4.29</v>
      </c>
      <c r="E26" s="1054">
        <v>4.3</v>
      </c>
      <c r="F26" s="1054">
        <v>4.32</v>
      </c>
      <c r="G26" s="1054">
        <v>4.3</v>
      </c>
      <c r="H26" s="1054">
        <v>4.32</v>
      </c>
      <c r="I26" s="1054">
        <v>4.3</v>
      </c>
      <c r="J26" s="1054">
        <v>4.28</v>
      </c>
      <c r="K26" s="1054">
        <v>4.3</v>
      </c>
      <c r="L26" s="1054">
        <v>4.32</v>
      </c>
      <c r="M26" s="1054">
        <v>4.3</v>
      </c>
      <c r="N26" s="1054">
        <v>4.25</v>
      </c>
    </row>
    <row r="27" spans="1:14" ht="13" customHeight="1">
      <c r="A27" s="217" t="s">
        <v>577</v>
      </c>
      <c r="B27" s="1062">
        <v>3.9100780028794748</v>
      </c>
      <c r="C27" s="1055">
        <v>3.8725317153888583</v>
      </c>
      <c r="D27" s="1055">
        <v>3.8820566318926972</v>
      </c>
      <c r="E27" s="1055">
        <v>3.8772912524850889</v>
      </c>
      <c r="F27" s="1055">
        <v>3.914118285404232</v>
      </c>
      <c r="G27" s="1055">
        <v>3.9135248041775457</v>
      </c>
      <c r="H27" s="1055">
        <v>3.9106152330925803</v>
      </c>
      <c r="I27" s="1055">
        <v>3.9132692307692305</v>
      </c>
      <c r="J27" s="1055">
        <v>3.9130288784419074</v>
      </c>
      <c r="K27" s="1055">
        <v>3.9166619618913203</v>
      </c>
      <c r="L27" s="1055">
        <v>3.9368575418994411</v>
      </c>
      <c r="M27" s="1055">
        <v>3.9604347826086954</v>
      </c>
      <c r="N27" s="1055">
        <v>3.9435555555555561</v>
      </c>
    </row>
    <row r="28" spans="1:14" ht="13" customHeight="1">
      <c r="A28" s="217" t="s">
        <v>578</v>
      </c>
      <c r="B28" s="1062">
        <v>3.9118366716022055</v>
      </c>
      <c r="C28" s="1054">
        <v>3.8</v>
      </c>
      <c r="D28" s="1054">
        <v>3.86</v>
      </c>
      <c r="E28" s="1054">
        <v>3.87</v>
      </c>
      <c r="F28" s="1054">
        <v>3.9</v>
      </c>
      <c r="G28" s="1054">
        <v>3.92</v>
      </c>
      <c r="H28" s="1054">
        <v>3.93</v>
      </c>
      <c r="I28" s="1054">
        <v>3.92</v>
      </c>
      <c r="J28" s="1054">
        <v>3.94</v>
      </c>
      <c r="K28" s="1054">
        <v>3.93</v>
      </c>
      <c r="L28" s="1054">
        <v>3.95</v>
      </c>
      <c r="M28" s="1054">
        <v>3.98</v>
      </c>
      <c r="N28" s="1054">
        <v>3.95</v>
      </c>
    </row>
    <row r="29" spans="1:14" ht="13" customHeight="1">
      <c r="A29" s="217" t="s">
        <v>579</v>
      </c>
      <c r="B29" s="1062">
        <v>3.9092654543267602</v>
      </c>
      <c r="C29" s="1054">
        <v>3.9</v>
      </c>
      <c r="D29" s="1054">
        <v>3.89</v>
      </c>
      <c r="E29" s="1054">
        <v>3.88</v>
      </c>
      <c r="F29" s="1054">
        <v>3.92</v>
      </c>
      <c r="G29" s="1054">
        <v>3.91</v>
      </c>
      <c r="H29" s="1054">
        <v>3.9</v>
      </c>
      <c r="I29" s="1054">
        <v>3.91</v>
      </c>
      <c r="J29" s="1054">
        <v>3.9</v>
      </c>
      <c r="K29" s="1054">
        <v>3.91</v>
      </c>
      <c r="L29" s="1054">
        <v>3.93</v>
      </c>
      <c r="M29" s="1054">
        <v>3.95</v>
      </c>
      <c r="N29" s="1054">
        <v>3.94</v>
      </c>
    </row>
    <row r="30" spans="1:14" ht="13" customHeight="1">
      <c r="A30" s="217" t="s">
        <v>590</v>
      </c>
      <c r="B30" s="1062">
        <v>4.9479027709229362</v>
      </c>
      <c r="C30" s="1054">
        <v>4.9000000000000004</v>
      </c>
      <c r="D30" s="1054">
        <v>4.92</v>
      </c>
      <c r="E30" s="1054">
        <v>4.93</v>
      </c>
      <c r="F30" s="1054">
        <v>4.95</v>
      </c>
      <c r="G30" s="1054">
        <v>4.97</v>
      </c>
      <c r="H30" s="1054">
        <v>4.95</v>
      </c>
      <c r="I30" s="1054">
        <v>4.97</v>
      </c>
      <c r="J30" s="1054">
        <v>4.95</v>
      </c>
      <c r="K30" s="1054">
        <v>4.97</v>
      </c>
      <c r="L30" s="1054">
        <v>4.96</v>
      </c>
      <c r="M30" s="1054">
        <v>4.95</v>
      </c>
      <c r="N30" s="1054">
        <v>4.9400000000000004</v>
      </c>
    </row>
    <row r="31" spans="1:14" ht="13" customHeight="1">
      <c r="A31" s="217" t="s">
        <v>591</v>
      </c>
      <c r="B31" s="1067" t="s">
        <v>537</v>
      </c>
      <c r="C31" s="1068" t="s">
        <v>537</v>
      </c>
      <c r="D31" s="1068" t="s">
        <v>537</v>
      </c>
      <c r="E31" s="1068" t="s">
        <v>537</v>
      </c>
      <c r="F31" s="1068" t="s">
        <v>537</v>
      </c>
      <c r="G31" s="1068" t="s">
        <v>537</v>
      </c>
      <c r="H31" s="1068" t="s">
        <v>537</v>
      </c>
      <c r="I31" s="1068" t="s">
        <v>537</v>
      </c>
      <c r="J31" s="1068" t="s">
        <v>537</v>
      </c>
      <c r="K31" s="1068" t="s">
        <v>537</v>
      </c>
      <c r="L31" s="1068" t="s">
        <v>537</v>
      </c>
      <c r="M31" s="1068" t="s">
        <v>537</v>
      </c>
      <c r="N31" s="1068" t="s">
        <v>537</v>
      </c>
    </row>
    <row r="32" spans="1:14" ht="13" customHeight="1">
      <c r="A32" s="217" t="s">
        <v>686</v>
      </c>
      <c r="B32" s="1067" t="s">
        <v>537</v>
      </c>
      <c r="C32" s="1068" t="s">
        <v>537</v>
      </c>
      <c r="D32" s="1068" t="s">
        <v>537</v>
      </c>
      <c r="E32" s="1068" t="s">
        <v>537</v>
      </c>
      <c r="F32" s="1068" t="s">
        <v>537</v>
      </c>
      <c r="G32" s="1068" t="s">
        <v>537</v>
      </c>
      <c r="H32" s="1068" t="s">
        <v>537</v>
      </c>
      <c r="I32" s="1068" t="s">
        <v>537</v>
      </c>
      <c r="J32" s="1068" t="s">
        <v>537</v>
      </c>
      <c r="K32" s="1068" t="s">
        <v>537</v>
      </c>
      <c r="L32" s="1068" t="s">
        <v>537</v>
      </c>
      <c r="M32" s="1068" t="s">
        <v>537</v>
      </c>
      <c r="N32" s="1068" t="s">
        <v>537</v>
      </c>
    </row>
    <row r="33" spans="1:14" ht="13" customHeight="1">
      <c r="A33" s="217" t="s">
        <v>534</v>
      </c>
      <c r="B33" s="1067" t="s">
        <v>537</v>
      </c>
      <c r="C33" s="1068" t="s">
        <v>537</v>
      </c>
      <c r="D33" s="1068" t="s">
        <v>537</v>
      </c>
      <c r="E33" s="1068" t="s">
        <v>537</v>
      </c>
      <c r="F33" s="1068" t="s">
        <v>537</v>
      </c>
      <c r="G33" s="1068" t="s">
        <v>537</v>
      </c>
      <c r="H33" s="1068" t="s">
        <v>537</v>
      </c>
      <c r="I33" s="1068" t="s">
        <v>537</v>
      </c>
      <c r="J33" s="1068" t="s">
        <v>537</v>
      </c>
      <c r="K33" s="1068" t="s">
        <v>537</v>
      </c>
      <c r="L33" s="1068" t="s">
        <v>537</v>
      </c>
      <c r="M33" s="1068" t="s">
        <v>537</v>
      </c>
      <c r="N33" s="1068" t="s">
        <v>537</v>
      </c>
    </row>
    <row r="34" spans="1:14" ht="13" customHeight="1">
      <c r="A34" s="217" t="s">
        <v>535</v>
      </c>
      <c r="B34" s="1067" t="s">
        <v>537</v>
      </c>
      <c r="C34" s="1068" t="s">
        <v>537</v>
      </c>
      <c r="D34" s="1068" t="s">
        <v>537</v>
      </c>
      <c r="E34" s="1068" t="s">
        <v>537</v>
      </c>
      <c r="F34" s="1068" t="s">
        <v>537</v>
      </c>
      <c r="G34" s="1068" t="s">
        <v>537</v>
      </c>
      <c r="H34" s="1068" t="s">
        <v>537</v>
      </c>
      <c r="I34" s="1068" t="s">
        <v>537</v>
      </c>
      <c r="J34" s="1068" t="s">
        <v>537</v>
      </c>
      <c r="K34" s="1068" t="s">
        <v>537</v>
      </c>
      <c r="L34" s="1068" t="s">
        <v>537</v>
      </c>
      <c r="M34" s="1068" t="s">
        <v>537</v>
      </c>
      <c r="N34" s="1068" t="s">
        <v>537</v>
      </c>
    </row>
    <row r="35" spans="1:14" ht="13" customHeight="1">
      <c r="A35" s="1041" t="s">
        <v>536</v>
      </c>
      <c r="B35" s="1069" t="s">
        <v>537</v>
      </c>
      <c r="C35" s="1070" t="s">
        <v>537</v>
      </c>
      <c r="D35" s="1070" t="s">
        <v>537</v>
      </c>
      <c r="E35" s="1070" t="s">
        <v>537</v>
      </c>
      <c r="F35" s="1070" t="s">
        <v>537</v>
      </c>
      <c r="G35" s="1070" t="s">
        <v>537</v>
      </c>
      <c r="H35" s="1070" t="s">
        <v>537</v>
      </c>
      <c r="I35" s="1070" t="s">
        <v>537</v>
      </c>
      <c r="J35" s="1070" t="s">
        <v>537</v>
      </c>
      <c r="K35" s="1070" t="s">
        <v>537</v>
      </c>
      <c r="L35" s="1070" t="s">
        <v>537</v>
      </c>
      <c r="M35" s="1070" t="s">
        <v>537</v>
      </c>
      <c r="N35" s="1070" t="s">
        <v>537</v>
      </c>
    </row>
    <row r="36" spans="1:14" ht="9" customHeight="1">
      <c r="A36" s="76" t="s">
        <v>745</v>
      </c>
      <c r="B36" s="1050"/>
      <c r="C36" s="1051"/>
      <c r="D36" s="1051"/>
      <c r="E36" s="1051"/>
      <c r="F36" s="1051"/>
      <c r="G36" s="1051"/>
      <c r="H36" s="1051"/>
      <c r="I36" s="1051"/>
      <c r="J36" s="1051"/>
      <c r="K36" s="1051"/>
      <c r="L36" s="1051"/>
      <c r="M36" s="1051"/>
      <c r="N36" s="1051"/>
    </row>
    <row r="37" spans="1:14" ht="9" customHeight="1">
      <c r="A37" s="76" t="s">
        <v>151</v>
      </c>
      <c r="B37" s="1051"/>
      <c r="C37" s="1051"/>
      <c r="D37" s="1051"/>
      <c r="E37" s="1051"/>
      <c r="F37" s="1051"/>
      <c r="G37" s="1051"/>
      <c r="H37" s="1051"/>
      <c r="I37" s="1051"/>
      <c r="J37" s="1051"/>
      <c r="K37" s="1051"/>
      <c r="L37" s="1051"/>
      <c r="M37" s="1051"/>
      <c r="N37" s="1051"/>
    </row>
    <row r="38" spans="1:14" ht="9" customHeight="1">
      <c r="A38" s="77" t="s">
        <v>318</v>
      </c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1:14" ht="9" customHeight="1">
      <c r="A39" s="796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1:14" ht="9" customHeight="1">
      <c r="A40" s="796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  <row r="41" spans="1:14" ht="9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</row>
  </sheetData>
  <phoneticPr fontId="54" type="noConversion"/>
  <printOptions horizontalCentered="1" verticalCentered="1" gridLinesSet="0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41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9" style="217" customWidth="1"/>
    <col min="2" max="2" width="6.1640625" style="217" customWidth="1"/>
    <col min="3" max="14" width="5.5" style="217" customWidth="1"/>
    <col min="15" max="15" width="5.6640625" style="217" customWidth="1"/>
    <col min="16" max="16384" width="12.83203125" style="217"/>
  </cols>
  <sheetData>
    <row r="2" spans="1:14" ht="14" customHeight="1">
      <c r="A2" s="215" t="s">
        <v>46</v>
      </c>
      <c r="B2" s="215"/>
      <c r="C2" s="215"/>
      <c r="D2" s="215"/>
      <c r="E2" s="215"/>
      <c r="F2" s="215"/>
      <c r="G2" s="215"/>
      <c r="H2" s="215"/>
      <c r="I2" s="215"/>
      <c r="J2" s="215"/>
      <c r="K2" s="1071"/>
      <c r="L2" s="1071"/>
      <c r="M2" s="1071"/>
      <c r="N2" s="343"/>
    </row>
    <row r="3" spans="1:14" ht="11">
      <c r="A3" s="1072" t="s">
        <v>187</v>
      </c>
      <c r="B3" s="215"/>
      <c r="C3" s="215"/>
      <c r="D3" s="215"/>
      <c r="E3" s="215"/>
      <c r="F3" s="215"/>
      <c r="G3" s="1071"/>
      <c r="H3" s="1071"/>
      <c r="I3" s="215"/>
      <c r="J3" s="215"/>
      <c r="K3" s="215"/>
      <c r="L3" s="215"/>
      <c r="M3" s="215"/>
      <c r="N3" s="272"/>
    </row>
    <row r="4" spans="1:14" ht="5" customHeight="1">
      <c r="A4" s="343"/>
      <c r="B4" s="272"/>
      <c r="C4" s="272"/>
      <c r="D4" s="272"/>
      <c r="E4" s="272"/>
      <c r="F4" s="272"/>
      <c r="G4" s="344"/>
      <c r="H4" s="343"/>
      <c r="I4" s="272"/>
      <c r="J4" s="272"/>
      <c r="K4" s="272"/>
      <c r="L4" s="272"/>
      <c r="M4" s="272"/>
      <c r="N4" s="272"/>
    </row>
    <row r="5" spans="1:14" ht="17" customHeight="1">
      <c r="A5" s="674" t="s">
        <v>198</v>
      </c>
      <c r="B5" s="223" t="s">
        <v>60</v>
      </c>
      <c r="C5" s="856" t="s">
        <v>543</v>
      </c>
      <c r="D5" s="856" t="s">
        <v>677</v>
      </c>
      <c r="E5" s="856" t="s">
        <v>678</v>
      </c>
      <c r="F5" s="856" t="s">
        <v>546</v>
      </c>
      <c r="G5" s="856" t="s">
        <v>547</v>
      </c>
      <c r="H5" s="856" t="s">
        <v>548</v>
      </c>
      <c r="I5" s="856" t="s">
        <v>549</v>
      </c>
      <c r="J5" s="856" t="s">
        <v>550</v>
      </c>
      <c r="K5" s="856" t="s">
        <v>551</v>
      </c>
      <c r="L5" s="856" t="s">
        <v>552</v>
      </c>
      <c r="M5" s="856" t="s">
        <v>553</v>
      </c>
      <c r="N5" s="859" t="s">
        <v>554</v>
      </c>
    </row>
    <row r="6" spans="1:14" ht="17" customHeight="1">
      <c r="A6" s="242" t="s">
        <v>744</v>
      </c>
      <c r="B6" s="1061">
        <v>4.9215836078541475</v>
      </c>
      <c r="C6" s="1053">
        <v>4.8521257277312246</v>
      </c>
      <c r="D6" s="1053">
        <v>4.9150338805795082</v>
      </c>
      <c r="E6" s="1053">
        <v>4.9250595808476518</v>
      </c>
      <c r="F6" s="1053">
        <v>5.0082894148306707</v>
      </c>
      <c r="G6" s="1053">
        <v>4.9524051222088179</v>
      </c>
      <c r="H6" s="1053">
        <v>4.949455520750111</v>
      </c>
      <c r="I6" s="1053">
        <v>4.9633129685111568</v>
      </c>
      <c r="J6" s="1053">
        <v>4.9265866122400732</v>
      </c>
      <c r="K6" s="1053">
        <v>4.8816971463983956</v>
      </c>
      <c r="L6" s="1053">
        <v>4.8551886362986831</v>
      </c>
      <c r="M6" s="1053">
        <v>4.901204316224157</v>
      </c>
      <c r="N6" s="1053">
        <v>4.8417025087946657</v>
      </c>
    </row>
    <row r="7" spans="1:14" ht="13" customHeight="1">
      <c r="A7" s="217" t="s">
        <v>488</v>
      </c>
      <c r="B7" s="1073" t="s">
        <v>537</v>
      </c>
      <c r="C7" s="1074" t="s">
        <v>537</v>
      </c>
      <c r="D7" s="1074" t="s">
        <v>537</v>
      </c>
      <c r="E7" s="1074" t="s">
        <v>537</v>
      </c>
      <c r="F7" s="1074" t="s">
        <v>537</v>
      </c>
      <c r="G7" s="1074" t="s">
        <v>537</v>
      </c>
      <c r="H7" s="1074" t="s">
        <v>537</v>
      </c>
      <c r="I7" s="1074" t="s">
        <v>537</v>
      </c>
      <c r="J7" s="1074" t="s">
        <v>537</v>
      </c>
      <c r="K7" s="1074" t="s">
        <v>537</v>
      </c>
      <c r="L7" s="1074" t="s">
        <v>537</v>
      </c>
      <c r="M7" s="1074" t="s">
        <v>537</v>
      </c>
      <c r="N7" s="1074" t="s">
        <v>537</v>
      </c>
    </row>
    <row r="8" spans="1:14" ht="13" customHeight="1">
      <c r="A8" s="217" t="s">
        <v>603</v>
      </c>
      <c r="B8" s="1073" t="s">
        <v>537</v>
      </c>
      <c r="C8" s="1074" t="s">
        <v>537</v>
      </c>
      <c r="D8" s="1074" t="s">
        <v>537</v>
      </c>
      <c r="E8" s="1074" t="s">
        <v>537</v>
      </c>
      <c r="F8" s="1074" t="s">
        <v>537</v>
      </c>
      <c r="G8" s="1074" t="s">
        <v>537</v>
      </c>
      <c r="H8" s="1074" t="s">
        <v>537</v>
      </c>
      <c r="I8" s="1074" t="s">
        <v>537</v>
      </c>
      <c r="J8" s="1074" t="s">
        <v>537</v>
      </c>
      <c r="K8" s="1074" t="s">
        <v>537</v>
      </c>
      <c r="L8" s="1074" t="s">
        <v>537</v>
      </c>
      <c r="M8" s="1074" t="s">
        <v>537</v>
      </c>
      <c r="N8" s="1074" t="s">
        <v>537</v>
      </c>
    </row>
    <row r="9" spans="1:14" ht="13" customHeight="1">
      <c r="A9" s="217" t="s">
        <v>604</v>
      </c>
      <c r="B9" s="1073" t="s">
        <v>537</v>
      </c>
      <c r="C9" s="1074" t="s">
        <v>537</v>
      </c>
      <c r="D9" s="1074" t="s">
        <v>537</v>
      </c>
      <c r="E9" s="1074" t="s">
        <v>537</v>
      </c>
      <c r="F9" s="1074" t="s">
        <v>537</v>
      </c>
      <c r="G9" s="1074" t="s">
        <v>537</v>
      </c>
      <c r="H9" s="1074" t="s">
        <v>537</v>
      </c>
      <c r="I9" s="1074" t="s">
        <v>537</v>
      </c>
      <c r="J9" s="1074" t="s">
        <v>537</v>
      </c>
      <c r="K9" s="1074" t="s">
        <v>537</v>
      </c>
      <c r="L9" s="1074" t="s">
        <v>537</v>
      </c>
      <c r="M9" s="1074" t="s">
        <v>537</v>
      </c>
      <c r="N9" s="1074" t="s">
        <v>537</v>
      </c>
    </row>
    <row r="10" spans="1:14" ht="13" customHeight="1">
      <c r="A10" s="217" t="s">
        <v>605</v>
      </c>
      <c r="B10" s="1063">
        <v>4.6755031668112919</v>
      </c>
      <c r="C10" s="1055">
        <v>4.5999999999999996</v>
      </c>
      <c r="D10" s="1074" t="s">
        <v>537</v>
      </c>
      <c r="E10" s="1055">
        <v>0</v>
      </c>
      <c r="F10" s="1055">
        <v>4.5599999999999996</v>
      </c>
      <c r="G10" s="1055">
        <v>4.6500000000000004</v>
      </c>
      <c r="H10" s="1055">
        <v>4.72</v>
      </c>
      <c r="I10" s="1055">
        <v>4.7</v>
      </c>
      <c r="J10" s="1055">
        <v>4.68</v>
      </c>
      <c r="K10" s="1055">
        <v>4.67</v>
      </c>
      <c r="L10" s="1055">
        <v>4.68</v>
      </c>
      <c r="M10" s="1055">
        <v>4.7</v>
      </c>
      <c r="N10" s="1054">
        <v>4.67</v>
      </c>
    </row>
    <row r="11" spans="1:14" ht="13" customHeight="1">
      <c r="A11" s="217" t="s">
        <v>606</v>
      </c>
      <c r="B11" s="1073" t="s">
        <v>537</v>
      </c>
      <c r="C11" s="1074" t="s">
        <v>537</v>
      </c>
      <c r="D11" s="1074" t="s">
        <v>537</v>
      </c>
      <c r="E11" s="1074" t="s">
        <v>537</v>
      </c>
      <c r="F11" s="1074" t="s">
        <v>537</v>
      </c>
      <c r="G11" s="1074" t="s">
        <v>537</v>
      </c>
      <c r="H11" s="1074" t="s">
        <v>537</v>
      </c>
      <c r="I11" s="1074" t="s">
        <v>537</v>
      </c>
      <c r="J11" s="1074" t="s">
        <v>537</v>
      </c>
      <c r="K11" s="1074" t="s">
        <v>537</v>
      </c>
      <c r="L11" s="1074" t="s">
        <v>537</v>
      </c>
      <c r="M11" s="1074" t="s">
        <v>537</v>
      </c>
      <c r="N11" s="1074" t="s">
        <v>537</v>
      </c>
    </row>
    <row r="12" spans="1:14" ht="13" customHeight="1">
      <c r="A12" s="217" t="s">
        <v>592</v>
      </c>
      <c r="B12" s="1073" t="s">
        <v>537</v>
      </c>
      <c r="C12" s="1074" t="s">
        <v>537</v>
      </c>
      <c r="D12" s="1074" t="s">
        <v>537</v>
      </c>
      <c r="E12" s="1074" t="s">
        <v>537</v>
      </c>
      <c r="F12" s="1074" t="s">
        <v>537</v>
      </c>
      <c r="G12" s="1074" t="s">
        <v>537</v>
      </c>
      <c r="H12" s="1074" t="s">
        <v>537</v>
      </c>
      <c r="I12" s="1074" t="s">
        <v>537</v>
      </c>
      <c r="J12" s="1074" t="s">
        <v>537</v>
      </c>
      <c r="K12" s="1074" t="s">
        <v>537</v>
      </c>
      <c r="L12" s="1074" t="s">
        <v>537</v>
      </c>
      <c r="M12" s="1074" t="s">
        <v>537</v>
      </c>
      <c r="N12" s="1074" t="s">
        <v>537</v>
      </c>
    </row>
    <row r="13" spans="1:14" ht="13" customHeight="1">
      <c r="A13" s="217" t="s">
        <v>593</v>
      </c>
      <c r="B13" s="1073" t="s">
        <v>537</v>
      </c>
      <c r="C13" s="1074" t="s">
        <v>537</v>
      </c>
      <c r="D13" s="1074" t="s">
        <v>537</v>
      </c>
      <c r="E13" s="1074" t="s">
        <v>537</v>
      </c>
      <c r="F13" s="1074" t="s">
        <v>537</v>
      </c>
      <c r="G13" s="1074" t="s">
        <v>537</v>
      </c>
      <c r="H13" s="1074" t="s">
        <v>537</v>
      </c>
      <c r="I13" s="1074" t="s">
        <v>537</v>
      </c>
      <c r="J13" s="1074" t="s">
        <v>537</v>
      </c>
      <c r="K13" s="1074" t="s">
        <v>537</v>
      </c>
      <c r="L13" s="1074" t="s">
        <v>537</v>
      </c>
      <c r="M13" s="1074" t="s">
        <v>537</v>
      </c>
      <c r="N13" s="1074" t="s">
        <v>537</v>
      </c>
    </row>
    <row r="14" spans="1:14" ht="13" customHeight="1">
      <c r="A14" s="217" t="s">
        <v>522</v>
      </c>
      <c r="B14" s="1073" t="s">
        <v>537</v>
      </c>
      <c r="C14" s="1074" t="s">
        <v>537</v>
      </c>
      <c r="D14" s="1074" t="s">
        <v>537</v>
      </c>
      <c r="E14" s="1074" t="s">
        <v>537</v>
      </c>
      <c r="F14" s="1074" t="s">
        <v>537</v>
      </c>
      <c r="G14" s="1074" t="s">
        <v>537</v>
      </c>
      <c r="H14" s="1074" t="s">
        <v>537</v>
      </c>
      <c r="I14" s="1074" t="s">
        <v>537</v>
      </c>
      <c r="J14" s="1074" t="s">
        <v>537</v>
      </c>
      <c r="K14" s="1074" t="s">
        <v>537</v>
      </c>
      <c r="L14" s="1074" t="s">
        <v>537</v>
      </c>
      <c r="M14" s="1074" t="s">
        <v>537</v>
      </c>
      <c r="N14" s="1074" t="s">
        <v>537</v>
      </c>
    </row>
    <row r="15" spans="1:14" ht="13" customHeight="1">
      <c r="A15" s="217" t="s">
        <v>595</v>
      </c>
      <c r="B15" s="1073" t="s">
        <v>537</v>
      </c>
      <c r="C15" s="1074" t="s">
        <v>537</v>
      </c>
      <c r="D15" s="1074" t="s">
        <v>537</v>
      </c>
      <c r="E15" s="1074" t="s">
        <v>537</v>
      </c>
      <c r="F15" s="1074" t="s">
        <v>537</v>
      </c>
      <c r="G15" s="1074" t="s">
        <v>537</v>
      </c>
      <c r="H15" s="1074" t="s">
        <v>537</v>
      </c>
      <c r="I15" s="1074" t="s">
        <v>537</v>
      </c>
      <c r="J15" s="1074" t="s">
        <v>537</v>
      </c>
      <c r="K15" s="1074" t="s">
        <v>537</v>
      </c>
      <c r="L15" s="1074" t="s">
        <v>537</v>
      </c>
      <c r="M15" s="1074" t="s">
        <v>537</v>
      </c>
      <c r="N15" s="1074" t="s">
        <v>537</v>
      </c>
    </row>
    <row r="16" spans="1:14" ht="13" customHeight="1">
      <c r="A16" s="217" t="s">
        <v>596</v>
      </c>
      <c r="B16" s="1063">
        <v>4.004203586953369</v>
      </c>
      <c r="C16" s="1055">
        <v>3.7</v>
      </c>
      <c r="D16" s="1055">
        <v>3.8</v>
      </c>
      <c r="E16" s="1055">
        <v>3.84</v>
      </c>
      <c r="F16" s="1055">
        <v>3.9</v>
      </c>
      <c r="G16" s="1055">
        <v>4.01</v>
      </c>
      <c r="H16" s="1055">
        <v>4.01</v>
      </c>
      <c r="I16" s="1055">
        <v>4.05</v>
      </c>
      <c r="J16" s="1055">
        <v>4.0999999999999996</v>
      </c>
      <c r="K16" s="1055">
        <v>4.12</v>
      </c>
      <c r="L16" s="1055">
        <v>4.13</v>
      </c>
      <c r="M16" s="1055">
        <v>4.1399999999999997</v>
      </c>
      <c r="N16" s="1055">
        <v>4.2</v>
      </c>
    </row>
    <row r="17" spans="1:15" ht="13" customHeight="1">
      <c r="A17" s="217" t="s">
        <v>597</v>
      </c>
      <c r="B17" s="1062">
        <v>4.2410554727048728</v>
      </c>
      <c r="C17" s="1054">
        <v>4.1391999999999998</v>
      </c>
      <c r="D17" s="1054">
        <v>4.149</v>
      </c>
      <c r="E17" s="1054">
        <v>4.16</v>
      </c>
      <c r="F17" s="1054">
        <v>4.18</v>
      </c>
      <c r="G17" s="1054">
        <v>4.1883333333333335</v>
      </c>
      <c r="H17" s="1054">
        <v>4.1883333333333344</v>
      </c>
      <c r="I17" s="1054">
        <v>4.235423280423281</v>
      </c>
      <c r="J17" s="1054">
        <v>4.2402777777777771</v>
      </c>
      <c r="K17" s="1054">
        <v>4.1275793650793657</v>
      </c>
      <c r="L17" s="1054">
        <v>4.2222222222222223</v>
      </c>
      <c r="M17" s="1054">
        <v>4.5</v>
      </c>
      <c r="N17" s="1054">
        <v>4.62</v>
      </c>
    </row>
    <row r="18" spans="1:15" ht="13" customHeight="1">
      <c r="A18" s="217" t="s">
        <v>598</v>
      </c>
      <c r="B18" s="1073" t="s">
        <v>537</v>
      </c>
      <c r="C18" s="1074" t="s">
        <v>537</v>
      </c>
      <c r="D18" s="1074" t="s">
        <v>537</v>
      </c>
      <c r="E18" s="1074" t="s">
        <v>537</v>
      </c>
      <c r="F18" s="1074" t="s">
        <v>537</v>
      </c>
      <c r="G18" s="1074" t="s">
        <v>537</v>
      </c>
      <c r="H18" s="1074" t="s">
        <v>537</v>
      </c>
      <c r="I18" s="1074" t="s">
        <v>537</v>
      </c>
      <c r="J18" s="1074" t="s">
        <v>537</v>
      </c>
      <c r="K18" s="1074" t="s">
        <v>537</v>
      </c>
      <c r="L18" s="1074" t="s">
        <v>537</v>
      </c>
      <c r="M18" s="1074" t="s">
        <v>537</v>
      </c>
      <c r="N18" s="1074" t="s">
        <v>537</v>
      </c>
    </row>
    <row r="19" spans="1:15" ht="13" customHeight="1">
      <c r="A19" s="217" t="s">
        <v>599</v>
      </c>
      <c r="B19" s="1063">
        <v>4.8387139998259805</v>
      </c>
      <c r="C19" s="1055">
        <v>4.92</v>
      </c>
      <c r="D19" s="1055">
        <v>4.8899999999999997</v>
      </c>
      <c r="E19" s="1055">
        <v>4.8499999999999996</v>
      </c>
      <c r="F19" s="1055">
        <v>4.8499999999999996</v>
      </c>
      <c r="G19" s="1055">
        <v>4.83</v>
      </c>
      <c r="H19" s="1055">
        <v>4.84</v>
      </c>
      <c r="I19" s="1055">
        <v>4.83</v>
      </c>
      <c r="J19" s="1055">
        <v>4.82</v>
      </c>
      <c r="K19" s="1055">
        <v>4.83</v>
      </c>
      <c r="L19" s="1055">
        <v>4.82</v>
      </c>
      <c r="M19" s="1055">
        <v>4.8099999999999996</v>
      </c>
      <c r="N19" s="1055">
        <v>4.82</v>
      </c>
    </row>
    <row r="20" spans="1:15" ht="13" customHeight="1">
      <c r="A20" s="217" t="s">
        <v>600</v>
      </c>
      <c r="B20" s="1062">
        <v>4.8089631201724572</v>
      </c>
      <c r="C20" s="1054">
        <v>4.82</v>
      </c>
      <c r="D20" s="1054">
        <v>4.8</v>
      </c>
      <c r="E20" s="1054">
        <v>4.79</v>
      </c>
      <c r="F20" s="1054">
        <v>4.8</v>
      </c>
      <c r="G20" s="1054">
        <v>4.8</v>
      </c>
      <c r="H20" s="1054">
        <v>4.78</v>
      </c>
      <c r="I20" s="1055">
        <v>4.8</v>
      </c>
      <c r="J20" s="1055">
        <v>4.8099999999999996</v>
      </c>
      <c r="K20" s="1055">
        <v>4.8</v>
      </c>
      <c r="L20" s="1055">
        <v>4.8499999999999996</v>
      </c>
      <c r="M20" s="1055">
        <v>4.8600000000000003</v>
      </c>
      <c r="N20" s="1055">
        <v>4.83</v>
      </c>
    </row>
    <row r="21" spans="1:15" ht="13" customHeight="1">
      <c r="A21" s="217" t="s">
        <v>601</v>
      </c>
      <c r="B21" s="1062">
        <v>4.9563918074435511</v>
      </c>
      <c r="C21" s="1054">
        <v>4.8</v>
      </c>
      <c r="D21" s="1054">
        <v>4.8600000000000003</v>
      </c>
      <c r="E21" s="1054">
        <v>4.8499999999999996</v>
      </c>
      <c r="F21" s="1054">
        <v>4.83</v>
      </c>
      <c r="G21" s="1054">
        <v>4.71</v>
      </c>
      <c r="H21" s="1054">
        <v>4.7</v>
      </c>
      <c r="I21" s="1055">
        <v>4.68</v>
      </c>
      <c r="J21" s="1055">
        <v>4.7</v>
      </c>
      <c r="K21" s="1055">
        <v>4.75</v>
      </c>
      <c r="L21" s="1055">
        <v>4.78</v>
      </c>
      <c r="M21" s="1055">
        <v>5.7</v>
      </c>
      <c r="N21" s="1055">
        <v>5.96</v>
      </c>
    </row>
    <row r="22" spans="1:15" ht="13" customHeight="1">
      <c r="A22" s="217" t="s">
        <v>243</v>
      </c>
      <c r="B22" s="1062">
        <v>4.5210120434718108</v>
      </c>
      <c r="C22" s="1054">
        <v>4.5505518202731752</v>
      </c>
      <c r="D22" s="1054">
        <v>4.4617320244879597</v>
      </c>
      <c r="E22" s="1054">
        <v>4.3871393862570329</v>
      </c>
      <c r="F22" s="1054">
        <v>4.4429104314812697</v>
      </c>
      <c r="G22" s="1054">
        <v>4.4366675458221971</v>
      </c>
      <c r="H22" s="1054">
        <v>4.5329722629212919</v>
      </c>
      <c r="I22" s="1055">
        <v>4.5487774210885679</v>
      </c>
      <c r="J22" s="1055">
        <v>4.5472807245555646</v>
      </c>
      <c r="K22" s="1055">
        <v>4.5427907356895236</v>
      </c>
      <c r="L22" s="1055">
        <v>4.5999999999999996</v>
      </c>
      <c r="M22" s="1055">
        <v>4.62</v>
      </c>
      <c r="N22" s="1055">
        <v>4.6100000000000003</v>
      </c>
    </row>
    <row r="23" spans="1:15" ht="13" customHeight="1">
      <c r="A23" s="217" t="s">
        <v>244</v>
      </c>
      <c r="B23" s="1062">
        <v>4.8455960022962428</v>
      </c>
      <c r="C23" s="1054">
        <v>4.96</v>
      </c>
      <c r="D23" s="1054">
        <v>4.8499999999999996</v>
      </c>
      <c r="E23" s="1054">
        <v>4.82</v>
      </c>
      <c r="F23" s="1054">
        <v>4.83</v>
      </c>
      <c r="G23" s="1054">
        <v>4.8</v>
      </c>
      <c r="H23" s="1054">
        <v>4.82</v>
      </c>
      <c r="I23" s="1054">
        <v>4.8</v>
      </c>
      <c r="J23" s="1054">
        <v>4.83</v>
      </c>
      <c r="K23" s="1054">
        <v>4.82</v>
      </c>
      <c r="L23" s="1054">
        <v>4.8499999999999996</v>
      </c>
      <c r="M23" s="1054">
        <v>4.88</v>
      </c>
      <c r="N23" s="1054">
        <v>4.8600000000000003</v>
      </c>
    </row>
    <row r="24" spans="1:15" ht="13" customHeight="1">
      <c r="A24" s="217" t="s">
        <v>245</v>
      </c>
      <c r="B24" s="1062">
        <v>4.5437937837485149</v>
      </c>
      <c r="C24" s="1054">
        <v>4.63</v>
      </c>
      <c r="D24" s="1054">
        <v>4.5999999999999996</v>
      </c>
      <c r="E24" s="1054">
        <v>4.5599999999999996</v>
      </c>
      <c r="F24" s="1054">
        <v>4.55</v>
      </c>
      <c r="G24" s="1054">
        <v>4.5</v>
      </c>
      <c r="H24" s="1054">
        <v>4.5199999999999996</v>
      </c>
      <c r="I24" s="1054">
        <v>4.5</v>
      </c>
      <c r="J24" s="1054">
        <v>4.51</v>
      </c>
      <c r="K24" s="1054">
        <v>4.5</v>
      </c>
      <c r="L24" s="1054">
        <v>4.55</v>
      </c>
      <c r="M24" s="1054">
        <v>4.5999999999999996</v>
      </c>
      <c r="N24" s="1054">
        <v>4.59</v>
      </c>
    </row>
    <row r="25" spans="1:15" ht="13" customHeight="1">
      <c r="A25" s="217" t="s">
        <v>246</v>
      </c>
      <c r="B25" s="1062">
        <v>4.7166439591714484</v>
      </c>
      <c r="C25" s="1055">
        <v>4.78</v>
      </c>
      <c r="D25" s="1055">
        <v>4.75</v>
      </c>
      <c r="E25" s="1055">
        <v>4.72</v>
      </c>
      <c r="F25" s="1055">
        <v>4.7</v>
      </c>
      <c r="G25" s="1055">
        <v>4.72</v>
      </c>
      <c r="H25" s="1055">
        <v>4.7</v>
      </c>
      <c r="I25" s="1055">
        <v>4.67</v>
      </c>
      <c r="J25" s="1055">
        <v>4.7</v>
      </c>
      <c r="K25" s="1055">
        <v>4.71</v>
      </c>
      <c r="L25" s="1055">
        <v>4.7</v>
      </c>
      <c r="M25" s="1055">
        <v>4.74</v>
      </c>
      <c r="N25" s="1055">
        <v>4.72</v>
      </c>
    </row>
    <row r="26" spans="1:15" ht="13" customHeight="1">
      <c r="A26" s="217" t="s">
        <v>258</v>
      </c>
      <c r="B26" s="1062">
        <v>4.5002303440069662</v>
      </c>
      <c r="C26" s="1054">
        <v>4.3499999999999996</v>
      </c>
      <c r="D26" s="1054">
        <v>4.6100000000000003</v>
      </c>
      <c r="E26" s="1054">
        <v>4.5999999999999996</v>
      </c>
      <c r="F26" s="1054">
        <v>4.5599999999999996</v>
      </c>
      <c r="G26" s="1054">
        <v>4.5199999999999996</v>
      </c>
      <c r="H26" s="1054">
        <v>4.5</v>
      </c>
      <c r="I26" s="1054">
        <v>4.4800000000000004</v>
      </c>
      <c r="J26" s="1054">
        <v>4.46</v>
      </c>
      <c r="K26" s="1054">
        <v>4.45</v>
      </c>
      <c r="L26" s="1054">
        <v>4.4000000000000004</v>
      </c>
      <c r="M26" s="1054">
        <v>4.45</v>
      </c>
      <c r="N26" s="1054">
        <v>4.5599999999999996</v>
      </c>
    </row>
    <row r="27" spans="1:15" ht="13" customHeight="1">
      <c r="A27" s="217" t="s">
        <v>577</v>
      </c>
      <c r="B27" s="1063">
        <v>3.7349466746207387</v>
      </c>
      <c r="C27" s="1055">
        <v>3.7165035917760716</v>
      </c>
      <c r="D27" s="1055">
        <v>3.7661407407407399</v>
      </c>
      <c r="E27" s="1055">
        <v>3.7363442304684265</v>
      </c>
      <c r="F27" s="1055">
        <v>3.7270021881838087</v>
      </c>
      <c r="G27" s="1055">
        <v>3.7409053629197619</v>
      </c>
      <c r="H27" s="1055">
        <v>3.7225617214043027</v>
      </c>
      <c r="I27" s="1055">
        <v>3.6948492029297721</v>
      </c>
      <c r="J27" s="1055">
        <v>3.7131035073444396</v>
      </c>
      <c r="K27" s="1055">
        <v>3.7241160126625519</v>
      </c>
      <c r="L27" s="1055">
        <v>3.7434904844290666</v>
      </c>
      <c r="M27" s="1055">
        <v>3.7718898305084743</v>
      </c>
      <c r="N27" s="1055">
        <v>3.7557276507276507</v>
      </c>
    </row>
    <row r="28" spans="1:15" ht="13" customHeight="1">
      <c r="A28" s="217" t="s">
        <v>578</v>
      </c>
      <c r="B28" s="1062">
        <v>3.7400428322140553</v>
      </c>
      <c r="C28" s="1054">
        <v>3.7</v>
      </c>
      <c r="D28" s="1054">
        <v>3.76</v>
      </c>
      <c r="E28" s="1054">
        <v>3.75</v>
      </c>
      <c r="F28" s="1054">
        <v>3.74</v>
      </c>
      <c r="G28" s="1054">
        <v>3.75</v>
      </c>
      <c r="H28" s="1054">
        <v>3.73</v>
      </c>
      <c r="I28" s="1054">
        <v>3.7</v>
      </c>
      <c r="J28" s="1054">
        <v>3.72</v>
      </c>
      <c r="K28" s="1054">
        <v>3.73</v>
      </c>
      <c r="L28" s="1054">
        <v>3.75</v>
      </c>
      <c r="M28" s="1054">
        <v>3.78</v>
      </c>
      <c r="N28" s="1054">
        <v>3.76</v>
      </c>
    </row>
    <row r="29" spans="1:15" ht="13" customHeight="1">
      <c r="A29" s="217" t="s">
        <v>579</v>
      </c>
      <c r="B29" s="1062">
        <v>3.7148752348431273</v>
      </c>
      <c r="C29" s="1054">
        <v>3.75</v>
      </c>
      <c r="D29" s="1054">
        <v>3.78</v>
      </c>
      <c r="E29" s="1054">
        <v>3.7</v>
      </c>
      <c r="F29" s="1054">
        <v>3.68</v>
      </c>
      <c r="G29" s="1054">
        <v>3.7</v>
      </c>
      <c r="H29" s="1054">
        <v>3.69</v>
      </c>
      <c r="I29" s="1054">
        <v>3.67</v>
      </c>
      <c r="J29" s="1054">
        <v>3.68</v>
      </c>
      <c r="K29" s="1054">
        <v>3.69</v>
      </c>
      <c r="L29" s="1054">
        <v>3.7</v>
      </c>
      <c r="M29" s="1054">
        <v>3.72</v>
      </c>
      <c r="N29" s="1054">
        <v>3.73</v>
      </c>
    </row>
    <row r="30" spans="1:15" ht="13" customHeight="1">
      <c r="A30" s="217" t="s">
        <v>590</v>
      </c>
      <c r="B30" s="1062">
        <v>4.1211446018310696</v>
      </c>
      <c r="C30" s="1054">
        <v>4.2</v>
      </c>
      <c r="D30" s="1054">
        <v>4.1100000000000003</v>
      </c>
      <c r="E30" s="1054">
        <v>4.12</v>
      </c>
      <c r="F30" s="1054">
        <v>4.0999999999999996</v>
      </c>
      <c r="G30" s="1054">
        <v>4.12</v>
      </c>
      <c r="H30" s="1054">
        <v>4.13</v>
      </c>
      <c r="I30" s="1054">
        <v>4.12</v>
      </c>
      <c r="J30" s="1054">
        <v>4.0999999999999996</v>
      </c>
      <c r="K30" s="1054">
        <v>4.09</v>
      </c>
      <c r="L30" s="1054">
        <v>4.12</v>
      </c>
      <c r="M30" s="1054">
        <v>4.13</v>
      </c>
      <c r="N30" s="1054">
        <v>4.12</v>
      </c>
    </row>
    <row r="31" spans="1:15" ht="13" customHeight="1">
      <c r="A31" s="217" t="s">
        <v>591</v>
      </c>
      <c r="B31" s="1062">
        <v>5.5481084731727925</v>
      </c>
      <c r="C31" s="1054">
        <v>5.5330000000000004</v>
      </c>
      <c r="D31" s="1054">
        <v>5.52</v>
      </c>
      <c r="E31" s="1054">
        <v>5.556</v>
      </c>
      <c r="F31" s="1054">
        <v>5.5525000000000002</v>
      </c>
      <c r="G31" s="1054">
        <v>5.52</v>
      </c>
      <c r="H31" s="1054">
        <v>5.52</v>
      </c>
      <c r="I31" s="1054">
        <v>5.58</v>
      </c>
      <c r="J31" s="1054">
        <v>5.57</v>
      </c>
      <c r="K31" s="1054">
        <v>5.56</v>
      </c>
      <c r="L31" s="1054">
        <v>5.52</v>
      </c>
      <c r="M31" s="1054">
        <v>5.54</v>
      </c>
      <c r="N31" s="1054">
        <v>5.65</v>
      </c>
    </row>
    <row r="32" spans="1:15" ht="13" customHeight="1">
      <c r="A32" s="217" t="s">
        <v>686</v>
      </c>
      <c r="B32" s="1067" t="s">
        <v>537</v>
      </c>
      <c r="C32" s="1068" t="s">
        <v>537</v>
      </c>
      <c r="D32" s="1068" t="s">
        <v>537</v>
      </c>
      <c r="E32" s="1068" t="s">
        <v>537</v>
      </c>
      <c r="F32" s="1068" t="s">
        <v>537</v>
      </c>
      <c r="G32" s="1068" t="s">
        <v>537</v>
      </c>
      <c r="H32" s="1068" t="s">
        <v>537</v>
      </c>
      <c r="I32" s="1068" t="s">
        <v>537</v>
      </c>
      <c r="J32" s="1068" t="s">
        <v>537</v>
      </c>
      <c r="K32" s="1068" t="s">
        <v>537</v>
      </c>
      <c r="L32" s="1068" t="s">
        <v>537</v>
      </c>
      <c r="M32" s="1068" t="s">
        <v>537</v>
      </c>
      <c r="N32" s="1068" t="s">
        <v>537</v>
      </c>
      <c r="O32" s="756"/>
    </row>
    <row r="33" spans="1:15" ht="13" customHeight="1">
      <c r="A33" s="217" t="s">
        <v>534</v>
      </c>
      <c r="B33" s="1067" t="s">
        <v>537</v>
      </c>
      <c r="C33" s="1068" t="s">
        <v>537</v>
      </c>
      <c r="D33" s="1068" t="s">
        <v>537</v>
      </c>
      <c r="E33" s="1068" t="s">
        <v>537</v>
      </c>
      <c r="F33" s="1068" t="s">
        <v>537</v>
      </c>
      <c r="G33" s="1068" t="s">
        <v>537</v>
      </c>
      <c r="H33" s="1068" t="s">
        <v>537</v>
      </c>
      <c r="I33" s="1068" t="s">
        <v>537</v>
      </c>
      <c r="J33" s="1068" t="s">
        <v>537</v>
      </c>
      <c r="K33" s="1068" t="s">
        <v>537</v>
      </c>
      <c r="L33" s="1068" t="s">
        <v>537</v>
      </c>
      <c r="M33" s="1068" t="s">
        <v>537</v>
      </c>
      <c r="N33" s="1068" t="s">
        <v>537</v>
      </c>
      <c r="O33" s="756"/>
    </row>
    <row r="34" spans="1:15" ht="13" customHeight="1">
      <c r="A34" s="217" t="s">
        <v>535</v>
      </c>
      <c r="B34" s="1067" t="s">
        <v>537</v>
      </c>
      <c r="C34" s="1068" t="s">
        <v>537</v>
      </c>
      <c r="D34" s="1068" t="s">
        <v>537</v>
      </c>
      <c r="E34" s="1068" t="s">
        <v>537</v>
      </c>
      <c r="F34" s="1068" t="s">
        <v>537</v>
      </c>
      <c r="G34" s="1068" t="s">
        <v>537</v>
      </c>
      <c r="H34" s="1068" t="s">
        <v>537</v>
      </c>
      <c r="I34" s="1068" t="s">
        <v>537</v>
      </c>
      <c r="J34" s="1068" t="s">
        <v>537</v>
      </c>
      <c r="K34" s="1068" t="s">
        <v>537</v>
      </c>
      <c r="L34" s="1068" t="s">
        <v>537</v>
      </c>
      <c r="M34" s="1068" t="s">
        <v>537</v>
      </c>
      <c r="N34" s="1068" t="s">
        <v>537</v>
      </c>
      <c r="O34" s="756"/>
    </row>
    <row r="35" spans="1:15" ht="13" customHeight="1">
      <c r="A35" s="1041" t="s">
        <v>536</v>
      </c>
      <c r="B35" s="1069" t="s">
        <v>537</v>
      </c>
      <c r="C35" s="1070" t="s">
        <v>537</v>
      </c>
      <c r="D35" s="1070" t="s">
        <v>537</v>
      </c>
      <c r="E35" s="1070" t="s">
        <v>537</v>
      </c>
      <c r="F35" s="1070" t="s">
        <v>537</v>
      </c>
      <c r="G35" s="1070" t="s">
        <v>537</v>
      </c>
      <c r="H35" s="1070" t="s">
        <v>537</v>
      </c>
      <c r="I35" s="1070" t="s">
        <v>537</v>
      </c>
      <c r="J35" s="1070" t="s">
        <v>537</v>
      </c>
      <c r="K35" s="1070" t="s">
        <v>537</v>
      </c>
      <c r="L35" s="1070" t="s">
        <v>537</v>
      </c>
      <c r="M35" s="1070" t="s">
        <v>537</v>
      </c>
      <c r="N35" s="1070" t="s">
        <v>537</v>
      </c>
      <c r="O35" s="756"/>
    </row>
    <row r="36" spans="1:15" ht="9" customHeight="1">
      <c r="A36" s="76" t="s">
        <v>745</v>
      </c>
      <c r="B36" s="1050"/>
      <c r="C36" s="1051"/>
      <c r="D36" s="1051"/>
      <c r="E36" s="1051"/>
      <c r="F36" s="1051"/>
      <c r="G36" s="1051"/>
      <c r="H36" s="1051"/>
      <c r="I36" s="1051"/>
      <c r="J36" s="1051"/>
      <c r="K36" s="1051"/>
      <c r="L36" s="1051"/>
      <c r="M36" s="1051"/>
      <c r="N36" s="1051"/>
    </row>
    <row r="37" spans="1:15" ht="9" customHeight="1">
      <c r="A37" s="76" t="s">
        <v>151</v>
      </c>
      <c r="B37" s="1051"/>
      <c r="C37" s="1051"/>
      <c r="D37" s="1051"/>
      <c r="E37" s="1051"/>
      <c r="F37" s="1051"/>
      <c r="G37" s="1051"/>
      <c r="H37" s="1051"/>
      <c r="I37" s="1051"/>
      <c r="J37" s="1051"/>
      <c r="K37" s="1051"/>
      <c r="L37" s="1051"/>
      <c r="M37" s="1051"/>
      <c r="N37" s="1051"/>
    </row>
    <row r="38" spans="1:15" ht="9" customHeight="1">
      <c r="A38" s="77" t="s">
        <v>318</v>
      </c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1:15" ht="9" customHeight="1">
      <c r="A39" s="796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1:15" ht="9" customHeight="1">
      <c r="A40" s="796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  <row r="41" spans="1:15" ht="9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</row>
  </sheetData>
  <phoneticPr fontId="54" type="noConversion"/>
  <printOptions horizontalCentered="1" verticalCentered="1" gridLinesSet="0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41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9" style="217" customWidth="1"/>
    <col min="2" max="2" width="6.1640625" style="217" customWidth="1"/>
    <col min="3" max="14" width="5.5" style="217" customWidth="1"/>
    <col min="15" max="15" width="5.6640625" style="217" customWidth="1"/>
    <col min="16" max="16384" width="12.83203125" style="217"/>
  </cols>
  <sheetData>
    <row r="2" spans="1:14" ht="12" customHeight="1">
      <c r="A2" s="215" t="s">
        <v>16</v>
      </c>
      <c r="B2" s="215"/>
      <c r="C2" s="215"/>
      <c r="D2" s="215"/>
      <c r="E2" s="215"/>
      <c r="F2" s="215"/>
      <c r="G2" s="215"/>
      <c r="H2" s="215"/>
      <c r="I2" s="215"/>
      <c r="J2" s="215"/>
      <c r="K2" s="1071"/>
      <c r="L2" s="1071"/>
      <c r="M2" s="1071"/>
      <c r="N2" s="343"/>
    </row>
    <row r="3" spans="1:14" ht="11">
      <c r="A3" s="1072" t="s">
        <v>30</v>
      </c>
      <c r="B3" s="215"/>
      <c r="C3" s="215"/>
      <c r="D3" s="215"/>
      <c r="E3" s="215"/>
      <c r="F3" s="215"/>
      <c r="G3" s="1071"/>
      <c r="H3" s="1071"/>
      <c r="I3" s="215"/>
      <c r="J3" s="215"/>
      <c r="K3" s="215"/>
      <c r="L3" s="215"/>
      <c r="M3" s="215"/>
      <c r="N3" s="272"/>
    </row>
    <row r="4" spans="1:14" ht="5" customHeight="1">
      <c r="A4" s="343"/>
      <c r="B4" s="272"/>
      <c r="C4" s="272"/>
      <c r="D4" s="272"/>
      <c r="E4" s="272"/>
      <c r="F4" s="272"/>
      <c r="G4" s="344"/>
      <c r="H4" s="343"/>
      <c r="I4" s="272"/>
      <c r="J4" s="272"/>
      <c r="K4" s="272"/>
      <c r="L4" s="272"/>
      <c r="M4" s="272"/>
      <c r="N4" s="272"/>
    </row>
    <row r="5" spans="1:14" ht="17" customHeight="1">
      <c r="A5" s="674" t="s">
        <v>198</v>
      </c>
      <c r="B5" s="223" t="s">
        <v>60</v>
      </c>
      <c r="C5" s="856" t="s">
        <v>543</v>
      </c>
      <c r="D5" s="856" t="s">
        <v>677</v>
      </c>
      <c r="E5" s="856" t="s">
        <v>678</v>
      </c>
      <c r="F5" s="856" t="s">
        <v>546</v>
      </c>
      <c r="G5" s="856" t="s">
        <v>547</v>
      </c>
      <c r="H5" s="856" t="s">
        <v>548</v>
      </c>
      <c r="I5" s="856" t="s">
        <v>549</v>
      </c>
      <c r="J5" s="856" t="s">
        <v>550</v>
      </c>
      <c r="K5" s="856" t="s">
        <v>551</v>
      </c>
      <c r="L5" s="856" t="s">
        <v>552</v>
      </c>
      <c r="M5" s="856" t="s">
        <v>553</v>
      </c>
      <c r="N5" s="859" t="s">
        <v>554</v>
      </c>
    </row>
    <row r="6" spans="1:14" ht="17" customHeight="1">
      <c r="A6" s="242" t="s">
        <v>744</v>
      </c>
      <c r="B6" s="1061">
        <v>4.2540549254982629</v>
      </c>
      <c r="C6" s="1053">
        <v>4.2701158865773952</v>
      </c>
      <c r="D6" s="1053">
        <v>4.2726111544064826</v>
      </c>
      <c r="E6" s="1053">
        <v>4.2782448662685786</v>
      </c>
      <c r="F6" s="1053">
        <v>4.3119106659147253</v>
      </c>
      <c r="G6" s="1053">
        <v>4.3339400943671507</v>
      </c>
      <c r="H6" s="1053">
        <v>4.284698790628485</v>
      </c>
      <c r="I6" s="1053">
        <v>4.169266191645927</v>
      </c>
      <c r="J6" s="1053">
        <v>4.1680491493123224</v>
      </c>
      <c r="K6" s="1053">
        <v>4.1868443042279821</v>
      </c>
      <c r="L6" s="1053">
        <v>4.1860439522671866</v>
      </c>
      <c r="M6" s="1053">
        <v>4.1859289837640894</v>
      </c>
      <c r="N6" s="1053">
        <v>4.3701696550908702</v>
      </c>
    </row>
    <row r="7" spans="1:14" ht="13" customHeight="1">
      <c r="A7" s="217" t="s">
        <v>488</v>
      </c>
      <c r="B7" s="1073" t="s">
        <v>537</v>
      </c>
      <c r="C7" s="1074" t="s">
        <v>537</v>
      </c>
      <c r="D7" s="1074" t="s">
        <v>537</v>
      </c>
      <c r="E7" s="1074" t="s">
        <v>537</v>
      </c>
      <c r="F7" s="1074" t="s">
        <v>537</v>
      </c>
      <c r="G7" s="1074" t="s">
        <v>537</v>
      </c>
      <c r="H7" s="1074" t="s">
        <v>537</v>
      </c>
      <c r="I7" s="1074" t="s">
        <v>537</v>
      </c>
      <c r="J7" s="1074" t="s">
        <v>537</v>
      </c>
      <c r="K7" s="1074" t="s">
        <v>537</v>
      </c>
      <c r="L7" s="1074" t="s">
        <v>537</v>
      </c>
      <c r="M7" s="1074" t="s">
        <v>537</v>
      </c>
      <c r="N7" s="1074" t="s">
        <v>537</v>
      </c>
    </row>
    <row r="8" spans="1:14" ht="13" customHeight="1">
      <c r="A8" s="217" t="s">
        <v>603</v>
      </c>
      <c r="B8" s="1073" t="s">
        <v>537</v>
      </c>
      <c r="C8" s="1074" t="s">
        <v>537</v>
      </c>
      <c r="D8" s="1074" t="s">
        <v>537</v>
      </c>
      <c r="E8" s="1074" t="s">
        <v>537</v>
      </c>
      <c r="F8" s="1074" t="s">
        <v>537</v>
      </c>
      <c r="G8" s="1074" t="s">
        <v>537</v>
      </c>
      <c r="H8" s="1074" t="s">
        <v>537</v>
      </c>
      <c r="I8" s="1074" t="s">
        <v>537</v>
      </c>
      <c r="J8" s="1074" t="s">
        <v>537</v>
      </c>
      <c r="K8" s="1074" t="s">
        <v>537</v>
      </c>
      <c r="L8" s="1074" t="s">
        <v>537</v>
      </c>
      <c r="M8" s="1074" t="s">
        <v>537</v>
      </c>
      <c r="N8" s="1074" t="s">
        <v>537</v>
      </c>
    </row>
    <row r="9" spans="1:14" ht="13" customHeight="1">
      <c r="A9" s="217" t="s">
        <v>604</v>
      </c>
      <c r="B9" s="1073" t="s">
        <v>537</v>
      </c>
      <c r="C9" s="1074" t="s">
        <v>537</v>
      </c>
      <c r="D9" s="1074" t="s">
        <v>537</v>
      </c>
      <c r="E9" s="1074" t="s">
        <v>537</v>
      </c>
      <c r="F9" s="1074" t="s">
        <v>537</v>
      </c>
      <c r="G9" s="1074" t="s">
        <v>537</v>
      </c>
      <c r="H9" s="1074" t="s">
        <v>537</v>
      </c>
      <c r="I9" s="1074" t="s">
        <v>537</v>
      </c>
      <c r="J9" s="1074" t="s">
        <v>537</v>
      </c>
      <c r="K9" s="1074" t="s">
        <v>537</v>
      </c>
      <c r="L9" s="1074" t="s">
        <v>537</v>
      </c>
      <c r="M9" s="1074" t="s">
        <v>537</v>
      </c>
      <c r="N9" s="1074" t="s">
        <v>537</v>
      </c>
    </row>
    <row r="10" spans="1:14" ht="13" customHeight="1">
      <c r="A10" s="217" t="s">
        <v>605</v>
      </c>
      <c r="B10" s="1073" t="s">
        <v>537</v>
      </c>
      <c r="C10" s="1074" t="s">
        <v>537</v>
      </c>
      <c r="D10" s="1074" t="s">
        <v>537</v>
      </c>
      <c r="E10" s="1074" t="s">
        <v>537</v>
      </c>
      <c r="F10" s="1074" t="s">
        <v>537</v>
      </c>
      <c r="G10" s="1074" t="s">
        <v>537</v>
      </c>
      <c r="H10" s="1074" t="s">
        <v>537</v>
      </c>
      <c r="I10" s="1074" t="s">
        <v>537</v>
      </c>
      <c r="J10" s="1074" t="s">
        <v>537</v>
      </c>
      <c r="K10" s="1074" t="s">
        <v>537</v>
      </c>
      <c r="L10" s="1074" t="s">
        <v>537</v>
      </c>
      <c r="M10" s="1074" t="s">
        <v>537</v>
      </c>
      <c r="N10" s="1074" t="s">
        <v>537</v>
      </c>
    </row>
    <row r="11" spans="1:14" ht="13" customHeight="1">
      <c r="A11" s="217" t="s">
        <v>606</v>
      </c>
      <c r="B11" s="1073" t="s">
        <v>537</v>
      </c>
      <c r="C11" s="1074" t="s">
        <v>537</v>
      </c>
      <c r="D11" s="1074" t="s">
        <v>537</v>
      </c>
      <c r="E11" s="1074" t="s">
        <v>537</v>
      </c>
      <c r="F11" s="1074" t="s">
        <v>537</v>
      </c>
      <c r="G11" s="1074" t="s">
        <v>537</v>
      </c>
      <c r="H11" s="1074" t="s">
        <v>537</v>
      </c>
      <c r="I11" s="1074" t="s">
        <v>537</v>
      </c>
      <c r="J11" s="1074" t="s">
        <v>537</v>
      </c>
      <c r="K11" s="1074" t="s">
        <v>537</v>
      </c>
      <c r="L11" s="1074" t="s">
        <v>537</v>
      </c>
      <c r="M11" s="1074" t="s">
        <v>537</v>
      </c>
      <c r="N11" s="1074" t="s">
        <v>537</v>
      </c>
    </row>
    <row r="12" spans="1:14" ht="13" customHeight="1">
      <c r="A12" s="217" t="s">
        <v>592</v>
      </c>
      <c r="B12" s="1073" t="s">
        <v>537</v>
      </c>
      <c r="C12" s="1074" t="s">
        <v>537</v>
      </c>
      <c r="D12" s="1074" t="s">
        <v>537</v>
      </c>
      <c r="E12" s="1074" t="s">
        <v>537</v>
      </c>
      <c r="F12" s="1074" t="s">
        <v>537</v>
      </c>
      <c r="G12" s="1074" t="s">
        <v>537</v>
      </c>
      <c r="H12" s="1074" t="s">
        <v>537</v>
      </c>
      <c r="I12" s="1074" t="s">
        <v>537</v>
      </c>
      <c r="J12" s="1074" t="s">
        <v>537</v>
      </c>
      <c r="K12" s="1074" t="s">
        <v>537</v>
      </c>
      <c r="L12" s="1074" t="s">
        <v>537</v>
      </c>
      <c r="M12" s="1074" t="s">
        <v>537</v>
      </c>
      <c r="N12" s="1074" t="s">
        <v>537</v>
      </c>
    </row>
    <row r="13" spans="1:14" ht="13" customHeight="1">
      <c r="A13" s="217" t="s">
        <v>593</v>
      </c>
      <c r="B13" s="1073" t="s">
        <v>537</v>
      </c>
      <c r="C13" s="1074" t="s">
        <v>537</v>
      </c>
      <c r="D13" s="1074" t="s">
        <v>537</v>
      </c>
      <c r="E13" s="1074" t="s">
        <v>537</v>
      </c>
      <c r="F13" s="1074" t="s">
        <v>537</v>
      </c>
      <c r="G13" s="1074" t="s">
        <v>537</v>
      </c>
      <c r="H13" s="1074" t="s">
        <v>537</v>
      </c>
      <c r="I13" s="1074" t="s">
        <v>537</v>
      </c>
      <c r="J13" s="1074" t="s">
        <v>537</v>
      </c>
      <c r="K13" s="1074" t="s">
        <v>537</v>
      </c>
      <c r="L13" s="1074" t="s">
        <v>537</v>
      </c>
      <c r="M13" s="1074" t="s">
        <v>537</v>
      </c>
      <c r="N13" s="1074" t="s">
        <v>537</v>
      </c>
    </row>
    <row r="14" spans="1:14" ht="13" customHeight="1">
      <c r="A14" s="217" t="s">
        <v>522</v>
      </c>
      <c r="B14" s="1073" t="s">
        <v>537</v>
      </c>
      <c r="C14" s="1074" t="s">
        <v>537</v>
      </c>
      <c r="D14" s="1074" t="s">
        <v>537</v>
      </c>
      <c r="E14" s="1074" t="s">
        <v>537</v>
      </c>
      <c r="F14" s="1074" t="s">
        <v>537</v>
      </c>
      <c r="G14" s="1074" t="s">
        <v>537</v>
      </c>
      <c r="H14" s="1074" t="s">
        <v>537</v>
      </c>
      <c r="I14" s="1074" t="s">
        <v>537</v>
      </c>
      <c r="J14" s="1074" t="s">
        <v>537</v>
      </c>
      <c r="K14" s="1074" t="s">
        <v>537</v>
      </c>
      <c r="L14" s="1074" t="s">
        <v>537</v>
      </c>
      <c r="M14" s="1074" t="s">
        <v>537</v>
      </c>
      <c r="N14" s="1074" t="s">
        <v>537</v>
      </c>
    </row>
    <row r="15" spans="1:14" ht="13" customHeight="1">
      <c r="A15" s="217" t="s">
        <v>595</v>
      </c>
      <c r="B15" s="1073" t="s">
        <v>537</v>
      </c>
      <c r="C15" s="1074" t="s">
        <v>537</v>
      </c>
      <c r="D15" s="1074" t="s">
        <v>537</v>
      </c>
      <c r="E15" s="1074" t="s">
        <v>537</v>
      </c>
      <c r="F15" s="1074" t="s">
        <v>537</v>
      </c>
      <c r="G15" s="1074" t="s">
        <v>537</v>
      </c>
      <c r="H15" s="1074" t="s">
        <v>537</v>
      </c>
      <c r="I15" s="1074" t="s">
        <v>537</v>
      </c>
      <c r="J15" s="1074" t="s">
        <v>537</v>
      </c>
      <c r="K15" s="1074" t="s">
        <v>537</v>
      </c>
      <c r="L15" s="1074" t="s">
        <v>537</v>
      </c>
      <c r="M15" s="1074" t="s">
        <v>537</v>
      </c>
      <c r="N15" s="1074" t="s">
        <v>537</v>
      </c>
    </row>
    <row r="16" spans="1:14" ht="13" customHeight="1">
      <c r="A16" s="217" t="s">
        <v>596</v>
      </c>
      <c r="B16" s="1073" t="s">
        <v>537</v>
      </c>
      <c r="C16" s="1074" t="s">
        <v>537</v>
      </c>
      <c r="D16" s="1074" t="s">
        <v>537</v>
      </c>
      <c r="E16" s="1074" t="s">
        <v>537</v>
      </c>
      <c r="F16" s="1074" t="s">
        <v>537</v>
      </c>
      <c r="G16" s="1074" t="s">
        <v>537</v>
      </c>
      <c r="H16" s="1074" t="s">
        <v>537</v>
      </c>
      <c r="I16" s="1074" t="s">
        <v>537</v>
      </c>
      <c r="J16" s="1074" t="s">
        <v>537</v>
      </c>
      <c r="K16" s="1074" t="s">
        <v>537</v>
      </c>
      <c r="L16" s="1074" t="s">
        <v>537</v>
      </c>
      <c r="M16" s="1074" t="s">
        <v>537</v>
      </c>
      <c r="N16" s="1074" t="s">
        <v>537</v>
      </c>
    </row>
    <row r="17" spans="1:14" ht="13" customHeight="1">
      <c r="A17" s="217" t="s">
        <v>597</v>
      </c>
      <c r="B17" s="1062">
        <v>3.7192551537307539</v>
      </c>
      <c r="C17" s="1054">
        <v>3.62222222222222</v>
      </c>
      <c r="D17" s="1054">
        <v>3.6880864197530898</v>
      </c>
      <c r="E17" s="1054">
        <v>3.5567901234567891</v>
      </c>
      <c r="F17" s="1054">
        <v>3.6577160493827194</v>
      </c>
      <c r="G17" s="1054">
        <v>3.6648148148148101</v>
      </c>
      <c r="H17" s="1054">
        <v>3.6648148148148096</v>
      </c>
      <c r="I17" s="1054">
        <v>3.6743827160493794</v>
      </c>
      <c r="J17" s="1054">
        <v>3.7027777777777806</v>
      </c>
      <c r="K17" s="1054">
        <v>3.67623456790123</v>
      </c>
      <c r="L17" s="1054">
        <v>3.75</v>
      </c>
      <c r="M17" s="1054">
        <v>3.86</v>
      </c>
      <c r="N17" s="1054">
        <v>4.05</v>
      </c>
    </row>
    <row r="18" spans="1:14" ht="13" customHeight="1">
      <c r="A18" s="217" t="s">
        <v>598</v>
      </c>
      <c r="B18" s="1073" t="s">
        <v>537</v>
      </c>
      <c r="C18" s="1074" t="s">
        <v>537</v>
      </c>
      <c r="D18" s="1074" t="s">
        <v>537</v>
      </c>
      <c r="E18" s="1074" t="s">
        <v>537</v>
      </c>
      <c r="F18" s="1074" t="s">
        <v>537</v>
      </c>
      <c r="G18" s="1074" t="s">
        <v>537</v>
      </c>
      <c r="H18" s="1074" t="s">
        <v>537</v>
      </c>
      <c r="I18" s="1074" t="s">
        <v>537</v>
      </c>
      <c r="J18" s="1074" t="s">
        <v>537</v>
      </c>
      <c r="K18" s="1074" t="s">
        <v>537</v>
      </c>
      <c r="L18" s="1074" t="s">
        <v>537</v>
      </c>
      <c r="M18" s="1074" t="s">
        <v>537</v>
      </c>
      <c r="N18" s="1074" t="s">
        <v>537</v>
      </c>
    </row>
    <row r="19" spans="1:14" ht="13" customHeight="1">
      <c r="A19" s="217" t="s">
        <v>599</v>
      </c>
      <c r="B19" s="1063">
        <v>3.9</v>
      </c>
      <c r="C19" s="1055">
        <v>0</v>
      </c>
      <c r="D19" s="1055">
        <v>0</v>
      </c>
      <c r="E19" s="1055">
        <v>0</v>
      </c>
      <c r="F19" s="1055">
        <v>0</v>
      </c>
      <c r="G19" s="1055">
        <v>0</v>
      </c>
      <c r="H19" s="1055">
        <v>0</v>
      </c>
      <c r="I19" s="1055">
        <v>3.9</v>
      </c>
      <c r="J19" s="1055">
        <v>0</v>
      </c>
      <c r="K19" s="1055">
        <v>0</v>
      </c>
      <c r="L19" s="1055">
        <v>0</v>
      </c>
      <c r="M19" s="1055">
        <v>0</v>
      </c>
      <c r="N19" s="1055">
        <v>0</v>
      </c>
    </row>
    <row r="20" spans="1:14" ht="13" customHeight="1">
      <c r="A20" s="217" t="s">
        <v>600</v>
      </c>
      <c r="B20" s="1062">
        <v>3.9095732569571298</v>
      </c>
      <c r="C20" s="1054">
        <v>3.9</v>
      </c>
      <c r="D20" s="1054">
        <v>3.88</v>
      </c>
      <c r="E20" s="1054">
        <v>3.85</v>
      </c>
      <c r="F20" s="1054">
        <v>3.83</v>
      </c>
      <c r="G20" s="1054">
        <v>3.85</v>
      </c>
      <c r="H20" s="1054">
        <v>3.9</v>
      </c>
      <c r="I20" s="1054">
        <v>3.89</v>
      </c>
      <c r="J20" s="1054">
        <v>3.88</v>
      </c>
      <c r="K20" s="1054">
        <v>3.89</v>
      </c>
      <c r="L20" s="1054">
        <v>3.9</v>
      </c>
      <c r="M20" s="1054">
        <v>4</v>
      </c>
      <c r="N20" s="1054">
        <v>4.0999999999999996</v>
      </c>
    </row>
    <row r="21" spans="1:14" ht="13" customHeight="1">
      <c r="A21" s="217" t="s">
        <v>601</v>
      </c>
      <c r="B21" s="1062">
        <v>3.9651430507078542</v>
      </c>
      <c r="C21" s="1054">
        <v>3.9</v>
      </c>
      <c r="D21" s="1054">
        <v>4.0599999999999996</v>
      </c>
      <c r="E21" s="1054">
        <v>4.04</v>
      </c>
      <c r="F21" s="1054">
        <v>4.01</v>
      </c>
      <c r="G21" s="1054">
        <v>4</v>
      </c>
      <c r="H21" s="1054">
        <v>3.99</v>
      </c>
      <c r="I21" s="1054">
        <v>3.95</v>
      </c>
      <c r="J21" s="1054">
        <v>3.94</v>
      </c>
      <c r="K21" s="1054">
        <v>3.93</v>
      </c>
      <c r="L21" s="1054">
        <v>3.92</v>
      </c>
      <c r="M21" s="1054">
        <v>3.94</v>
      </c>
      <c r="N21" s="1054">
        <v>3.92</v>
      </c>
    </row>
    <row r="22" spans="1:14" ht="13" customHeight="1">
      <c r="A22" s="217" t="s">
        <v>243</v>
      </c>
      <c r="B22" s="1062">
        <v>4.0391624337989063</v>
      </c>
      <c r="C22" s="1054">
        <v>3.9170000000000003</v>
      </c>
      <c r="D22" s="1054">
        <v>3.920435090478128</v>
      </c>
      <c r="E22" s="1054">
        <v>3.9416011534222792</v>
      </c>
      <c r="F22" s="1054">
        <v>3.9453288265515849</v>
      </c>
      <c r="G22" s="1054">
        <v>4.0003626936062622</v>
      </c>
      <c r="H22" s="1054">
        <v>4.0049503827384321</v>
      </c>
      <c r="I22" s="1055">
        <v>4.0241214877602394</v>
      </c>
      <c r="J22" s="1055">
        <v>4.1247394001870505</v>
      </c>
      <c r="K22" s="1055">
        <v>4.1737039005877952</v>
      </c>
      <c r="L22" s="1055">
        <v>4.1500000000000004</v>
      </c>
      <c r="M22" s="1055">
        <v>4.16</v>
      </c>
      <c r="N22" s="1055">
        <v>4.1500000000000004</v>
      </c>
    </row>
    <row r="23" spans="1:14" ht="13" customHeight="1">
      <c r="A23" s="217" t="s">
        <v>244</v>
      </c>
      <c r="B23" s="1062">
        <v>4.4089034966681764</v>
      </c>
      <c r="C23" s="1054">
        <v>4.55</v>
      </c>
      <c r="D23" s="1054">
        <v>4.42</v>
      </c>
      <c r="E23" s="1054">
        <v>4.4000000000000004</v>
      </c>
      <c r="F23" s="1054">
        <v>4.38</v>
      </c>
      <c r="G23" s="1054">
        <v>4.3600000000000003</v>
      </c>
      <c r="H23" s="1054">
        <v>4.3499999999999996</v>
      </c>
      <c r="I23" s="1054">
        <v>4.32</v>
      </c>
      <c r="J23" s="1054">
        <v>4.3</v>
      </c>
      <c r="K23" s="1054">
        <v>4.38</v>
      </c>
      <c r="L23" s="1054">
        <v>4.4000000000000004</v>
      </c>
      <c r="M23" s="1054">
        <v>4.42</v>
      </c>
      <c r="N23" s="1054">
        <v>4.53</v>
      </c>
    </row>
    <row r="24" spans="1:14" ht="13" customHeight="1">
      <c r="A24" s="217" t="s">
        <v>245</v>
      </c>
      <c r="B24" s="1062">
        <v>3.9146312017540681</v>
      </c>
      <c r="C24" s="1054">
        <v>4</v>
      </c>
      <c r="D24" s="1054">
        <v>3.95</v>
      </c>
      <c r="E24" s="1054">
        <v>3.93</v>
      </c>
      <c r="F24" s="1054">
        <v>3.95</v>
      </c>
      <c r="G24" s="1054">
        <v>3.92</v>
      </c>
      <c r="H24" s="1054">
        <v>3.9</v>
      </c>
      <c r="I24" s="1054">
        <v>3.87</v>
      </c>
      <c r="J24" s="1054">
        <v>3.85</v>
      </c>
      <c r="K24" s="1054">
        <v>3.86</v>
      </c>
      <c r="L24" s="1054">
        <v>3.92</v>
      </c>
      <c r="M24" s="1054">
        <v>3.95</v>
      </c>
      <c r="N24" s="1054">
        <v>3.9</v>
      </c>
    </row>
    <row r="25" spans="1:14" ht="13" customHeight="1">
      <c r="A25" s="217" t="s">
        <v>246</v>
      </c>
      <c r="B25" s="1062">
        <v>4.0309622220673313</v>
      </c>
      <c r="C25" s="1054">
        <v>4.13</v>
      </c>
      <c r="D25" s="1054">
        <v>4.0999999999999996</v>
      </c>
      <c r="E25" s="1054">
        <v>4.08</v>
      </c>
      <c r="F25" s="1054">
        <v>4.05</v>
      </c>
      <c r="G25" s="1054">
        <v>4</v>
      </c>
      <c r="H25" s="1054">
        <v>4.0199999999999996</v>
      </c>
      <c r="I25" s="1054">
        <v>4</v>
      </c>
      <c r="J25" s="1054">
        <v>4.01</v>
      </c>
      <c r="K25" s="1054">
        <v>4</v>
      </c>
      <c r="L25" s="1054">
        <v>4.0199999999999996</v>
      </c>
      <c r="M25" s="1054">
        <v>4</v>
      </c>
      <c r="N25" s="1054">
        <v>4.01</v>
      </c>
    </row>
    <row r="26" spans="1:14" ht="13" customHeight="1">
      <c r="A26" s="217" t="s">
        <v>258</v>
      </c>
      <c r="B26" s="1062">
        <v>4.0750744981464049</v>
      </c>
      <c r="C26" s="1054">
        <v>4.1500000000000004</v>
      </c>
      <c r="D26" s="1054">
        <v>4.16</v>
      </c>
      <c r="E26" s="1054">
        <v>4.12</v>
      </c>
      <c r="F26" s="1054">
        <v>4.0999999999999996</v>
      </c>
      <c r="G26" s="1054">
        <v>4.08</v>
      </c>
      <c r="H26" s="1054">
        <v>4.0599999999999996</v>
      </c>
      <c r="I26" s="1054">
        <v>4.05</v>
      </c>
      <c r="J26" s="1054">
        <v>4.03</v>
      </c>
      <c r="K26" s="1054">
        <v>4.05</v>
      </c>
      <c r="L26" s="1054">
        <v>4.03</v>
      </c>
      <c r="M26" s="1054">
        <v>4.0199999999999996</v>
      </c>
      <c r="N26" s="1054">
        <v>4.12</v>
      </c>
    </row>
    <row r="27" spans="1:14" ht="13" customHeight="1">
      <c r="A27" s="217" t="s">
        <v>577</v>
      </c>
      <c r="B27" s="1063">
        <v>3.6042993965536465</v>
      </c>
      <c r="C27" s="1055">
        <v>3.6412034383954155</v>
      </c>
      <c r="D27" s="1055">
        <v>3.6258115597783056</v>
      </c>
      <c r="E27" s="1055">
        <v>3.6070406111781264</v>
      </c>
      <c r="F27" s="1055">
        <v>3.5905084745762719</v>
      </c>
      <c r="G27" s="1055">
        <v>3.6057984790874524</v>
      </c>
      <c r="H27" s="1055">
        <v>3.6097041906327036</v>
      </c>
      <c r="I27" s="1055">
        <v>3.5886822157434404</v>
      </c>
      <c r="J27" s="1055">
        <v>3.5643303034076292</v>
      </c>
      <c r="K27" s="1055">
        <v>3.5752865979381445</v>
      </c>
      <c r="L27" s="1055">
        <v>3.590484330484331</v>
      </c>
      <c r="M27" s="1055">
        <v>3.6422626403481355</v>
      </c>
      <c r="N27" s="1055">
        <v>3.6160763426542384</v>
      </c>
    </row>
    <row r="28" spans="1:14" ht="13" customHeight="1">
      <c r="A28" s="217" t="s">
        <v>578</v>
      </c>
      <c r="B28" s="1062">
        <v>3.5964897106871843</v>
      </c>
      <c r="C28" s="1055">
        <v>3.62</v>
      </c>
      <c r="D28" s="1055">
        <v>3.6</v>
      </c>
      <c r="E28" s="1055">
        <v>3.58</v>
      </c>
      <c r="F28" s="1055">
        <v>3.58</v>
      </c>
      <c r="G28" s="1055">
        <v>3.59</v>
      </c>
      <c r="H28" s="1055">
        <v>3.6</v>
      </c>
      <c r="I28" s="1055">
        <v>3.58</v>
      </c>
      <c r="J28" s="1055">
        <v>3.56</v>
      </c>
      <c r="K28" s="1055">
        <v>3.58</v>
      </c>
      <c r="L28" s="1055">
        <v>3.6</v>
      </c>
      <c r="M28" s="1055">
        <v>3.65</v>
      </c>
      <c r="N28" s="1055">
        <v>3.62</v>
      </c>
    </row>
    <row r="29" spans="1:14" ht="13" customHeight="1">
      <c r="A29" s="217" t="s">
        <v>579</v>
      </c>
      <c r="B29" s="1062">
        <v>3.6127919470779326</v>
      </c>
      <c r="C29" s="1054">
        <v>3.66</v>
      </c>
      <c r="D29" s="1054">
        <v>3.65</v>
      </c>
      <c r="E29" s="1054">
        <v>3.63</v>
      </c>
      <c r="F29" s="1054">
        <v>3.6</v>
      </c>
      <c r="G29" s="1054">
        <v>3.62</v>
      </c>
      <c r="H29" s="1054">
        <v>3.62</v>
      </c>
      <c r="I29" s="1054">
        <v>3.6</v>
      </c>
      <c r="J29" s="1054">
        <v>3.57</v>
      </c>
      <c r="K29" s="1054">
        <v>3.57</v>
      </c>
      <c r="L29" s="1054">
        <v>3.58</v>
      </c>
      <c r="M29" s="1054">
        <v>3.63</v>
      </c>
      <c r="N29" s="1054">
        <v>3.61</v>
      </c>
    </row>
    <row r="30" spans="1:14" ht="13" customHeight="1">
      <c r="A30" s="217" t="s">
        <v>590</v>
      </c>
      <c r="B30" s="1062">
        <v>4.0348223086011741</v>
      </c>
      <c r="C30" s="1054">
        <v>4.12</v>
      </c>
      <c r="D30" s="1054">
        <v>4</v>
      </c>
      <c r="E30" s="1054">
        <v>4.01</v>
      </c>
      <c r="F30" s="1054">
        <v>4</v>
      </c>
      <c r="G30" s="1054">
        <v>4.0199999999999996</v>
      </c>
      <c r="H30" s="1054">
        <v>4.03</v>
      </c>
      <c r="I30" s="1054">
        <v>4.05</v>
      </c>
      <c r="J30" s="1054">
        <v>4.03</v>
      </c>
      <c r="K30" s="1054">
        <v>4.0199999999999996</v>
      </c>
      <c r="L30" s="1054">
        <v>4.04</v>
      </c>
      <c r="M30" s="1054">
        <v>4.05</v>
      </c>
      <c r="N30" s="1054">
        <v>4.0599999999999996</v>
      </c>
    </row>
    <row r="31" spans="1:14" ht="13" customHeight="1">
      <c r="A31" s="273" t="s">
        <v>683</v>
      </c>
      <c r="B31" s="1062">
        <v>4.6292305256084605</v>
      </c>
      <c r="C31" s="1054">
        <v>4.677999999999999</v>
      </c>
      <c r="D31" s="1054">
        <v>4.665</v>
      </c>
      <c r="E31" s="1054">
        <v>4.6780000000000008</v>
      </c>
      <c r="F31" s="1054">
        <v>4.6779999999999999</v>
      </c>
      <c r="G31" s="1054">
        <v>4.78</v>
      </c>
      <c r="H31" s="1054">
        <v>4.6825000000000001</v>
      </c>
      <c r="I31" s="1054">
        <v>4.4580000000000011</v>
      </c>
      <c r="J31" s="1054">
        <v>4.4644999999999992</v>
      </c>
      <c r="K31" s="1054">
        <v>4.484</v>
      </c>
      <c r="L31" s="1054">
        <v>4.484</v>
      </c>
      <c r="M31" s="1054">
        <v>4.4580000000000002</v>
      </c>
      <c r="N31" s="1054">
        <v>4.96</v>
      </c>
    </row>
    <row r="32" spans="1:14" ht="13" customHeight="1">
      <c r="A32" s="217" t="s">
        <v>686</v>
      </c>
      <c r="B32" s="1073" t="s">
        <v>537</v>
      </c>
      <c r="C32" s="1074" t="s">
        <v>537</v>
      </c>
      <c r="D32" s="1074" t="s">
        <v>537</v>
      </c>
      <c r="E32" s="1074" t="s">
        <v>537</v>
      </c>
      <c r="F32" s="1074" t="s">
        <v>537</v>
      </c>
      <c r="G32" s="1074" t="s">
        <v>537</v>
      </c>
      <c r="H32" s="1074" t="s">
        <v>537</v>
      </c>
      <c r="I32" s="1074" t="s">
        <v>537</v>
      </c>
      <c r="J32" s="1074" t="s">
        <v>537</v>
      </c>
      <c r="K32" s="1074" t="s">
        <v>537</v>
      </c>
      <c r="L32" s="1074" t="s">
        <v>537</v>
      </c>
      <c r="M32" s="1074" t="s">
        <v>537</v>
      </c>
      <c r="N32" s="1074" t="s">
        <v>537</v>
      </c>
    </row>
    <row r="33" spans="1:14" ht="13" customHeight="1">
      <c r="A33" s="217" t="s">
        <v>534</v>
      </c>
      <c r="B33" s="1073" t="s">
        <v>537</v>
      </c>
      <c r="C33" s="1074" t="s">
        <v>537</v>
      </c>
      <c r="D33" s="1074" t="s">
        <v>537</v>
      </c>
      <c r="E33" s="1074" t="s">
        <v>537</v>
      </c>
      <c r="F33" s="1074" t="s">
        <v>537</v>
      </c>
      <c r="G33" s="1074" t="s">
        <v>537</v>
      </c>
      <c r="H33" s="1074" t="s">
        <v>537</v>
      </c>
      <c r="I33" s="1074" t="s">
        <v>537</v>
      </c>
      <c r="J33" s="1074" t="s">
        <v>537</v>
      </c>
      <c r="K33" s="1074" t="s">
        <v>537</v>
      </c>
      <c r="L33" s="1074" t="s">
        <v>537</v>
      </c>
      <c r="M33" s="1074" t="s">
        <v>537</v>
      </c>
      <c r="N33" s="1074" t="s">
        <v>537</v>
      </c>
    </row>
    <row r="34" spans="1:14" ht="13" customHeight="1">
      <c r="A34" s="217" t="s">
        <v>535</v>
      </c>
      <c r="B34" s="1073" t="s">
        <v>537</v>
      </c>
      <c r="C34" s="1074" t="s">
        <v>537</v>
      </c>
      <c r="D34" s="1074" t="s">
        <v>537</v>
      </c>
      <c r="E34" s="1074" t="s">
        <v>537</v>
      </c>
      <c r="F34" s="1074" t="s">
        <v>537</v>
      </c>
      <c r="G34" s="1074" t="s">
        <v>537</v>
      </c>
      <c r="H34" s="1074" t="s">
        <v>537</v>
      </c>
      <c r="I34" s="1074" t="s">
        <v>537</v>
      </c>
      <c r="J34" s="1074" t="s">
        <v>537</v>
      </c>
      <c r="K34" s="1074" t="s">
        <v>537</v>
      </c>
      <c r="L34" s="1074" t="s">
        <v>537</v>
      </c>
      <c r="M34" s="1074" t="s">
        <v>537</v>
      </c>
      <c r="N34" s="1074" t="s">
        <v>537</v>
      </c>
    </row>
    <row r="35" spans="1:14" ht="13" customHeight="1">
      <c r="A35" s="1041" t="s">
        <v>536</v>
      </c>
      <c r="B35" s="1069" t="s">
        <v>537</v>
      </c>
      <c r="C35" s="1070" t="s">
        <v>537</v>
      </c>
      <c r="D35" s="1070" t="s">
        <v>537</v>
      </c>
      <c r="E35" s="1070" t="s">
        <v>537</v>
      </c>
      <c r="F35" s="1070" t="s">
        <v>537</v>
      </c>
      <c r="G35" s="1070" t="s">
        <v>537</v>
      </c>
      <c r="H35" s="1070" t="s">
        <v>537</v>
      </c>
      <c r="I35" s="1070" t="s">
        <v>537</v>
      </c>
      <c r="J35" s="1070" t="s">
        <v>537</v>
      </c>
      <c r="K35" s="1070" t="s">
        <v>537</v>
      </c>
      <c r="L35" s="1070" t="s">
        <v>537</v>
      </c>
      <c r="M35" s="1070" t="s">
        <v>537</v>
      </c>
      <c r="N35" s="1070" t="s">
        <v>537</v>
      </c>
    </row>
    <row r="36" spans="1:14" ht="9" customHeight="1">
      <c r="A36" s="76" t="s">
        <v>745</v>
      </c>
      <c r="B36" s="1050"/>
      <c r="C36" s="1051"/>
      <c r="D36" s="1051"/>
      <c r="E36" s="1051"/>
      <c r="F36" s="1051"/>
      <c r="G36" s="1051"/>
      <c r="H36" s="1051"/>
      <c r="I36" s="1051"/>
      <c r="J36" s="1051"/>
      <c r="K36" s="1051"/>
      <c r="L36" s="1051"/>
      <c r="M36" s="1051"/>
      <c r="N36" s="1051"/>
    </row>
    <row r="37" spans="1:14" ht="9" customHeight="1">
      <c r="A37" s="76" t="s">
        <v>151</v>
      </c>
      <c r="B37" s="1051"/>
      <c r="C37" s="1051"/>
      <c r="D37" s="1051"/>
      <c r="E37" s="1051"/>
      <c r="F37" s="1051"/>
      <c r="G37" s="1051"/>
      <c r="H37" s="1051"/>
      <c r="I37" s="1051"/>
      <c r="J37" s="1051"/>
      <c r="K37" s="1051"/>
      <c r="L37" s="1051"/>
      <c r="M37" s="1051"/>
      <c r="N37" s="1051"/>
    </row>
    <row r="38" spans="1:14" ht="9" customHeight="1">
      <c r="A38" s="77" t="s">
        <v>318</v>
      </c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1:14" ht="9" customHeight="1">
      <c r="A39" s="796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1:14" ht="9" customHeight="1">
      <c r="A40" s="796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  <row r="41" spans="1:14" ht="9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</row>
  </sheetData>
  <phoneticPr fontId="54" type="noConversion"/>
  <printOptions horizontalCentered="1" verticalCentered="1" gridLinesSet="0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41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9" style="217" customWidth="1"/>
    <col min="2" max="2" width="6.1640625" style="217" customWidth="1"/>
    <col min="3" max="14" width="5.5" style="217" customWidth="1"/>
    <col min="15" max="15" width="5.6640625" style="217" customWidth="1"/>
    <col min="16" max="16384" width="12.83203125" style="217"/>
  </cols>
  <sheetData>
    <row r="2" spans="1:14" ht="12" customHeight="1">
      <c r="A2" s="215" t="s">
        <v>39</v>
      </c>
      <c r="B2" s="215"/>
      <c r="C2" s="215"/>
      <c r="D2" s="215"/>
      <c r="E2" s="215"/>
      <c r="F2" s="215"/>
      <c r="G2" s="215"/>
      <c r="H2" s="215"/>
      <c r="I2" s="215"/>
      <c r="J2" s="215"/>
      <c r="K2" s="1071"/>
      <c r="L2" s="1071"/>
      <c r="M2" s="1071"/>
      <c r="N2" s="343"/>
    </row>
    <row r="3" spans="1:14" ht="11">
      <c r="A3" s="1072" t="s">
        <v>187</v>
      </c>
      <c r="B3" s="215"/>
      <c r="C3" s="215"/>
      <c r="D3" s="215"/>
      <c r="E3" s="215"/>
      <c r="F3" s="215"/>
      <c r="G3" s="1071"/>
      <c r="H3" s="1071"/>
      <c r="I3" s="215"/>
      <c r="J3" s="215"/>
      <c r="K3" s="215"/>
      <c r="L3" s="215"/>
      <c r="M3" s="215"/>
      <c r="N3" s="272"/>
    </row>
    <row r="4" spans="1:14" ht="5" customHeight="1">
      <c r="A4" s="343"/>
      <c r="B4" s="272"/>
      <c r="C4" s="272"/>
      <c r="D4" s="272"/>
      <c r="E4" s="272"/>
      <c r="F4" s="272"/>
      <c r="G4" s="344"/>
      <c r="H4" s="343"/>
      <c r="I4" s="272"/>
      <c r="J4" s="272"/>
      <c r="K4" s="272"/>
      <c r="L4" s="272"/>
      <c r="M4" s="272"/>
      <c r="N4" s="272"/>
    </row>
    <row r="5" spans="1:14" ht="17" customHeight="1">
      <c r="A5" s="674" t="s">
        <v>198</v>
      </c>
      <c r="B5" s="223" t="s">
        <v>60</v>
      </c>
      <c r="C5" s="856" t="s">
        <v>543</v>
      </c>
      <c r="D5" s="856" t="s">
        <v>677</v>
      </c>
      <c r="E5" s="856" t="s">
        <v>678</v>
      </c>
      <c r="F5" s="856" t="s">
        <v>546</v>
      </c>
      <c r="G5" s="856" t="s">
        <v>547</v>
      </c>
      <c r="H5" s="856" t="s">
        <v>548</v>
      </c>
      <c r="I5" s="856" t="s">
        <v>549</v>
      </c>
      <c r="J5" s="856" t="s">
        <v>550</v>
      </c>
      <c r="K5" s="856" t="s">
        <v>551</v>
      </c>
      <c r="L5" s="856" t="s">
        <v>552</v>
      </c>
      <c r="M5" s="856" t="s">
        <v>553</v>
      </c>
      <c r="N5" s="859" t="s">
        <v>554</v>
      </c>
    </row>
    <row r="6" spans="1:14" ht="17" customHeight="1">
      <c r="A6" s="242" t="s">
        <v>744</v>
      </c>
      <c r="B6" s="1061">
        <v>4.7530020366639576</v>
      </c>
      <c r="C6" s="1053">
        <v>4.6592087232402406</v>
      </c>
      <c r="D6" s="1053">
        <v>4.7096820901737431</v>
      </c>
      <c r="E6" s="1053">
        <v>4.7445036968581142</v>
      </c>
      <c r="F6" s="1053">
        <v>4.7934614595191478</v>
      </c>
      <c r="G6" s="1053">
        <v>4.7798434718147478</v>
      </c>
      <c r="H6" s="1053">
        <v>4.7873585606573297</v>
      </c>
      <c r="I6" s="1053">
        <v>4.8255320776973756</v>
      </c>
      <c r="J6" s="1053">
        <v>4.8076840992148444</v>
      </c>
      <c r="K6" s="1053">
        <v>4.7587832727643109</v>
      </c>
      <c r="L6" s="1053">
        <v>4.7213735223863882</v>
      </c>
      <c r="M6" s="1053">
        <v>4.7140607137673767</v>
      </c>
      <c r="N6" s="1053">
        <v>4.7357784923948705</v>
      </c>
    </row>
    <row r="7" spans="1:14" ht="13" customHeight="1">
      <c r="A7" s="217" t="s">
        <v>488</v>
      </c>
      <c r="B7" s="1062">
        <v>4.1416694259654783</v>
      </c>
      <c r="C7" s="1055">
        <v>4.0999999999999996</v>
      </c>
      <c r="D7" s="1055">
        <v>4.12</v>
      </c>
      <c r="E7" s="1055">
        <v>4.1500000000000004</v>
      </c>
      <c r="F7" s="1055">
        <v>4.18</v>
      </c>
      <c r="G7" s="1055">
        <v>4.16</v>
      </c>
      <c r="H7" s="1055">
        <v>4.18</v>
      </c>
      <c r="I7" s="1055">
        <v>4.16</v>
      </c>
      <c r="J7" s="1055">
        <v>4.1500000000000004</v>
      </c>
      <c r="K7" s="1055">
        <v>4.1500000000000004</v>
      </c>
      <c r="L7" s="1055">
        <v>4.12</v>
      </c>
      <c r="M7" s="1055">
        <v>4.0999999999999996</v>
      </c>
      <c r="N7" s="1055">
        <v>4.1100000000000003</v>
      </c>
    </row>
    <row r="8" spans="1:14" ht="13" customHeight="1">
      <c r="A8" s="217" t="s">
        <v>603</v>
      </c>
      <c r="B8" s="1062">
        <v>4.2137283415204978</v>
      </c>
      <c r="C8" s="1054">
        <v>4.2</v>
      </c>
      <c r="D8" s="1054">
        <v>4.22</v>
      </c>
      <c r="E8" s="1054">
        <v>4.24</v>
      </c>
      <c r="F8" s="1054">
        <v>4.25</v>
      </c>
      <c r="G8" s="1054">
        <v>4.2300000000000004</v>
      </c>
      <c r="H8" s="1054">
        <v>4.24</v>
      </c>
      <c r="I8" s="1054">
        <v>4.2</v>
      </c>
      <c r="J8" s="1054">
        <v>4.22</v>
      </c>
      <c r="K8" s="1054">
        <v>4.2</v>
      </c>
      <c r="L8" s="1054">
        <v>4.16</v>
      </c>
      <c r="M8" s="1054">
        <v>4.2</v>
      </c>
      <c r="N8" s="1054">
        <v>4.18</v>
      </c>
    </row>
    <row r="9" spans="1:14" ht="13" customHeight="1">
      <c r="A9" s="217" t="s">
        <v>604</v>
      </c>
      <c r="B9" s="1062">
        <v>4.5570333808645858</v>
      </c>
      <c r="C9" s="1055">
        <v>4.5</v>
      </c>
      <c r="D9" s="1055">
        <v>4.5199999999999996</v>
      </c>
      <c r="E9" s="1055">
        <v>4.55</v>
      </c>
      <c r="F9" s="1055">
        <v>4.5599999999999996</v>
      </c>
      <c r="G9" s="1055">
        <v>4.58</v>
      </c>
      <c r="H9" s="1055">
        <v>4.57</v>
      </c>
      <c r="I9" s="1055">
        <v>4.58</v>
      </c>
      <c r="J9" s="1055">
        <v>4.59</v>
      </c>
      <c r="K9" s="1055">
        <v>4.58</v>
      </c>
      <c r="L9" s="1055">
        <v>4.55</v>
      </c>
      <c r="M9" s="1055">
        <v>4.5999999999999996</v>
      </c>
      <c r="N9" s="1055">
        <v>4.5</v>
      </c>
    </row>
    <row r="10" spans="1:14" ht="13" customHeight="1">
      <c r="A10" s="217" t="s">
        <v>605</v>
      </c>
      <c r="B10" s="1062">
        <v>4.7373595427103989</v>
      </c>
      <c r="C10" s="1054">
        <v>4.3830499048926299</v>
      </c>
      <c r="D10" s="1054">
        <v>4.5428050392903403</v>
      </c>
      <c r="E10" s="1054">
        <v>4.7189359417319103</v>
      </c>
      <c r="F10" s="1054">
        <v>4.974445127998731</v>
      </c>
      <c r="G10" s="1054">
        <v>4.9744451279987301</v>
      </c>
      <c r="H10" s="1054">
        <v>4.9945483025158603</v>
      </c>
      <c r="I10" s="1054">
        <v>4.9494548302515797</v>
      </c>
      <c r="J10" s="1054">
        <v>4.9945483025158603</v>
      </c>
      <c r="K10" s="1054">
        <v>4.8172004920447504</v>
      </c>
      <c r="L10" s="1054">
        <v>4.5891818785818996</v>
      </c>
      <c r="M10" s="1054">
        <v>4.4878402725984099</v>
      </c>
      <c r="N10" s="1054">
        <v>4.43</v>
      </c>
    </row>
    <row r="11" spans="1:14" ht="13" customHeight="1">
      <c r="A11" s="217" t="s">
        <v>606</v>
      </c>
      <c r="B11" s="1062">
        <v>4.8299860324091579</v>
      </c>
      <c r="C11" s="1054">
        <v>4.7804308180035466</v>
      </c>
      <c r="D11" s="1054">
        <v>4.8315120367787054</v>
      </c>
      <c r="E11" s="1054">
        <v>4.822205663934251</v>
      </c>
      <c r="F11" s="1054">
        <v>4.8346736026717556</v>
      </c>
      <c r="G11" s="1054">
        <v>4.8487720605091358</v>
      </c>
      <c r="H11" s="1054">
        <v>4.8533135338204856</v>
      </c>
      <c r="I11" s="1054">
        <v>4.8711377168750909</v>
      </c>
      <c r="J11" s="1054">
        <v>4.8565488195262514</v>
      </c>
      <c r="K11" s="1054">
        <v>4.8240390233359154</v>
      </c>
      <c r="L11" s="1054">
        <v>4.8123665923051293</v>
      </c>
      <c r="M11" s="1054">
        <v>4.821727382416273</v>
      </c>
      <c r="N11" s="1054">
        <v>4.8050655855762612</v>
      </c>
    </row>
    <row r="12" spans="1:14" ht="13" customHeight="1">
      <c r="A12" s="217" t="s">
        <v>592</v>
      </c>
      <c r="B12" s="1062">
        <v>4.8510097954106008</v>
      </c>
      <c r="C12" s="1054">
        <v>4.8499999999999996</v>
      </c>
      <c r="D12" s="1054">
        <v>4.87</v>
      </c>
      <c r="E12" s="1054">
        <v>4.8600000000000003</v>
      </c>
      <c r="F12" s="1054">
        <v>4.87</v>
      </c>
      <c r="G12" s="1054">
        <v>4.8899999999999997</v>
      </c>
      <c r="H12" s="1054">
        <v>4.88</v>
      </c>
      <c r="I12" s="1054">
        <v>4.87</v>
      </c>
      <c r="J12" s="1054">
        <v>4.8600000000000003</v>
      </c>
      <c r="K12" s="1054">
        <v>4.8099999999999996</v>
      </c>
      <c r="L12" s="1054">
        <v>4.8</v>
      </c>
      <c r="M12" s="1054">
        <v>4.83</v>
      </c>
      <c r="N12" s="1054">
        <v>4.8</v>
      </c>
    </row>
    <row r="13" spans="1:14" ht="13" customHeight="1">
      <c r="A13" s="217" t="s">
        <v>593</v>
      </c>
      <c r="B13" s="1062">
        <v>4.772594188773926</v>
      </c>
      <c r="C13" s="1054">
        <v>4.5016649214659683</v>
      </c>
      <c r="D13" s="1054">
        <v>4.7089770580296886</v>
      </c>
      <c r="E13" s="1054">
        <v>4.7117164954403794</v>
      </c>
      <c r="F13" s="1054">
        <v>4.74</v>
      </c>
      <c r="G13" s="1054">
        <v>4.7760147601476017</v>
      </c>
      <c r="H13" s="1054">
        <v>4.8099999999999996</v>
      </c>
      <c r="I13" s="1054">
        <v>4.8899999999999997</v>
      </c>
      <c r="J13" s="1054">
        <v>4.84</v>
      </c>
      <c r="K13" s="1054">
        <v>4.82</v>
      </c>
      <c r="L13" s="1054">
        <v>4.8099999999999996</v>
      </c>
      <c r="M13" s="1054">
        <v>4.8</v>
      </c>
      <c r="N13" s="1054">
        <v>4.82</v>
      </c>
    </row>
    <row r="14" spans="1:14" ht="13" customHeight="1">
      <c r="A14" s="217" t="s">
        <v>522</v>
      </c>
      <c r="B14" s="1062">
        <v>4.8565349096913639</v>
      </c>
      <c r="C14" s="1054">
        <v>4.88</v>
      </c>
      <c r="D14" s="1054">
        <v>4.87</v>
      </c>
      <c r="E14" s="1054">
        <v>4.8600000000000003</v>
      </c>
      <c r="F14" s="1054">
        <v>4.87</v>
      </c>
      <c r="G14" s="1054">
        <v>4.8600000000000003</v>
      </c>
      <c r="H14" s="1054">
        <v>4.8499999999999996</v>
      </c>
      <c r="I14" s="1054">
        <v>4.8319999999999999</v>
      </c>
      <c r="J14" s="1054">
        <v>4.88</v>
      </c>
      <c r="K14" s="1054">
        <v>4.8840000000000003</v>
      </c>
      <c r="L14" s="1054">
        <v>4.8600000000000003</v>
      </c>
      <c r="M14" s="1054">
        <v>4.83</v>
      </c>
      <c r="N14" s="1054">
        <v>4.8</v>
      </c>
    </row>
    <row r="15" spans="1:14" ht="13" customHeight="1">
      <c r="A15" s="217" t="s">
        <v>595</v>
      </c>
      <c r="B15" s="1062">
        <v>4.8769759672968656</v>
      </c>
      <c r="C15" s="1054">
        <v>4.82</v>
      </c>
      <c r="D15" s="1054">
        <v>4.8499999999999996</v>
      </c>
      <c r="E15" s="1054">
        <v>4.88</v>
      </c>
      <c r="F15" s="1054">
        <v>4.87</v>
      </c>
      <c r="G15" s="1054">
        <v>4.88</v>
      </c>
      <c r="H15" s="1054">
        <v>4.8899999999999997</v>
      </c>
      <c r="I15" s="1054">
        <v>4.8499999999999996</v>
      </c>
      <c r="J15" s="1054">
        <v>4.8600000000000003</v>
      </c>
      <c r="K15" s="1054">
        <v>4.88</v>
      </c>
      <c r="L15" s="1054">
        <v>4.8899999999999997</v>
      </c>
      <c r="M15" s="1054">
        <v>4.9000000000000004</v>
      </c>
      <c r="N15" s="1054">
        <v>4.8899999999999997</v>
      </c>
    </row>
    <row r="16" spans="1:14" ht="13" customHeight="1">
      <c r="A16" s="217" t="s">
        <v>596</v>
      </c>
      <c r="B16" s="1062">
        <v>4.914447270457492</v>
      </c>
      <c r="C16" s="1054">
        <v>4.78</v>
      </c>
      <c r="D16" s="1054">
        <v>4.93</v>
      </c>
      <c r="E16" s="1054">
        <v>4.95</v>
      </c>
      <c r="F16" s="1054">
        <v>4.9800000000000004</v>
      </c>
      <c r="G16" s="1054">
        <v>4.95</v>
      </c>
      <c r="H16" s="1054">
        <v>4.93</v>
      </c>
      <c r="I16" s="1054">
        <v>4.91</v>
      </c>
      <c r="J16" s="1054">
        <v>4.9000000000000004</v>
      </c>
      <c r="K16" s="1054">
        <v>4.92</v>
      </c>
      <c r="L16" s="1054">
        <v>4.8899999999999997</v>
      </c>
      <c r="M16" s="1054">
        <v>4.9000000000000004</v>
      </c>
      <c r="N16" s="1054">
        <v>4.92</v>
      </c>
    </row>
    <row r="17" spans="1:14" ht="13" customHeight="1">
      <c r="A17" s="217" t="s">
        <v>597</v>
      </c>
      <c r="B17" s="1062">
        <v>4.8182990922421949</v>
      </c>
      <c r="C17" s="1054">
        <v>4.8</v>
      </c>
      <c r="D17" s="1054">
        <v>4.83</v>
      </c>
      <c r="E17" s="1054">
        <v>4.84</v>
      </c>
      <c r="F17" s="1054">
        <v>4.82</v>
      </c>
      <c r="G17" s="1054">
        <v>4.8</v>
      </c>
      <c r="H17" s="1054">
        <v>4.82</v>
      </c>
      <c r="I17" s="1054">
        <v>4.8099999999999996</v>
      </c>
      <c r="J17" s="1054">
        <v>4.82</v>
      </c>
      <c r="K17" s="1054">
        <v>4.83</v>
      </c>
      <c r="L17" s="1054">
        <v>4.82</v>
      </c>
      <c r="M17" s="1054">
        <v>4.8099999999999996</v>
      </c>
      <c r="N17" s="1054">
        <v>4.82</v>
      </c>
    </row>
    <row r="18" spans="1:14" ht="13" customHeight="1">
      <c r="A18" s="217" t="s">
        <v>598</v>
      </c>
      <c r="B18" s="1062">
        <v>4.6674710078282411</v>
      </c>
      <c r="C18" s="1054">
        <v>4.6500000000000004</v>
      </c>
      <c r="D18" s="1054">
        <v>4.68</v>
      </c>
      <c r="E18" s="1054">
        <v>4.6779999999999999</v>
      </c>
      <c r="F18" s="1054">
        <v>4.6820000000000004</v>
      </c>
      <c r="G18" s="1054">
        <v>4.6500000000000004</v>
      </c>
      <c r="H18" s="1054">
        <v>4.63</v>
      </c>
      <c r="I18" s="1054">
        <v>4.75</v>
      </c>
      <c r="J18" s="1054">
        <v>4.68</v>
      </c>
      <c r="K18" s="1054">
        <v>4.62</v>
      </c>
      <c r="L18" s="1054">
        <v>4.63</v>
      </c>
      <c r="M18" s="1054">
        <v>4.6399999999999997</v>
      </c>
      <c r="N18" s="1054">
        <v>4.72</v>
      </c>
    </row>
    <row r="19" spans="1:14" ht="13" customHeight="1">
      <c r="A19" s="217" t="s">
        <v>599</v>
      </c>
      <c r="B19" s="1062">
        <v>4.5976673538200714</v>
      </c>
      <c r="C19" s="1054">
        <v>4.5199999999999996</v>
      </c>
      <c r="D19" s="1054">
        <v>4.55</v>
      </c>
      <c r="E19" s="1054">
        <v>4.5999999999999996</v>
      </c>
      <c r="F19" s="1054">
        <v>4.62</v>
      </c>
      <c r="G19" s="1054">
        <v>4.63</v>
      </c>
      <c r="H19" s="1054">
        <v>4.62</v>
      </c>
      <c r="I19" s="1054">
        <v>4.5999999999999996</v>
      </c>
      <c r="J19" s="1054">
        <v>4.62</v>
      </c>
      <c r="K19" s="1054">
        <v>4.5999999999999996</v>
      </c>
      <c r="L19" s="1054">
        <v>4.62</v>
      </c>
      <c r="M19" s="1054">
        <v>4.5999999999999996</v>
      </c>
      <c r="N19" s="1054">
        <v>4.6100000000000003</v>
      </c>
    </row>
    <row r="20" spans="1:14" ht="13" customHeight="1">
      <c r="A20" s="217" t="s">
        <v>600</v>
      </c>
      <c r="B20" s="1062">
        <v>4.9412052120198986</v>
      </c>
      <c r="C20" s="1054">
        <v>4.9000000000000004</v>
      </c>
      <c r="D20" s="1054">
        <v>4.9400000000000004</v>
      </c>
      <c r="E20" s="1054">
        <v>4.9800000000000004</v>
      </c>
      <c r="F20" s="1054">
        <v>4.9800000000000004</v>
      </c>
      <c r="G20" s="1054">
        <v>4.96</v>
      </c>
      <c r="H20" s="1054">
        <v>4.95</v>
      </c>
      <c r="I20" s="1054">
        <v>4.93</v>
      </c>
      <c r="J20" s="1054">
        <v>4.92</v>
      </c>
      <c r="K20" s="1054">
        <v>4.93</v>
      </c>
      <c r="L20" s="1054">
        <v>4.9000000000000004</v>
      </c>
      <c r="M20" s="1054">
        <v>4.95</v>
      </c>
      <c r="N20" s="1054">
        <v>4.96</v>
      </c>
    </row>
    <row r="21" spans="1:14" ht="13" customHeight="1">
      <c r="A21" s="217" t="s">
        <v>601</v>
      </c>
      <c r="B21" s="1062">
        <v>4.9230326233803297</v>
      </c>
      <c r="C21" s="1054">
        <v>4.95</v>
      </c>
      <c r="D21" s="1054">
        <v>4.9800000000000004</v>
      </c>
      <c r="E21" s="1054">
        <v>4.99</v>
      </c>
      <c r="F21" s="1054">
        <v>4.96</v>
      </c>
      <c r="G21" s="1054">
        <v>4.9800000000000004</v>
      </c>
      <c r="H21" s="1054">
        <v>4.8899999999999997</v>
      </c>
      <c r="I21" s="1054">
        <v>4.88</v>
      </c>
      <c r="J21" s="1054">
        <v>4.88</v>
      </c>
      <c r="K21" s="1054">
        <v>4.8789999999999996</v>
      </c>
      <c r="L21" s="1054">
        <v>4.8899999999999997</v>
      </c>
      <c r="M21" s="1054">
        <v>4.9000000000000004</v>
      </c>
      <c r="N21" s="1054">
        <v>4.92</v>
      </c>
    </row>
    <row r="22" spans="1:14" ht="13" customHeight="1">
      <c r="A22" s="217" t="s">
        <v>243</v>
      </c>
      <c r="B22" s="1062">
        <v>4.9402691534376686</v>
      </c>
      <c r="C22" s="1054">
        <v>4.8899999999999997</v>
      </c>
      <c r="D22" s="1054">
        <v>4.91</v>
      </c>
      <c r="E22" s="1054">
        <v>4.93</v>
      </c>
      <c r="F22" s="1054">
        <v>4.9454443563397925</v>
      </c>
      <c r="G22" s="1054">
        <v>4.9649359953931267</v>
      </c>
      <c r="H22" s="1054">
        <v>4.9547999990054343</v>
      </c>
      <c r="I22" s="1054">
        <v>4.96</v>
      </c>
      <c r="J22" s="1054">
        <v>4.97</v>
      </c>
      <c r="K22" s="1054">
        <v>4.96</v>
      </c>
      <c r="L22" s="1054">
        <v>4.9450000000000003</v>
      </c>
      <c r="M22" s="1054">
        <v>4.93</v>
      </c>
      <c r="N22" s="1054">
        <v>4.9229999999999992</v>
      </c>
    </row>
    <row r="23" spans="1:14" ht="13" customHeight="1">
      <c r="A23" s="217" t="s">
        <v>244</v>
      </c>
      <c r="B23" s="1062">
        <v>4.7587498044009431</v>
      </c>
      <c r="C23" s="1054">
        <v>4.5999999999999996</v>
      </c>
      <c r="D23" s="1054">
        <v>4.6500000000000004</v>
      </c>
      <c r="E23" s="1054">
        <v>4.7</v>
      </c>
      <c r="F23" s="1054">
        <v>4.75</v>
      </c>
      <c r="G23" s="1054">
        <v>4.76</v>
      </c>
      <c r="H23" s="1054">
        <v>4.8</v>
      </c>
      <c r="I23" s="1054">
        <v>4.75</v>
      </c>
      <c r="J23" s="1054">
        <v>4.78</v>
      </c>
      <c r="K23" s="1054">
        <v>4.8</v>
      </c>
      <c r="L23" s="1054">
        <v>4.83</v>
      </c>
      <c r="M23" s="1054">
        <v>4.84</v>
      </c>
      <c r="N23" s="1054">
        <v>4.8499999999999996</v>
      </c>
    </row>
    <row r="24" spans="1:14" ht="13" customHeight="1">
      <c r="A24" s="217" t="s">
        <v>245</v>
      </c>
      <c r="B24" s="1062">
        <v>4.546406246972956</v>
      </c>
      <c r="C24" s="1054">
        <v>4.3366361325563005</v>
      </c>
      <c r="D24" s="1054">
        <v>4.3504773765647604</v>
      </c>
      <c r="E24" s="1054">
        <v>4.3600000000000003</v>
      </c>
      <c r="F24" s="1054">
        <v>4.37</v>
      </c>
      <c r="G24" s="1054">
        <v>4.3926063226821501</v>
      </c>
      <c r="H24" s="1054">
        <v>4.3845558523298864</v>
      </c>
      <c r="I24" s="1054">
        <v>5.6140725806451606</v>
      </c>
      <c r="J24" s="1054">
        <v>4.4483545998075371</v>
      </c>
      <c r="K24" s="1054">
        <v>4.47</v>
      </c>
      <c r="L24" s="1054">
        <v>4.46</v>
      </c>
      <c r="M24" s="1054">
        <v>4.62</v>
      </c>
      <c r="N24" s="1054">
        <v>4.63</v>
      </c>
    </row>
    <row r="25" spans="1:14" ht="13" customHeight="1">
      <c r="A25" s="217" t="s">
        <v>246</v>
      </c>
      <c r="B25" s="1062">
        <v>4.741660414919644</v>
      </c>
      <c r="C25" s="1054">
        <v>4.5999999999999996</v>
      </c>
      <c r="D25" s="1054">
        <v>4.7</v>
      </c>
      <c r="E25" s="1054">
        <v>4.72</v>
      </c>
      <c r="F25" s="1054">
        <v>4.75</v>
      </c>
      <c r="G25" s="1054">
        <v>4.7300000000000004</v>
      </c>
      <c r="H25" s="1054">
        <v>4.75</v>
      </c>
      <c r="I25" s="1054">
        <v>4.7</v>
      </c>
      <c r="J25" s="1054">
        <v>4.7300000000000004</v>
      </c>
      <c r="K25" s="1054">
        <v>4.76</v>
      </c>
      <c r="L25" s="1054">
        <v>4.78</v>
      </c>
      <c r="M25" s="1054">
        <v>4.82</v>
      </c>
      <c r="N25" s="1054">
        <v>4.84</v>
      </c>
    </row>
    <row r="26" spans="1:14" ht="13" customHeight="1">
      <c r="A26" s="217" t="s">
        <v>258</v>
      </c>
      <c r="B26" s="1062">
        <v>5.0321580893588242</v>
      </c>
      <c r="C26" s="1054">
        <v>5.03</v>
      </c>
      <c r="D26" s="1054">
        <v>5.0199999999999996</v>
      </c>
      <c r="E26" s="1054">
        <v>5.04</v>
      </c>
      <c r="F26" s="1054">
        <v>5.0599999999999996</v>
      </c>
      <c r="G26" s="1054">
        <v>5.05</v>
      </c>
      <c r="H26" s="1054">
        <v>5.04</v>
      </c>
      <c r="I26" s="1054">
        <v>5.0199999999999996</v>
      </c>
      <c r="J26" s="1054">
        <v>5.01</v>
      </c>
      <c r="K26" s="1054">
        <v>5.03</v>
      </c>
      <c r="L26" s="1054">
        <v>5.0199999999999996</v>
      </c>
      <c r="M26" s="1054">
        <v>5.03</v>
      </c>
      <c r="N26" s="1054">
        <v>5.0199999999999996</v>
      </c>
    </row>
    <row r="27" spans="1:14" ht="13" customHeight="1">
      <c r="A27" s="217" t="s">
        <v>577</v>
      </c>
      <c r="B27" s="1062">
        <v>5.1778280551900622</v>
      </c>
      <c r="C27" s="1055">
        <v>5.1749308631193545</v>
      </c>
      <c r="D27" s="1055">
        <v>5.2096824441045655</v>
      </c>
      <c r="E27" s="1055">
        <v>5.1952691691728159</v>
      </c>
      <c r="F27" s="1055">
        <v>5.1950904662652988</v>
      </c>
      <c r="G27" s="1055">
        <v>5.205015446022327</v>
      </c>
      <c r="H27" s="1055">
        <v>5.1947818625387887</v>
      </c>
      <c r="I27" s="1055">
        <v>5.2045191492366207</v>
      </c>
      <c r="J27" s="1055">
        <v>5.1846897807114392</v>
      </c>
      <c r="K27" s="1055">
        <v>5.1742925942817042</v>
      </c>
      <c r="L27" s="1055">
        <v>5.1587819343331143</v>
      </c>
      <c r="M27" s="1055">
        <v>5.1130806025794753</v>
      </c>
      <c r="N27" s="1055">
        <v>5.1157927177147613</v>
      </c>
    </row>
    <row r="28" spans="1:14" ht="13" customHeight="1">
      <c r="A28" s="217" t="s">
        <v>578</v>
      </c>
      <c r="B28" s="1062">
        <v>5.1800531839019106</v>
      </c>
      <c r="C28" s="1054">
        <v>5.2</v>
      </c>
      <c r="D28" s="1054">
        <v>5.2</v>
      </c>
      <c r="E28" s="1054">
        <v>5.18</v>
      </c>
      <c r="F28" s="1054">
        <v>5.19</v>
      </c>
      <c r="G28" s="1054">
        <v>5.18</v>
      </c>
      <c r="H28" s="1054">
        <v>5.2</v>
      </c>
      <c r="I28" s="1054">
        <v>5.21</v>
      </c>
      <c r="J28" s="1054">
        <v>5.19</v>
      </c>
      <c r="K28" s="1054">
        <v>5.18</v>
      </c>
      <c r="L28" s="1054">
        <v>5.17</v>
      </c>
      <c r="M28" s="1054">
        <v>5.13</v>
      </c>
      <c r="N28" s="1054">
        <v>5.12</v>
      </c>
    </row>
    <row r="29" spans="1:14" ht="13" customHeight="1">
      <c r="A29" s="217" t="s">
        <v>579</v>
      </c>
      <c r="B29" s="1062">
        <v>5.1758290442200474</v>
      </c>
      <c r="C29" s="1054">
        <v>5.15</v>
      </c>
      <c r="D29" s="1054">
        <v>5.22</v>
      </c>
      <c r="E29" s="1054">
        <v>5.21</v>
      </c>
      <c r="F29" s="1054">
        <v>5.2</v>
      </c>
      <c r="G29" s="1054">
        <v>5.23</v>
      </c>
      <c r="H29" s="1054">
        <v>5.19</v>
      </c>
      <c r="I29" s="1054">
        <v>5.2</v>
      </c>
      <c r="J29" s="1054">
        <v>5.18</v>
      </c>
      <c r="K29" s="1054">
        <v>5.17</v>
      </c>
      <c r="L29" s="1054">
        <v>5.15</v>
      </c>
      <c r="M29" s="1054">
        <v>5.0999999999999996</v>
      </c>
      <c r="N29" s="1054">
        <v>5.1120000000000001</v>
      </c>
    </row>
    <row r="30" spans="1:14" ht="13" customHeight="1">
      <c r="A30" s="217" t="s">
        <v>590</v>
      </c>
      <c r="B30" s="1062">
        <v>5.1051542685591942</v>
      </c>
      <c r="C30" s="1054">
        <v>5.01</v>
      </c>
      <c r="D30" s="1054">
        <v>5.03</v>
      </c>
      <c r="E30" s="1054">
        <v>5.05</v>
      </c>
      <c r="F30" s="1054">
        <v>5.0999999999999996</v>
      </c>
      <c r="G30" s="1054">
        <v>5.12</v>
      </c>
      <c r="H30" s="1054">
        <v>5.13</v>
      </c>
      <c r="I30" s="1054">
        <v>5.15</v>
      </c>
      <c r="J30" s="1054">
        <v>5.14</v>
      </c>
      <c r="K30" s="1054">
        <v>5.15</v>
      </c>
      <c r="L30" s="1054">
        <v>5.12</v>
      </c>
      <c r="M30" s="1054">
        <v>5.13</v>
      </c>
      <c r="N30" s="1054">
        <v>5.15</v>
      </c>
    </row>
    <row r="31" spans="1:14" ht="13" customHeight="1">
      <c r="A31" s="217" t="s">
        <v>591</v>
      </c>
      <c r="B31" s="1062">
        <v>5.6155566591915198</v>
      </c>
      <c r="C31" s="1054">
        <v>5.5</v>
      </c>
      <c r="D31" s="1054">
        <v>5.5</v>
      </c>
      <c r="E31" s="1054">
        <v>5.6</v>
      </c>
      <c r="F31" s="1054">
        <v>5.6</v>
      </c>
      <c r="G31" s="1054">
        <v>5.6</v>
      </c>
      <c r="H31" s="1054">
        <v>5.64</v>
      </c>
      <c r="I31" s="1054">
        <v>5.63</v>
      </c>
      <c r="J31" s="1054">
        <v>5.65</v>
      </c>
      <c r="K31" s="1054">
        <v>5.66</v>
      </c>
      <c r="L31" s="1054">
        <v>5.66</v>
      </c>
      <c r="M31" s="1054">
        <v>5.69</v>
      </c>
      <c r="N31" s="1054">
        <v>5.67</v>
      </c>
    </row>
    <row r="32" spans="1:14" ht="13" customHeight="1">
      <c r="A32" s="217" t="s">
        <v>686</v>
      </c>
      <c r="B32" s="1062">
        <v>5.1328996882241498</v>
      </c>
      <c r="C32" s="1054">
        <v>5.0999999999999996</v>
      </c>
      <c r="D32" s="1054">
        <v>5.12</v>
      </c>
      <c r="E32" s="1054">
        <v>5.14</v>
      </c>
      <c r="F32" s="1054">
        <v>5.16</v>
      </c>
      <c r="G32" s="1054">
        <v>5.13</v>
      </c>
      <c r="H32" s="1054">
        <v>5.15</v>
      </c>
      <c r="I32" s="1054">
        <v>5.12</v>
      </c>
      <c r="J32" s="1054">
        <v>5.16</v>
      </c>
      <c r="K32" s="1054">
        <v>5.13</v>
      </c>
      <c r="L32" s="1054">
        <v>5.0999999999999996</v>
      </c>
      <c r="M32" s="1054">
        <v>5.15</v>
      </c>
      <c r="N32" s="1054">
        <v>5.13</v>
      </c>
    </row>
    <row r="33" spans="1:14" ht="13" customHeight="1">
      <c r="A33" s="217" t="s">
        <v>534</v>
      </c>
      <c r="B33" s="1062">
        <v>5.043780791096439</v>
      </c>
      <c r="C33" s="1054">
        <v>5.05</v>
      </c>
      <c r="D33" s="1054">
        <v>5</v>
      </c>
      <c r="E33" s="1054">
        <v>5.03</v>
      </c>
      <c r="F33" s="1054">
        <v>5.04</v>
      </c>
      <c r="G33" s="1054">
        <v>5.05</v>
      </c>
      <c r="H33" s="1054">
        <v>5.07</v>
      </c>
      <c r="I33" s="1054">
        <v>5.0599999999999996</v>
      </c>
      <c r="J33" s="1054">
        <v>5.05</v>
      </c>
      <c r="K33" s="1054">
        <v>5.0599999999999996</v>
      </c>
      <c r="L33" s="1054">
        <v>5.03</v>
      </c>
      <c r="M33" s="1054">
        <v>5.05</v>
      </c>
      <c r="N33" s="1054">
        <v>5.04</v>
      </c>
    </row>
    <row r="34" spans="1:14" ht="13" customHeight="1">
      <c r="A34" s="217" t="s">
        <v>535</v>
      </c>
      <c r="B34" s="1062">
        <v>5.0211518752950282</v>
      </c>
      <c r="C34" s="1054">
        <v>4.95</v>
      </c>
      <c r="D34" s="1054">
        <v>4.96</v>
      </c>
      <c r="E34" s="1054">
        <v>4.9800000000000004</v>
      </c>
      <c r="F34" s="1054">
        <v>5</v>
      </c>
      <c r="G34" s="1054">
        <v>5.05</v>
      </c>
      <c r="H34" s="1054">
        <v>5.04</v>
      </c>
      <c r="I34" s="1054">
        <v>5.0599999999999996</v>
      </c>
      <c r="J34" s="1054">
        <v>5.07</v>
      </c>
      <c r="K34" s="1054">
        <v>5.05</v>
      </c>
      <c r="L34" s="1054">
        <v>5.0199999999999996</v>
      </c>
      <c r="M34" s="1054">
        <v>5.07</v>
      </c>
      <c r="N34" s="1054">
        <v>5.05</v>
      </c>
    </row>
    <row r="35" spans="1:14" ht="13" customHeight="1">
      <c r="A35" s="1041" t="s">
        <v>536</v>
      </c>
      <c r="B35" s="1064">
        <v>4.6085819323445056</v>
      </c>
      <c r="C35" s="1058">
        <v>4.2</v>
      </c>
      <c r="D35" s="1058">
        <v>4.3</v>
      </c>
      <c r="E35" s="1058">
        <v>4.3499999999999996</v>
      </c>
      <c r="F35" s="1058">
        <v>4.5</v>
      </c>
      <c r="G35" s="1058">
        <v>4.75</v>
      </c>
      <c r="H35" s="1058">
        <v>4.6500000000000004</v>
      </c>
      <c r="I35" s="1058">
        <v>4.5999999999999996</v>
      </c>
      <c r="J35" s="1058">
        <v>4.7</v>
      </c>
      <c r="K35" s="1058">
        <v>4.72</v>
      </c>
      <c r="L35" s="1058">
        <v>4.75</v>
      </c>
      <c r="M35" s="1058">
        <v>4.79</v>
      </c>
      <c r="N35" s="1058">
        <v>4.8099999999999996</v>
      </c>
    </row>
    <row r="36" spans="1:14" ht="9" customHeight="1">
      <c r="A36" s="76" t="s">
        <v>745</v>
      </c>
      <c r="B36" s="1050"/>
      <c r="C36" s="1051"/>
      <c r="D36" s="1051"/>
      <c r="E36" s="1051"/>
      <c r="F36" s="1051"/>
      <c r="G36" s="1051"/>
      <c r="H36" s="1051"/>
      <c r="I36" s="1051"/>
      <c r="J36" s="1051"/>
      <c r="K36" s="1051"/>
      <c r="L36" s="1051"/>
      <c r="M36" s="1051"/>
      <c r="N36" s="1051"/>
    </row>
    <row r="37" spans="1:14" ht="9" customHeight="1">
      <c r="A37" s="76" t="s">
        <v>151</v>
      </c>
      <c r="B37" s="1051"/>
      <c r="C37" s="1051"/>
      <c r="D37" s="1051"/>
      <c r="E37" s="1051"/>
      <c r="F37" s="1051"/>
      <c r="G37" s="1051"/>
      <c r="H37" s="1051"/>
      <c r="I37" s="1051"/>
      <c r="J37" s="1051"/>
      <c r="K37" s="1051"/>
      <c r="L37" s="1051"/>
      <c r="M37" s="1051"/>
      <c r="N37" s="1051"/>
    </row>
    <row r="38" spans="1:14" ht="9" customHeight="1">
      <c r="A38" s="77" t="s">
        <v>318</v>
      </c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1:14" ht="9" customHeight="1">
      <c r="A39" s="796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1:14" ht="9" customHeight="1">
      <c r="A40" s="796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  <row r="41" spans="1:14" ht="9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</row>
  </sheetData>
  <phoneticPr fontId="54" type="noConversion"/>
  <printOptions horizontalCentered="1" verticalCentered="1" gridLinesSet="0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41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9" style="217" customWidth="1"/>
    <col min="2" max="2" width="6.1640625" style="217" customWidth="1"/>
    <col min="3" max="14" width="5.5" style="217" customWidth="1"/>
    <col min="15" max="15" width="5.6640625" style="217" customWidth="1"/>
    <col min="16" max="16384" width="12.83203125" style="217"/>
  </cols>
  <sheetData>
    <row r="2" spans="1:14" ht="12" customHeight="1">
      <c r="A2" s="215" t="s">
        <v>121</v>
      </c>
      <c r="B2" s="215"/>
      <c r="C2" s="215"/>
      <c r="D2" s="215"/>
      <c r="E2" s="215"/>
      <c r="F2" s="215"/>
      <c r="G2" s="215"/>
      <c r="H2" s="215"/>
      <c r="I2" s="215"/>
      <c r="J2" s="215"/>
      <c r="K2" s="1071"/>
      <c r="L2" s="1071"/>
      <c r="M2" s="1071"/>
      <c r="N2" s="343"/>
    </row>
    <row r="3" spans="1:14" ht="11">
      <c r="A3" s="1072" t="s">
        <v>122</v>
      </c>
      <c r="B3" s="215"/>
      <c r="C3" s="215"/>
      <c r="D3" s="215"/>
      <c r="E3" s="215"/>
      <c r="F3" s="215"/>
      <c r="G3" s="1071"/>
      <c r="H3" s="1071"/>
      <c r="I3" s="215"/>
      <c r="J3" s="215"/>
      <c r="K3" s="215"/>
      <c r="L3" s="215"/>
      <c r="M3" s="215"/>
      <c r="N3" s="272"/>
    </row>
    <row r="4" spans="1:14" ht="5" customHeight="1">
      <c r="A4" s="343"/>
      <c r="B4" s="272"/>
      <c r="C4" s="272"/>
      <c r="D4" s="272"/>
      <c r="E4" s="272"/>
      <c r="F4" s="272"/>
      <c r="G4" s="344"/>
      <c r="H4" s="343"/>
      <c r="I4" s="272"/>
      <c r="J4" s="272"/>
      <c r="K4" s="272"/>
      <c r="L4" s="272"/>
      <c r="M4" s="272"/>
      <c r="N4" s="272"/>
    </row>
    <row r="5" spans="1:14" ht="17" customHeight="1">
      <c r="A5" s="674" t="s">
        <v>198</v>
      </c>
      <c r="B5" s="223" t="s">
        <v>60</v>
      </c>
      <c r="C5" s="856" t="s">
        <v>543</v>
      </c>
      <c r="D5" s="856" t="s">
        <v>677</v>
      </c>
      <c r="E5" s="856" t="s">
        <v>678</v>
      </c>
      <c r="F5" s="856" t="s">
        <v>546</v>
      </c>
      <c r="G5" s="856" t="s">
        <v>547</v>
      </c>
      <c r="H5" s="856" t="s">
        <v>548</v>
      </c>
      <c r="I5" s="856" t="s">
        <v>549</v>
      </c>
      <c r="J5" s="856" t="s">
        <v>550</v>
      </c>
      <c r="K5" s="856" t="s">
        <v>551</v>
      </c>
      <c r="L5" s="856" t="s">
        <v>552</v>
      </c>
      <c r="M5" s="856" t="s">
        <v>553</v>
      </c>
      <c r="N5" s="859" t="s">
        <v>554</v>
      </c>
    </row>
    <row r="6" spans="1:14" ht="17" customHeight="1">
      <c r="A6" s="242" t="s">
        <v>744</v>
      </c>
      <c r="B6" s="1061">
        <v>1.2850421783477748</v>
      </c>
      <c r="C6" s="1053">
        <v>1.2417305347760748</v>
      </c>
      <c r="D6" s="1053">
        <v>1.2567053360776053</v>
      </c>
      <c r="E6" s="1053">
        <v>1.267908061811031</v>
      </c>
      <c r="F6" s="1053">
        <v>1.2737978765264006</v>
      </c>
      <c r="G6" s="1053">
        <v>1.2918025292789599</v>
      </c>
      <c r="H6" s="1053">
        <v>1.2910874580200937</v>
      </c>
      <c r="I6" s="1053">
        <v>1.2955573222938939</v>
      </c>
      <c r="J6" s="1053">
        <v>1.2922751366624603</v>
      </c>
      <c r="K6" s="1053">
        <v>1.2941661464588663</v>
      </c>
      <c r="L6" s="1053">
        <v>1.3016751567521032</v>
      </c>
      <c r="M6" s="1053">
        <v>1.3060877329470706</v>
      </c>
      <c r="N6" s="1053">
        <v>1.3091520730963362</v>
      </c>
    </row>
    <row r="7" spans="1:14" ht="13" customHeight="1">
      <c r="A7" s="217" t="s">
        <v>488</v>
      </c>
      <c r="B7" s="1062">
        <v>1.8053504190727079</v>
      </c>
      <c r="C7" s="1054">
        <v>1.72</v>
      </c>
      <c r="D7" s="1054">
        <v>1.7</v>
      </c>
      <c r="E7" s="1054">
        <v>1.72</v>
      </c>
      <c r="F7" s="1054">
        <v>1.7</v>
      </c>
      <c r="G7" s="1054">
        <v>1.75</v>
      </c>
      <c r="H7" s="1054">
        <v>1.8</v>
      </c>
      <c r="I7" s="1054">
        <v>1.8</v>
      </c>
      <c r="J7" s="1054">
        <v>1.9</v>
      </c>
      <c r="K7" s="1054">
        <v>1.9</v>
      </c>
      <c r="L7" s="1054">
        <v>1.9</v>
      </c>
      <c r="M7" s="1054">
        <v>1.9</v>
      </c>
      <c r="N7" s="1054">
        <v>1.9</v>
      </c>
    </row>
    <row r="8" spans="1:14" ht="13" customHeight="1">
      <c r="A8" s="217" t="s">
        <v>603</v>
      </c>
      <c r="B8" s="1062">
        <v>1.6240978736561968</v>
      </c>
      <c r="C8" s="1054">
        <v>1.59</v>
      </c>
      <c r="D8" s="1054">
        <v>1.6</v>
      </c>
      <c r="E8" s="1054">
        <v>1.6</v>
      </c>
      <c r="F8" s="1054">
        <v>1.61</v>
      </c>
      <c r="G8" s="1054">
        <v>1.62</v>
      </c>
      <c r="H8" s="1054">
        <v>1.62</v>
      </c>
      <c r="I8" s="1054">
        <v>1.6342857142857139</v>
      </c>
      <c r="J8" s="1054">
        <v>1.6342857142857143</v>
      </c>
      <c r="K8" s="1054">
        <v>1.63</v>
      </c>
      <c r="L8" s="1054">
        <v>1.64</v>
      </c>
      <c r="M8" s="1054">
        <v>1.66</v>
      </c>
      <c r="N8" s="1054">
        <v>1.6691666666666667</v>
      </c>
    </row>
    <row r="9" spans="1:14" ht="13" customHeight="1">
      <c r="A9" s="217" t="s">
        <v>604</v>
      </c>
      <c r="B9" s="1062">
        <v>1.2217395715785644</v>
      </c>
      <c r="C9" s="1054">
        <v>1.22</v>
      </c>
      <c r="D9" s="1054">
        <v>1.22</v>
      </c>
      <c r="E9" s="1054">
        <v>1.22</v>
      </c>
      <c r="F9" s="1054">
        <v>1.23</v>
      </c>
      <c r="G9" s="1054">
        <v>1.23</v>
      </c>
      <c r="H9" s="1054">
        <v>1.23</v>
      </c>
      <c r="I9" s="1054">
        <v>1.23</v>
      </c>
      <c r="J9" s="1054">
        <v>1.23</v>
      </c>
      <c r="K9" s="1054">
        <v>1.23</v>
      </c>
      <c r="L9" s="1054">
        <v>1.23</v>
      </c>
      <c r="M9" s="1054">
        <v>1.23</v>
      </c>
      <c r="N9" s="1054">
        <v>1.1499999999999999</v>
      </c>
    </row>
    <row r="10" spans="1:14" ht="13" customHeight="1">
      <c r="A10" s="217" t="s">
        <v>605</v>
      </c>
      <c r="B10" s="1062">
        <v>1.1507444686741071</v>
      </c>
      <c r="C10" s="1054">
        <v>1.1387632790984221</v>
      </c>
      <c r="D10" s="1054">
        <v>1.1387632790984221</v>
      </c>
      <c r="E10" s="1054">
        <v>1.1387632790984221</v>
      </c>
      <c r="F10" s="1054">
        <v>1.1414263962293321</v>
      </c>
      <c r="G10" s="1054">
        <v>1.1414263962293323</v>
      </c>
      <c r="H10" s="1054">
        <v>1.1414263962293321</v>
      </c>
      <c r="I10" s="1054">
        <v>1.1414263962293321</v>
      </c>
      <c r="J10" s="1054">
        <v>1.1414263962293321</v>
      </c>
      <c r="K10" s="1054">
        <v>1.1414263962293321</v>
      </c>
      <c r="L10" s="1054">
        <v>1.1755795896453685</v>
      </c>
      <c r="M10" s="1054">
        <v>1.1755795896453685</v>
      </c>
      <c r="N10" s="1054">
        <v>1.1887172064520994</v>
      </c>
    </row>
    <row r="11" spans="1:14" ht="13" customHeight="1">
      <c r="A11" s="217" t="s">
        <v>606</v>
      </c>
      <c r="B11" s="1062">
        <v>1.2393638469671702</v>
      </c>
      <c r="C11" s="1054">
        <v>1.1884229807506355</v>
      </c>
      <c r="D11" s="1054">
        <v>1.2301943660701673</v>
      </c>
      <c r="E11" s="1054">
        <v>1.2353905215717982</v>
      </c>
      <c r="F11" s="1054">
        <v>1.2363721286594735</v>
      </c>
      <c r="G11" s="1054">
        <v>1.247930596744534</v>
      </c>
      <c r="H11" s="1054">
        <v>1.211246303396408</v>
      </c>
      <c r="I11" s="1054">
        <v>1.2329129244606463</v>
      </c>
      <c r="J11" s="1054">
        <v>1.237711740286229</v>
      </c>
      <c r="K11" s="1054">
        <v>1.2656307724914944</v>
      </c>
      <c r="L11" s="1054">
        <v>1.2621247605471984</v>
      </c>
      <c r="M11" s="1054">
        <v>1.2618046280243325</v>
      </c>
      <c r="N11" s="1054">
        <v>1.2616911668085233</v>
      </c>
    </row>
    <row r="12" spans="1:14" ht="13" customHeight="1">
      <c r="A12" s="217" t="s">
        <v>592</v>
      </c>
      <c r="B12" s="1062">
        <v>1.2817477120731779</v>
      </c>
      <c r="C12" s="1054">
        <v>1.28</v>
      </c>
      <c r="D12" s="1054">
        <v>1.28</v>
      </c>
      <c r="E12" s="1054">
        <v>1.28</v>
      </c>
      <c r="F12" s="1054">
        <v>1.28</v>
      </c>
      <c r="G12" s="1054">
        <v>1.29</v>
      </c>
      <c r="H12" s="1054">
        <v>1.29</v>
      </c>
      <c r="I12" s="1054">
        <v>1.28</v>
      </c>
      <c r="J12" s="1054">
        <v>1.28</v>
      </c>
      <c r="K12" s="1054">
        <v>1.28</v>
      </c>
      <c r="L12" s="1054">
        <v>1.28</v>
      </c>
      <c r="M12" s="1054">
        <v>1.28</v>
      </c>
      <c r="N12" s="1054">
        <v>1.28</v>
      </c>
    </row>
    <row r="13" spans="1:14" ht="13" customHeight="1">
      <c r="A13" s="217" t="s">
        <v>593</v>
      </c>
      <c r="B13" s="1062">
        <v>1.1674375330339855</v>
      </c>
      <c r="C13" s="1054">
        <v>1.0404388311183239</v>
      </c>
      <c r="D13" s="1054">
        <v>1.1527419191153869</v>
      </c>
      <c r="E13" s="1054">
        <v>1.1592999028387534</v>
      </c>
      <c r="F13" s="1054">
        <v>1.1592999028387534</v>
      </c>
      <c r="G13" s="1054">
        <v>1.1722914419491424</v>
      </c>
      <c r="H13" s="1054">
        <v>1.0743053173225676</v>
      </c>
      <c r="I13" s="1054">
        <v>1.1527419191153869</v>
      </c>
      <c r="J13" s="1054">
        <v>1.1652897600338932</v>
      </c>
      <c r="K13" s="1054">
        <v>1.2412259645360935</v>
      </c>
      <c r="L13" s="1054">
        <v>1.23</v>
      </c>
      <c r="M13" s="1054">
        <v>1.23</v>
      </c>
      <c r="N13" s="1054">
        <v>1.23</v>
      </c>
    </row>
    <row r="14" spans="1:14" ht="13" customHeight="1">
      <c r="A14" s="217" t="s">
        <v>522</v>
      </c>
      <c r="B14" s="1062">
        <v>1.3059379079469258</v>
      </c>
      <c r="C14" s="1054">
        <v>1.3018412053433828</v>
      </c>
      <c r="D14" s="1054">
        <v>1.3015895505653798</v>
      </c>
      <c r="E14" s="1054">
        <v>1.2969858750333789</v>
      </c>
      <c r="F14" s="1054">
        <v>1.3002126121366071</v>
      </c>
      <c r="G14" s="1054">
        <v>1.2999057823055948</v>
      </c>
      <c r="H14" s="1054">
        <v>1.3086205224967644</v>
      </c>
      <c r="I14" s="1054">
        <v>1.3100904611872242</v>
      </c>
      <c r="J14" s="1054">
        <v>1.3136184789206817</v>
      </c>
      <c r="K14" s="1054">
        <v>1.3118135933023156</v>
      </c>
      <c r="L14" s="1054">
        <v>1.31</v>
      </c>
      <c r="M14" s="1054">
        <v>1.31</v>
      </c>
      <c r="N14" s="1054">
        <v>1.31</v>
      </c>
    </row>
    <row r="15" spans="1:14" ht="13" customHeight="1">
      <c r="A15" s="217" t="s">
        <v>595</v>
      </c>
      <c r="B15" s="1062">
        <v>1.171932296968782</v>
      </c>
      <c r="C15" s="1054">
        <v>1.0832199307228967</v>
      </c>
      <c r="D15" s="1054">
        <v>1.1013607367255784</v>
      </c>
      <c r="E15" s="1054">
        <v>1.1573352388814284</v>
      </c>
      <c r="F15" s="1054">
        <v>1.1672900479443364</v>
      </c>
      <c r="G15" s="1054">
        <v>1.1652495978613657</v>
      </c>
      <c r="H15" s="1054">
        <v>1.1734615592202251</v>
      </c>
      <c r="I15" s="1054">
        <v>1.203294531029371</v>
      </c>
      <c r="J15" s="1054">
        <v>1.203294531029371</v>
      </c>
      <c r="K15" s="1054">
        <v>1.2032945310293712</v>
      </c>
      <c r="L15" s="1054">
        <v>1.203294531029371</v>
      </c>
      <c r="M15" s="1054">
        <v>1.2032945310293712</v>
      </c>
      <c r="N15" s="1054">
        <v>1.2031529044221445</v>
      </c>
    </row>
    <row r="16" spans="1:14" ht="13" customHeight="1">
      <c r="A16" s="217" t="s">
        <v>596</v>
      </c>
      <c r="B16" s="1062">
        <v>1.1907211221853509</v>
      </c>
      <c r="C16" s="1054">
        <v>1.1000000000000001</v>
      </c>
      <c r="D16" s="1054">
        <v>1.1200000000000001</v>
      </c>
      <c r="E16" s="1054">
        <v>1.1200000000000001</v>
      </c>
      <c r="F16" s="1054">
        <v>1.1499999999999999</v>
      </c>
      <c r="G16" s="1054">
        <v>1.17</v>
      </c>
      <c r="H16" s="1054">
        <v>1.17</v>
      </c>
      <c r="I16" s="1054">
        <v>1.2</v>
      </c>
      <c r="J16" s="1054">
        <v>1.2</v>
      </c>
      <c r="K16" s="1054">
        <v>1.2</v>
      </c>
      <c r="L16" s="1054">
        <v>1.28</v>
      </c>
      <c r="M16" s="1054">
        <v>1.28</v>
      </c>
      <c r="N16" s="1054">
        <v>1.28</v>
      </c>
    </row>
    <row r="17" spans="1:14" ht="13" customHeight="1">
      <c r="A17" s="217" t="s">
        <v>597</v>
      </c>
      <c r="B17" s="1062">
        <v>1.3439576935262432</v>
      </c>
      <c r="C17" s="1054">
        <v>1.3188117835097002</v>
      </c>
      <c r="D17" s="1054">
        <v>1.3232628417107586</v>
      </c>
      <c r="E17" s="1054">
        <v>1.3103538910934744</v>
      </c>
      <c r="F17" s="1054">
        <v>1.3169103284832453</v>
      </c>
      <c r="G17" s="1054">
        <v>1.3507587081128747</v>
      </c>
      <c r="H17" s="1054">
        <v>1.3507587081128749</v>
      </c>
      <c r="I17" s="1054">
        <v>1.3489021715167546</v>
      </c>
      <c r="J17" s="1054">
        <v>1.35271555335097</v>
      </c>
      <c r="K17" s="1054">
        <v>1.3609314925044087</v>
      </c>
      <c r="L17" s="1054">
        <v>1.363848159171076</v>
      </c>
      <c r="M17" s="1054">
        <v>1.3628990850970018</v>
      </c>
      <c r="N17" s="1054">
        <v>1.3606305665784832</v>
      </c>
    </row>
    <row r="18" spans="1:14" ht="13" customHeight="1">
      <c r="A18" s="217" t="s">
        <v>598</v>
      </c>
      <c r="B18" s="1062">
        <v>1.173382022703275</v>
      </c>
      <c r="C18" s="1054">
        <v>1.1000394803633535</v>
      </c>
      <c r="D18" s="1054">
        <v>1.1075995177737084</v>
      </c>
      <c r="E18" s="1054">
        <v>1.1152484645153447</v>
      </c>
      <c r="F18" s="1054">
        <v>1.1271406923729652</v>
      </c>
      <c r="G18" s="1054">
        <v>1.1739290606137192</v>
      </c>
      <c r="H18" s="1054">
        <v>1.1739290606137192</v>
      </c>
      <c r="I18" s="1054">
        <v>1.1941671655001447</v>
      </c>
      <c r="J18" s="1054">
        <v>1.2054467915584974</v>
      </c>
      <c r="K18" s="1054">
        <v>1.2022100780775222</v>
      </c>
      <c r="L18" s="1054">
        <v>1.2008967298325166</v>
      </c>
      <c r="M18" s="1054">
        <v>1.2263955670813023</v>
      </c>
      <c r="N18" s="1054">
        <v>1.2266102771009486</v>
      </c>
    </row>
    <row r="19" spans="1:14" ht="13" customHeight="1">
      <c r="A19" s="217" t="s">
        <v>599</v>
      </c>
      <c r="B19" s="1062">
        <v>1.4527500546315275</v>
      </c>
      <c r="C19" s="1054">
        <v>1.43</v>
      </c>
      <c r="D19" s="1054">
        <v>1.43</v>
      </c>
      <c r="E19" s="1054">
        <v>1.43</v>
      </c>
      <c r="F19" s="1054">
        <v>1.45</v>
      </c>
      <c r="G19" s="1054">
        <v>1.45</v>
      </c>
      <c r="H19" s="1054">
        <v>1.45</v>
      </c>
      <c r="I19" s="1054">
        <v>1.45</v>
      </c>
      <c r="J19" s="1054">
        <v>1.45</v>
      </c>
      <c r="K19" s="1054">
        <v>1.45</v>
      </c>
      <c r="L19" s="1054">
        <v>1.47</v>
      </c>
      <c r="M19" s="1054">
        <v>1.48</v>
      </c>
      <c r="N19" s="1054">
        <v>1.5</v>
      </c>
    </row>
    <row r="20" spans="1:14" ht="13" customHeight="1">
      <c r="A20" s="217" t="s">
        <v>600</v>
      </c>
      <c r="B20" s="1062">
        <v>1.4215695572687685</v>
      </c>
      <c r="C20" s="1054">
        <v>1.4</v>
      </c>
      <c r="D20" s="1054">
        <v>1.4</v>
      </c>
      <c r="E20" s="1054">
        <v>1.4</v>
      </c>
      <c r="F20" s="1054">
        <v>1.4</v>
      </c>
      <c r="G20" s="1054">
        <v>1.4</v>
      </c>
      <c r="H20" s="1054">
        <v>1.4</v>
      </c>
      <c r="I20" s="1054">
        <v>1.41</v>
      </c>
      <c r="J20" s="1054">
        <v>1.41</v>
      </c>
      <c r="K20" s="1054">
        <v>1.42</v>
      </c>
      <c r="L20" s="1054">
        <v>1.45</v>
      </c>
      <c r="M20" s="1054">
        <v>1.48</v>
      </c>
      <c r="N20" s="1054">
        <v>1.49</v>
      </c>
    </row>
    <row r="21" spans="1:14" ht="13" customHeight="1">
      <c r="A21" s="217" t="s">
        <v>601</v>
      </c>
      <c r="B21" s="1062">
        <v>1.3866089212924979</v>
      </c>
      <c r="C21" s="1054">
        <v>1.3776605507062551</v>
      </c>
      <c r="D21" s="1054">
        <v>1.3744134870678293</v>
      </c>
      <c r="E21" s="1054">
        <v>1.38</v>
      </c>
      <c r="F21" s="1054">
        <v>1.3840000000000001</v>
      </c>
      <c r="G21" s="1054">
        <v>1.388869189943845</v>
      </c>
      <c r="H21" s="1054">
        <v>1.3940357306270676</v>
      </c>
      <c r="I21" s="1054">
        <v>1.39</v>
      </c>
      <c r="J21" s="1054">
        <v>1.39</v>
      </c>
      <c r="K21" s="1054">
        <v>1.39</v>
      </c>
      <c r="L21" s="1054">
        <v>1.39</v>
      </c>
      <c r="M21" s="1054">
        <v>1.39</v>
      </c>
      <c r="N21" s="1054">
        <v>1.39</v>
      </c>
    </row>
    <row r="22" spans="1:14" ht="13" customHeight="1">
      <c r="A22" s="217" t="s">
        <v>243</v>
      </c>
      <c r="B22" s="1062">
        <v>1.210642651345571</v>
      </c>
      <c r="C22" s="1054">
        <v>1.1173019227257333</v>
      </c>
      <c r="D22" s="1054">
        <v>1.1236701606418755</v>
      </c>
      <c r="E22" s="1054">
        <v>1.1307249182605648</v>
      </c>
      <c r="F22" s="1054">
        <v>1.1574048137685744</v>
      </c>
      <c r="G22" s="1054">
        <v>1.1815299316066838</v>
      </c>
      <c r="H22" s="1054">
        <v>1.2007590039747229</v>
      </c>
      <c r="I22" s="1054">
        <v>1.2463455992413057</v>
      </c>
      <c r="J22" s="1054">
        <v>1.2551372080677858</v>
      </c>
      <c r="K22" s="1054">
        <v>1.2837814386775137</v>
      </c>
      <c r="L22" s="1054">
        <v>1.28</v>
      </c>
      <c r="M22" s="1054">
        <v>1.28</v>
      </c>
      <c r="N22" s="1054">
        <v>1.28</v>
      </c>
    </row>
    <row r="23" spans="1:14" ht="13" customHeight="1">
      <c r="A23" s="217" t="s">
        <v>244</v>
      </c>
      <c r="B23" s="1062">
        <v>1.1728706531663624</v>
      </c>
      <c r="C23" s="1054">
        <v>1.1499999999999999</v>
      </c>
      <c r="D23" s="1054">
        <v>1.1200000000000001</v>
      </c>
      <c r="E23" s="1054">
        <v>1.1499999999999999</v>
      </c>
      <c r="F23" s="1054">
        <v>1.1499999999999999</v>
      </c>
      <c r="G23" s="1054">
        <v>1.18</v>
      </c>
      <c r="H23" s="1054">
        <v>1.18</v>
      </c>
      <c r="I23" s="1054">
        <v>1.18</v>
      </c>
      <c r="J23" s="1054">
        <v>1.18</v>
      </c>
      <c r="K23" s="1054">
        <v>1.18</v>
      </c>
      <c r="L23" s="1054">
        <v>1.2</v>
      </c>
      <c r="M23" s="1054">
        <v>1.2</v>
      </c>
      <c r="N23" s="1054">
        <v>1.2</v>
      </c>
    </row>
    <row r="24" spans="1:14" ht="13" customHeight="1">
      <c r="A24" s="217" t="s">
        <v>245</v>
      </c>
      <c r="B24" s="1062">
        <v>1.2823757862065071</v>
      </c>
      <c r="C24" s="1054">
        <v>1.2783818767380399</v>
      </c>
      <c r="D24" s="1054">
        <v>1.28</v>
      </c>
      <c r="E24" s="1054">
        <v>1.28</v>
      </c>
      <c r="F24" s="1054">
        <v>1.28</v>
      </c>
      <c r="G24" s="1054">
        <v>1.282</v>
      </c>
      <c r="H24" s="1054">
        <v>1.2829999999999999</v>
      </c>
      <c r="I24" s="1054">
        <v>1.2849999999999999</v>
      </c>
      <c r="J24" s="1054">
        <v>1.2839999999999998</v>
      </c>
      <c r="K24" s="1054">
        <v>1.2833000000000001</v>
      </c>
      <c r="L24" s="1054">
        <v>1.2841999999999998</v>
      </c>
      <c r="M24" s="1054">
        <v>1.2843000000000002</v>
      </c>
      <c r="N24" s="1054">
        <v>1.2845</v>
      </c>
    </row>
    <row r="25" spans="1:14" ht="13" customHeight="1">
      <c r="A25" s="217" t="s">
        <v>246</v>
      </c>
      <c r="B25" s="1062">
        <v>1.1833292524925527</v>
      </c>
      <c r="C25" s="1054">
        <v>1.1283591731266149</v>
      </c>
      <c r="D25" s="1054">
        <v>1.1270129556655779</v>
      </c>
      <c r="E25" s="1054">
        <v>1.1299999999999999</v>
      </c>
      <c r="F25" s="1054">
        <v>1.1253443562727248</v>
      </c>
      <c r="G25" s="1054">
        <v>1.1253866731391917</v>
      </c>
      <c r="H25" s="1054">
        <v>1.1831357748280824</v>
      </c>
      <c r="I25" s="1054">
        <v>1.2231197807797505</v>
      </c>
      <c r="J25" s="1054">
        <v>1.2231197807797505</v>
      </c>
      <c r="K25" s="1054">
        <v>1.2231197807797505</v>
      </c>
      <c r="L25" s="1054">
        <v>1.23</v>
      </c>
      <c r="M25" s="1054">
        <v>1.23</v>
      </c>
      <c r="N25" s="1054">
        <v>1.25</v>
      </c>
    </row>
    <row r="26" spans="1:14" ht="13" customHeight="1">
      <c r="A26" s="217" t="s">
        <v>258</v>
      </c>
      <c r="B26" s="1062">
        <v>1.4713294090475058</v>
      </c>
      <c r="C26" s="1054">
        <v>1.4503396800769803</v>
      </c>
      <c r="D26" s="1054">
        <v>1.4507490147526403</v>
      </c>
      <c r="E26" s="1054">
        <v>1.4512464198000399</v>
      </c>
      <c r="F26" s="1054">
        <v>1.45</v>
      </c>
      <c r="G26" s="1054">
        <v>1.48</v>
      </c>
      <c r="H26" s="1054">
        <v>1.4863114857001682</v>
      </c>
      <c r="I26" s="1054">
        <v>1.49</v>
      </c>
      <c r="J26" s="1054">
        <v>1.49</v>
      </c>
      <c r="K26" s="1054">
        <v>1.49</v>
      </c>
      <c r="L26" s="1054">
        <v>1.49</v>
      </c>
      <c r="M26" s="1054">
        <v>1.49</v>
      </c>
      <c r="N26" s="1054">
        <v>1.49</v>
      </c>
    </row>
    <row r="27" spans="1:14" ht="13" customHeight="1">
      <c r="A27" s="217" t="s">
        <v>577</v>
      </c>
      <c r="B27" s="1062">
        <v>1.3379832111433994</v>
      </c>
      <c r="C27" s="1055">
        <v>1.3322365837648176</v>
      </c>
      <c r="D27" s="1055">
        <v>1.3317920910245895</v>
      </c>
      <c r="E27" s="1055">
        <v>1.3318133077779795</v>
      </c>
      <c r="F27" s="1055">
        <v>1.3358349354156269</v>
      </c>
      <c r="G27" s="1055">
        <v>1.3353561394810776</v>
      </c>
      <c r="H27" s="1055">
        <v>1.3356327942152515</v>
      </c>
      <c r="I27" s="1055">
        <v>1.3456448103013567</v>
      </c>
      <c r="J27" s="1055">
        <v>1.3454892656796997</v>
      </c>
      <c r="K27" s="1055">
        <v>1.3446739215532766</v>
      </c>
      <c r="L27" s="1055">
        <v>1.3438614830813533</v>
      </c>
      <c r="M27" s="1055">
        <v>1.3438532909688665</v>
      </c>
      <c r="N27" s="1055">
        <v>1.3461377765535076</v>
      </c>
    </row>
    <row r="28" spans="1:14" ht="13" customHeight="1">
      <c r="A28" s="217" t="s">
        <v>578</v>
      </c>
      <c r="B28" s="1062">
        <v>1.3429021637845966</v>
      </c>
      <c r="C28" s="1054">
        <v>1.34</v>
      </c>
      <c r="D28" s="1054">
        <v>1.34</v>
      </c>
      <c r="E28" s="1054">
        <v>1.34</v>
      </c>
      <c r="F28" s="1054">
        <v>1.34</v>
      </c>
      <c r="G28" s="1054">
        <v>1.34</v>
      </c>
      <c r="H28" s="1054">
        <v>1.34</v>
      </c>
      <c r="I28" s="1054">
        <v>1.35</v>
      </c>
      <c r="J28" s="1054">
        <v>1.35</v>
      </c>
      <c r="K28" s="1054">
        <v>1.35</v>
      </c>
      <c r="L28" s="1054">
        <v>1.35</v>
      </c>
      <c r="M28" s="1054">
        <v>1.35</v>
      </c>
      <c r="N28" s="1054">
        <v>1.34</v>
      </c>
    </row>
    <row r="29" spans="1:14" ht="13" customHeight="1">
      <c r="A29" s="217" t="s">
        <v>579</v>
      </c>
      <c r="B29" s="1062">
        <v>1.3322527950382204</v>
      </c>
      <c r="C29" s="1054">
        <v>1.32</v>
      </c>
      <c r="D29" s="1054">
        <v>1.32</v>
      </c>
      <c r="E29" s="1054">
        <v>1.32</v>
      </c>
      <c r="F29" s="1054">
        <v>1.33</v>
      </c>
      <c r="G29" s="1054">
        <v>1.33</v>
      </c>
      <c r="H29" s="1054">
        <v>1.33</v>
      </c>
      <c r="I29" s="1054">
        <v>1.34</v>
      </c>
      <c r="J29" s="1054">
        <v>1.34</v>
      </c>
      <c r="K29" s="1054">
        <v>1.34</v>
      </c>
      <c r="L29" s="1054">
        <v>1.34</v>
      </c>
      <c r="M29" s="1054">
        <v>1.34</v>
      </c>
      <c r="N29" s="1054">
        <v>1.35</v>
      </c>
    </row>
    <row r="30" spans="1:14" ht="13" customHeight="1">
      <c r="A30" s="217" t="s">
        <v>590</v>
      </c>
      <c r="B30" s="1062">
        <v>1.3053846453776496</v>
      </c>
      <c r="C30" s="1054">
        <v>1.2725500808973798</v>
      </c>
      <c r="D30" s="1054">
        <v>1.2736426549111264</v>
      </c>
      <c r="E30" s="1054">
        <v>1.2710631287126231</v>
      </c>
      <c r="F30" s="1054">
        <v>1.2707447797986975</v>
      </c>
      <c r="G30" s="1054">
        <v>1.2735320926977798</v>
      </c>
      <c r="H30" s="1054">
        <v>1.326220859598779</v>
      </c>
      <c r="I30" s="1054">
        <v>1.33</v>
      </c>
      <c r="J30" s="1054">
        <v>1.33</v>
      </c>
      <c r="K30" s="1054">
        <v>1.33</v>
      </c>
      <c r="L30" s="1054">
        <v>1.33</v>
      </c>
      <c r="M30" s="1054">
        <v>1.33</v>
      </c>
      <c r="N30" s="1054">
        <v>1.34</v>
      </c>
    </row>
    <row r="31" spans="1:14" ht="13" customHeight="1">
      <c r="A31" s="217" t="s">
        <v>591</v>
      </c>
      <c r="B31" s="1062">
        <v>1.5671782136855499</v>
      </c>
      <c r="C31" s="1054">
        <v>1.46</v>
      </c>
      <c r="D31" s="1054">
        <v>1.46</v>
      </c>
      <c r="E31" s="1054">
        <v>1.46</v>
      </c>
      <c r="F31" s="1054">
        <v>1.46</v>
      </c>
      <c r="G31" s="1054">
        <v>1.5</v>
      </c>
      <c r="H31" s="1054">
        <v>1.57</v>
      </c>
      <c r="I31" s="1054">
        <v>1.67</v>
      </c>
      <c r="J31" s="1054">
        <v>1.7</v>
      </c>
      <c r="K31" s="1054">
        <v>1.7</v>
      </c>
      <c r="L31" s="1054">
        <v>1.72</v>
      </c>
      <c r="M31" s="1054">
        <v>1.73</v>
      </c>
      <c r="N31" s="1054">
        <v>1.71</v>
      </c>
    </row>
    <row r="32" spans="1:14" ht="13" customHeight="1">
      <c r="A32" s="217" t="s">
        <v>686</v>
      </c>
      <c r="B32" s="1062">
        <v>1.3158845911693617</v>
      </c>
      <c r="C32" s="1054">
        <v>1.3</v>
      </c>
      <c r="D32" s="1054">
        <v>1.3</v>
      </c>
      <c r="E32" s="1054">
        <v>1.3</v>
      </c>
      <c r="F32" s="1054">
        <v>1.3</v>
      </c>
      <c r="G32" s="1054">
        <v>1.32</v>
      </c>
      <c r="H32" s="1054">
        <v>1.32</v>
      </c>
      <c r="I32" s="1054">
        <v>1.32</v>
      </c>
      <c r="J32" s="1054">
        <v>1.32</v>
      </c>
      <c r="K32" s="1054">
        <v>1.32</v>
      </c>
      <c r="L32" s="1054">
        <v>1.32</v>
      </c>
      <c r="M32" s="1054">
        <v>1.33</v>
      </c>
      <c r="N32" s="1054">
        <v>1.34</v>
      </c>
    </row>
    <row r="33" spans="1:14" ht="13" customHeight="1">
      <c r="A33" s="217" t="s">
        <v>534</v>
      </c>
      <c r="B33" s="1062">
        <v>1.7803522821510425</v>
      </c>
      <c r="C33" s="1054">
        <v>1.78</v>
      </c>
      <c r="D33" s="1054">
        <v>1.78</v>
      </c>
      <c r="E33" s="1054">
        <v>1.78</v>
      </c>
      <c r="F33" s="1054">
        <v>1.78</v>
      </c>
      <c r="G33" s="1054">
        <v>1.78</v>
      </c>
      <c r="H33" s="1054">
        <v>1.78</v>
      </c>
      <c r="I33" s="1054">
        <v>1.78</v>
      </c>
      <c r="J33" s="1054">
        <v>1.78</v>
      </c>
      <c r="K33" s="1054">
        <v>1.78</v>
      </c>
      <c r="L33" s="1054">
        <v>1.78</v>
      </c>
      <c r="M33" s="1054">
        <v>1.78</v>
      </c>
      <c r="N33" s="1054">
        <v>1.7839999999999998</v>
      </c>
    </row>
    <row r="34" spans="1:14" ht="13" customHeight="1">
      <c r="A34" s="217" t="s">
        <v>535</v>
      </c>
      <c r="B34" s="1062">
        <v>1.1008477383062341</v>
      </c>
      <c r="C34" s="1054">
        <v>1.07</v>
      </c>
      <c r="D34" s="1054">
        <v>1.07</v>
      </c>
      <c r="E34" s="1054">
        <v>1.07</v>
      </c>
      <c r="F34" s="1054">
        <v>1.1000000000000001</v>
      </c>
      <c r="G34" s="1054">
        <v>1.1000000000000001</v>
      </c>
      <c r="H34" s="1054">
        <v>1.1200000000000001</v>
      </c>
      <c r="I34" s="1054">
        <v>1.1200000000000001</v>
      </c>
      <c r="J34" s="1054">
        <v>1.1200000000000001</v>
      </c>
      <c r="K34" s="1054">
        <v>1.1200000000000001</v>
      </c>
      <c r="L34" s="1054">
        <v>1.1200000000000001</v>
      </c>
      <c r="M34" s="1054">
        <v>1.1200000000000001</v>
      </c>
      <c r="N34" s="1054">
        <v>1.1299999999999999</v>
      </c>
    </row>
    <row r="35" spans="1:14" ht="13" customHeight="1">
      <c r="A35" s="1041" t="s">
        <v>536</v>
      </c>
      <c r="B35" s="1064">
        <v>1.5794059597293395</v>
      </c>
      <c r="C35" s="1058">
        <v>1.5694389073716599</v>
      </c>
      <c r="D35" s="1058">
        <v>1.5850339170313901</v>
      </c>
      <c r="E35" s="1058">
        <v>1.58463185131182</v>
      </c>
      <c r="F35" s="1058">
        <v>1.5873605568684599</v>
      </c>
      <c r="G35" s="1058">
        <v>1.5878329348572202</v>
      </c>
      <c r="H35" s="1058">
        <v>1.5878329348572198</v>
      </c>
      <c r="I35" s="1058">
        <v>1.5529120965657299</v>
      </c>
      <c r="J35" s="1058">
        <v>1.5529120965657299</v>
      </c>
      <c r="K35" s="1058">
        <v>1.59222043517941</v>
      </c>
      <c r="L35" s="1058">
        <v>1.59222043517941</v>
      </c>
      <c r="M35" s="1058">
        <v>1.5992220435179403</v>
      </c>
      <c r="N35" s="1057">
        <v>1.56</v>
      </c>
    </row>
    <row r="36" spans="1:14" ht="9" customHeight="1">
      <c r="A36" s="76" t="s">
        <v>745</v>
      </c>
      <c r="B36" s="1050"/>
      <c r="C36" s="1051"/>
      <c r="D36" s="1051"/>
      <c r="E36" s="1051"/>
      <c r="F36" s="1051"/>
      <c r="G36" s="1051"/>
      <c r="H36" s="1051"/>
      <c r="I36" s="1051"/>
      <c r="J36" s="1051"/>
      <c r="K36" s="1051"/>
      <c r="L36" s="1051"/>
      <c r="M36" s="1051"/>
      <c r="N36" s="1051"/>
    </row>
    <row r="37" spans="1:14" ht="9" customHeight="1">
      <c r="A37" s="76" t="s">
        <v>151</v>
      </c>
      <c r="B37" s="1051"/>
      <c r="C37" s="1051"/>
      <c r="D37" s="1051"/>
      <c r="E37" s="1051"/>
      <c r="F37" s="1051"/>
      <c r="G37" s="1051"/>
      <c r="H37" s="1051"/>
      <c r="I37" s="1051"/>
      <c r="J37" s="1051"/>
      <c r="K37" s="1051"/>
      <c r="L37" s="1051"/>
      <c r="M37" s="1043"/>
      <c r="N37" s="1043"/>
    </row>
    <row r="38" spans="1:14" ht="9" customHeight="1">
      <c r="A38" s="77" t="s">
        <v>318</v>
      </c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1:14" ht="9" customHeight="1">
      <c r="A39" s="796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1:14" ht="9" customHeight="1">
      <c r="A40" s="796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  <row r="41" spans="1:14" ht="9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</row>
  </sheetData>
  <phoneticPr fontId="54" type="noConversion"/>
  <printOptions horizontalCentered="1" verticalCentered="1" gridLinesSet="0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40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9" style="217" customWidth="1"/>
    <col min="2" max="2" width="6.1640625" style="217" customWidth="1"/>
    <col min="3" max="14" width="5.5" style="217" customWidth="1"/>
    <col min="15" max="15" width="5.6640625" style="217" customWidth="1"/>
    <col min="16" max="16384" width="12.83203125" style="217"/>
  </cols>
  <sheetData>
    <row r="2" spans="1:15" ht="12" customHeight="1">
      <c r="A2" s="215" t="s">
        <v>33</v>
      </c>
      <c r="B2" s="215"/>
      <c r="C2" s="215"/>
      <c r="D2" s="215"/>
      <c r="E2" s="215"/>
      <c r="F2" s="215"/>
      <c r="G2" s="215"/>
      <c r="H2" s="215"/>
      <c r="I2" s="215"/>
      <c r="J2" s="215"/>
      <c r="K2" s="1071"/>
      <c r="L2" s="1071"/>
      <c r="M2" s="1071"/>
      <c r="N2" s="343"/>
    </row>
    <row r="3" spans="1:15" ht="11">
      <c r="A3" s="1072" t="s">
        <v>32</v>
      </c>
      <c r="B3" s="215"/>
      <c r="C3" s="215"/>
      <c r="D3" s="215"/>
      <c r="E3" s="215"/>
      <c r="F3" s="215"/>
      <c r="G3" s="1071"/>
      <c r="H3" s="1071"/>
      <c r="I3" s="215"/>
      <c r="J3" s="215"/>
      <c r="K3" s="215"/>
      <c r="L3" s="215"/>
      <c r="M3" s="215"/>
      <c r="N3" s="272"/>
    </row>
    <row r="4" spans="1:15" ht="5" customHeight="1">
      <c r="A4" s="343"/>
      <c r="B4" s="272"/>
      <c r="C4" s="272"/>
      <c r="D4" s="272"/>
      <c r="E4" s="272"/>
      <c r="F4" s="272"/>
      <c r="G4" s="344"/>
      <c r="H4" s="343"/>
      <c r="I4" s="272"/>
      <c r="J4" s="272"/>
      <c r="K4" s="272"/>
      <c r="L4" s="272"/>
      <c r="M4" s="272"/>
      <c r="N4" s="272"/>
    </row>
    <row r="5" spans="1:15" ht="17" customHeight="1">
      <c r="A5" s="225" t="s">
        <v>684</v>
      </c>
      <c r="B5" s="223" t="s">
        <v>131</v>
      </c>
      <c r="C5" s="856" t="s">
        <v>543</v>
      </c>
      <c r="D5" s="856" t="s">
        <v>677</v>
      </c>
      <c r="E5" s="856" t="s">
        <v>678</v>
      </c>
      <c r="F5" s="856" t="s">
        <v>546</v>
      </c>
      <c r="G5" s="856" t="s">
        <v>547</v>
      </c>
      <c r="H5" s="856" t="s">
        <v>548</v>
      </c>
      <c r="I5" s="856" t="s">
        <v>549</v>
      </c>
      <c r="J5" s="856" t="s">
        <v>550</v>
      </c>
      <c r="K5" s="856" t="s">
        <v>551</v>
      </c>
      <c r="L5" s="856" t="s">
        <v>552</v>
      </c>
      <c r="M5" s="856" t="s">
        <v>553</v>
      </c>
      <c r="N5" s="859" t="s">
        <v>554</v>
      </c>
    </row>
    <row r="6" spans="1:15" ht="17" customHeight="1">
      <c r="A6" s="242" t="s">
        <v>744</v>
      </c>
      <c r="B6" s="1061">
        <v>7.8754804859882164</v>
      </c>
      <c r="C6" s="1053">
        <v>6.9562094421187135</v>
      </c>
      <c r="D6" s="1053">
        <v>7.2169055641080471</v>
      </c>
      <c r="E6" s="1053">
        <v>7.250826009090396</v>
      </c>
      <c r="F6" s="1053">
        <v>6.7004469770268358</v>
      </c>
      <c r="G6" s="1053">
        <v>7.0606375590861852</v>
      </c>
      <c r="H6" s="1053">
        <v>6.8017633431380986</v>
      </c>
      <c r="I6" s="1053">
        <v>5.3422957609767083</v>
      </c>
      <c r="J6" s="1053">
        <v>6.213193322458296</v>
      </c>
      <c r="K6" s="1053">
        <v>7.433409581903673</v>
      </c>
      <c r="L6" s="1053">
        <v>7.1973286359716235</v>
      </c>
      <c r="M6" s="1053">
        <v>8.8550268825491223</v>
      </c>
      <c r="N6" s="1053">
        <v>7.586578359712381</v>
      </c>
    </row>
    <row r="7" spans="1:15" ht="13" customHeight="1">
      <c r="A7" s="217" t="s">
        <v>488</v>
      </c>
      <c r="B7" s="1073" t="s">
        <v>537</v>
      </c>
      <c r="C7" s="1074" t="s">
        <v>537</v>
      </c>
      <c r="D7" s="1074" t="s">
        <v>537</v>
      </c>
      <c r="E7" s="1074" t="s">
        <v>537</v>
      </c>
      <c r="F7" s="1074" t="s">
        <v>537</v>
      </c>
      <c r="G7" s="1074" t="s">
        <v>537</v>
      </c>
      <c r="H7" s="1074" t="s">
        <v>537</v>
      </c>
      <c r="I7" s="1074" t="s">
        <v>537</v>
      </c>
      <c r="J7" s="1074" t="s">
        <v>537</v>
      </c>
      <c r="K7" s="1074" t="s">
        <v>537</v>
      </c>
      <c r="L7" s="1074" t="s">
        <v>537</v>
      </c>
      <c r="M7" s="1074" t="s">
        <v>537</v>
      </c>
      <c r="N7" s="1074" t="s">
        <v>537</v>
      </c>
      <c r="O7" s="756"/>
    </row>
    <row r="8" spans="1:15" ht="13" customHeight="1">
      <c r="A8" s="217" t="s">
        <v>603</v>
      </c>
      <c r="B8" s="1063">
        <v>5.4371996243440197</v>
      </c>
      <c r="C8" s="1074" t="s">
        <v>537</v>
      </c>
      <c r="D8" s="1074" t="s">
        <v>537</v>
      </c>
      <c r="E8" s="1074" t="s">
        <v>537</v>
      </c>
      <c r="F8" s="1055">
        <v>5.4</v>
      </c>
      <c r="G8" s="1055">
        <v>5.33</v>
      </c>
      <c r="H8" s="1074" t="s">
        <v>537</v>
      </c>
      <c r="I8" s="1074" t="s">
        <v>537</v>
      </c>
      <c r="J8" s="1074" t="s">
        <v>537</v>
      </c>
      <c r="K8" s="1074" t="s">
        <v>537</v>
      </c>
      <c r="L8" s="1074" t="s">
        <v>537</v>
      </c>
      <c r="M8" s="1055">
        <v>5.48</v>
      </c>
      <c r="N8" s="1055">
        <v>5.5</v>
      </c>
    </row>
    <row r="9" spans="1:15" ht="13" customHeight="1">
      <c r="A9" s="217" t="s">
        <v>604</v>
      </c>
      <c r="B9" s="1073" t="s">
        <v>537</v>
      </c>
      <c r="C9" s="1074" t="s">
        <v>537</v>
      </c>
      <c r="D9" s="1074" t="s">
        <v>537</v>
      </c>
      <c r="E9" s="1074" t="s">
        <v>537</v>
      </c>
      <c r="F9" s="1074" t="s">
        <v>537</v>
      </c>
      <c r="G9" s="1074" t="s">
        <v>537</v>
      </c>
      <c r="H9" s="1074" t="s">
        <v>537</v>
      </c>
      <c r="I9" s="1074" t="s">
        <v>537</v>
      </c>
      <c r="J9" s="1074" t="s">
        <v>537</v>
      </c>
      <c r="K9" s="1074" t="s">
        <v>537</v>
      </c>
      <c r="L9" s="1074" t="s">
        <v>537</v>
      </c>
      <c r="M9" s="1074" t="s">
        <v>537</v>
      </c>
      <c r="N9" s="1074" t="s">
        <v>537</v>
      </c>
    </row>
    <row r="10" spans="1:15" ht="13" customHeight="1">
      <c r="A10" s="217" t="s">
        <v>605</v>
      </c>
      <c r="B10" s="1062">
        <v>5.669462237218613</v>
      </c>
      <c r="C10" s="1074" t="s">
        <v>537</v>
      </c>
      <c r="D10" s="1074" t="s">
        <v>537</v>
      </c>
      <c r="E10" s="1074" t="s">
        <v>537</v>
      </c>
      <c r="F10" s="1055">
        <v>5.5</v>
      </c>
      <c r="G10" s="1055">
        <v>5.25</v>
      </c>
      <c r="H10" s="1055">
        <v>5.25</v>
      </c>
      <c r="I10" s="1055">
        <v>5.5</v>
      </c>
      <c r="J10" s="1055">
        <v>6</v>
      </c>
      <c r="K10" s="1055">
        <v>0</v>
      </c>
      <c r="L10" s="1055">
        <v>7.59</v>
      </c>
      <c r="M10" s="1055">
        <v>6.46</v>
      </c>
      <c r="N10" s="1055">
        <v>5.4545454545454559</v>
      </c>
    </row>
    <row r="11" spans="1:15" ht="13" customHeight="1">
      <c r="A11" s="217" t="s">
        <v>606</v>
      </c>
      <c r="B11" s="1073" t="s">
        <v>537</v>
      </c>
      <c r="C11" s="1074" t="s">
        <v>537</v>
      </c>
      <c r="D11" s="1074" t="s">
        <v>537</v>
      </c>
      <c r="E11" s="1074" t="s">
        <v>537</v>
      </c>
      <c r="F11" s="1074" t="s">
        <v>537</v>
      </c>
      <c r="G11" s="1074" t="s">
        <v>537</v>
      </c>
      <c r="H11" s="1074" t="s">
        <v>537</v>
      </c>
      <c r="I11" s="1074" t="s">
        <v>537</v>
      </c>
      <c r="J11" s="1074" t="s">
        <v>537</v>
      </c>
      <c r="K11" s="1074" t="s">
        <v>537</v>
      </c>
      <c r="L11" s="1074" t="s">
        <v>537</v>
      </c>
      <c r="M11" s="1074" t="s">
        <v>537</v>
      </c>
      <c r="N11" s="1074" t="s">
        <v>537</v>
      </c>
    </row>
    <row r="12" spans="1:15" ht="13" customHeight="1">
      <c r="A12" s="217" t="s">
        <v>592</v>
      </c>
      <c r="B12" s="1073" t="s">
        <v>537</v>
      </c>
      <c r="C12" s="1074" t="s">
        <v>537</v>
      </c>
      <c r="D12" s="1074" t="s">
        <v>537</v>
      </c>
      <c r="E12" s="1074" t="s">
        <v>537</v>
      </c>
      <c r="F12" s="1074" t="s">
        <v>537</v>
      </c>
      <c r="G12" s="1074" t="s">
        <v>537</v>
      </c>
      <c r="H12" s="1074" t="s">
        <v>537</v>
      </c>
      <c r="I12" s="1074" t="s">
        <v>537</v>
      </c>
      <c r="J12" s="1074" t="s">
        <v>537</v>
      </c>
      <c r="K12" s="1074" t="s">
        <v>537</v>
      </c>
      <c r="L12" s="1074" t="s">
        <v>537</v>
      </c>
      <c r="M12" s="1074" t="s">
        <v>537</v>
      </c>
      <c r="N12" s="1074" t="s">
        <v>537</v>
      </c>
    </row>
    <row r="13" spans="1:15" ht="13" customHeight="1">
      <c r="A13" s="217" t="s">
        <v>593</v>
      </c>
      <c r="B13" s="1073" t="s">
        <v>537</v>
      </c>
      <c r="C13" s="1074" t="s">
        <v>537</v>
      </c>
      <c r="D13" s="1074" t="s">
        <v>537</v>
      </c>
      <c r="E13" s="1074" t="s">
        <v>537</v>
      </c>
      <c r="F13" s="1074" t="s">
        <v>537</v>
      </c>
      <c r="G13" s="1074" t="s">
        <v>537</v>
      </c>
      <c r="H13" s="1074" t="s">
        <v>537</v>
      </c>
      <c r="I13" s="1074" t="s">
        <v>537</v>
      </c>
      <c r="J13" s="1074" t="s">
        <v>537</v>
      </c>
      <c r="K13" s="1074" t="s">
        <v>537</v>
      </c>
      <c r="L13" s="1074" t="s">
        <v>537</v>
      </c>
      <c r="M13" s="1074" t="s">
        <v>537</v>
      </c>
      <c r="N13" s="1074" t="s">
        <v>537</v>
      </c>
    </row>
    <row r="14" spans="1:15" ht="13" customHeight="1">
      <c r="A14" s="217" t="s">
        <v>522</v>
      </c>
      <c r="B14" s="1073" t="s">
        <v>537</v>
      </c>
      <c r="C14" s="1074" t="s">
        <v>537</v>
      </c>
      <c r="D14" s="1074" t="s">
        <v>537</v>
      </c>
      <c r="E14" s="1074" t="s">
        <v>537</v>
      </c>
      <c r="F14" s="1074" t="s">
        <v>537</v>
      </c>
      <c r="G14" s="1074" t="s">
        <v>537</v>
      </c>
      <c r="H14" s="1074" t="s">
        <v>537</v>
      </c>
      <c r="I14" s="1074" t="s">
        <v>537</v>
      </c>
      <c r="J14" s="1074" t="s">
        <v>537</v>
      </c>
      <c r="K14" s="1074" t="s">
        <v>537</v>
      </c>
      <c r="L14" s="1074" t="s">
        <v>537</v>
      </c>
      <c r="M14" s="1074" t="s">
        <v>537</v>
      </c>
      <c r="N14" s="1074" t="s">
        <v>537</v>
      </c>
    </row>
    <row r="15" spans="1:15" ht="13" customHeight="1">
      <c r="A15" s="217" t="s">
        <v>595</v>
      </c>
      <c r="B15" s="1073" t="s">
        <v>537</v>
      </c>
      <c r="C15" s="1074" t="s">
        <v>537</v>
      </c>
      <c r="D15" s="1074" t="s">
        <v>537</v>
      </c>
      <c r="E15" s="1074" t="s">
        <v>537</v>
      </c>
      <c r="F15" s="1074" t="s">
        <v>537</v>
      </c>
      <c r="G15" s="1074" t="s">
        <v>537</v>
      </c>
      <c r="H15" s="1074" t="s">
        <v>537</v>
      </c>
      <c r="I15" s="1074" t="s">
        <v>537</v>
      </c>
      <c r="J15" s="1074" t="s">
        <v>537</v>
      </c>
      <c r="K15" s="1074" t="s">
        <v>537</v>
      </c>
      <c r="L15" s="1074" t="s">
        <v>537</v>
      </c>
      <c r="M15" s="1074" t="s">
        <v>537</v>
      </c>
      <c r="N15" s="1074" t="s">
        <v>537</v>
      </c>
    </row>
    <row r="16" spans="1:15" ht="13" customHeight="1">
      <c r="A16" s="217" t="s">
        <v>596</v>
      </c>
      <c r="B16" s="1073" t="s">
        <v>537</v>
      </c>
      <c r="C16" s="1074" t="s">
        <v>537</v>
      </c>
      <c r="D16" s="1074" t="s">
        <v>537</v>
      </c>
      <c r="E16" s="1074" t="s">
        <v>537</v>
      </c>
      <c r="F16" s="1074" t="s">
        <v>537</v>
      </c>
      <c r="G16" s="1074" t="s">
        <v>537</v>
      </c>
      <c r="H16" s="1074" t="s">
        <v>537</v>
      </c>
      <c r="I16" s="1074" t="s">
        <v>537</v>
      </c>
      <c r="J16" s="1074" t="s">
        <v>537</v>
      </c>
      <c r="K16" s="1074" t="s">
        <v>537</v>
      </c>
      <c r="L16" s="1074" t="s">
        <v>537</v>
      </c>
      <c r="M16" s="1074" t="s">
        <v>537</v>
      </c>
      <c r="N16" s="1074" t="s">
        <v>537</v>
      </c>
    </row>
    <row r="17" spans="1:14" ht="13" customHeight="1">
      <c r="A17" s="217" t="s">
        <v>597</v>
      </c>
      <c r="B17" s="1062">
        <v>5.7927660423952076</v>
      </c>
      <c r="C17" s="1055">
        <v>5.35</v>
      </c>
      <c r="D17" s="1055">
        <v>6.333333333333333</v>
      </c>
      <c r="E17" s="1055">
        <v>6.5</v>
      </c>
      <c r="F17" s="1055">
        <v>5.6833333333333345</v>
      </c>
      <c r="G17" s="1055">
        <v>5.861041666666666</v>
      </c>
      <c r="H17" s="1055">
        <v>5.8610416666666669</v>
      </c>
      <c r="I17" s="1055">
        <v>5.84</v>
      </c>
      <c r="J17" s="1074" t="s">
        <v>537</v>
      </c>
      <c r="K17" s="1074" t="s">
        <v>537</v>
      </c>
      <c r="L17" s="1074" t="s">
        <v>537</v>
      </c>
      <c r="M17" s="1074" t="s">
        <v>537</v>
      </c>
      <c r="N17" s="1074" t="s">
        <v>537</v>
      </c>
    </row>
    <row r="18" spans="1:14" ht="13" customHeight="1">
      <c r="A18" s="217" t="s">
        <v>598</v>
      </c>
      <c r="B18" s="1073" t="s">
        <v>537</v>
      </c>
      <c r="C18" s="1074" t="s">
        <v>537</v>
      </c>
      <c r="D18" s="1074" t="s">
        <v>537</v>
      </c>
      <c r="E18" s="1074" t="s">
        <v>537</v>
      </c>
      <c r="F18" s="1074" t="s">
        <v>537</v>
      </c>
      <c r="G18" s="1074" t="s">
        <v>537</v>
      </c>
      <c r="H18" s="1074" t="s">
        <v>537</v>
      </c>
      <c r="I18" s="1074" t="s">
        <v>537</v>
      </c>
      <c r="J18" s="1074" t="s">
        <v>537</v>
      </c>
      <c r="K18" s="1074" t="s">
        <v>537</v>
      </c>
      <c r="L18" s="1074" t="s">
        <v>537</v>
      </c>
      <c r="M18" s="1074" t="s">
        <v>537</v>
      </c>
      <c r="N18" s="1074" t="s">
        <v>537</v>
      </c>
    </row>
    <row r="19" spans="1:14" ht="13" customHeight="1">
      <c r="A19" s="217" t="s">
        <v>599</v>
      </c>
      <c r="B19" s="1062">
        <v>5.983275702377278</v>
      </c>
      <c r="C19" s="1055">
        <v>6.5</v>
      </c>
      <c r="D19" s="1055">
        <v>6.52</v>
      </c>
      <c r="E19" s="1055">
        <v>6.5</v>
      </c>
      <c r="F19" s="1055">
        <v>6.49</v>
      </c>
      <c r="G19" s="1055">
        <v>6.01</v>
      </c>
      <c r="H19" s="1055">
        <v>6</v>
      </c>
      <c r="I19" s="1055">
        <v>5.89</v>
      </c>
      <c r="J19" s="1055">
        <v>5.91</v>
      </c>
      <c r="K19" s="1055">
        <v>5.2</v>
      </c>
      <c r="L19" s="1055">
        <v>6.52</v>
      </c>
      <c r="M19" s="1055">
        <v>5.5</v>
      </c>
      <c r="N19" s="1055">
        <v>6.02</v>
      </c>
    </row>
    <row r="20" spans="1:14" ht="13" customHeight="1">
      <c r="A20" s="217" t="s">
        <v>600</v>
      </c>
      <c r="B20" s="1062">
        <v>6.151194315000442</v>
      </c>
      <c r="C20" s="1074" t="s">
        <v>537</v>
      </c>
      <c r="D20" s="1074" t="s">
        <v>537</v>
      </c>
      <c r="E20" s="1074" t="s">
        <v>537</v>
      </c>
      <c r="F20" s="1074" t="s">
        <v>537</v>
      </c>
      <c r="G20" s="1074" t="s">
        <v>537</v>
      </c>
      <c r="H20" s="1074" t="s">
        <v>537</v>
      </c>
      <c r="I20" s="1074" t="s">
        <v>537</v>
      </c>
      <c r="J20" s="1074" t="s">
        <v>537</v>
      </c>
      <c r="K20" s="1074" t="s">
        <v>537</v>
      </c>
      <c r="L20" s="1055">
        <v>6.25</v>
      </c>
      <c r="M20" s="1055">
        <v>6.1</v>
      </c>
      <c r="N20" s="1055">
        <v>6.2</v>
      </c>
    </row>
    <row r="21" spans="1:14" ht="13" customHeight="1">
      <c r="A21" s="217" t="s">
        <v>601</v>
      </c>
      <c r="B21" s="1062">
        <v>7.6210860996984469</v>
      </c>
      <c r="C21" s="1074" t="s">
        <v>537</v>
      </c>
      <c r="D21" s="1074" t="s">
        <v>537</v>
      </c>
      <c r="E21" s="1074" t="s">
        <v>537</v>
      </c>
      <c r="F21" s="1074" t="s">
        <v>537</v>
      </c>
      <c r="G21" s="1074" t="s">
        <v>537</v>
      </c>
      <c r="H21" s="1074" t="s">
        <v>537</v>
      </c>
      <c r="I21" s="1074" t="s">
        <v>537</v>
      </c>
      <c r="J21" s="1074" t="s">
        <v>537</v>
      </c>
      <c r="K21" s="1055">
        <v>7.8</v>
      </c>
      <c r="L21" s="1055">
        <v>7.6</v>
      </c>
      <c r="M21" s="1055">
        <v>7.6</v>
      </c>
      <c r="N21" s="1055">
        <v>7.5</v>
      </c>
    </row>
    <row r="22" spans="1:14" ht="13" customHeight="1">
      <c r="A22" s="217" t="s">
        <v>243</v>
      </c>
      <c r="B22" s="1062">
        <v>7.6050602067861632</v>
      </c>
      <c r="C22" s="1055">
        <v>7.9285714285714306</v>
      </c>
      <c r="D22" s="1054">
        <v>6.8652667538680765</v>
      </c>
      <c r="E22" s="1054">
        <v>7.5498645425886064</v>
      </c>
      <c r="F22" s="1055">
        <v>7.695545305516144</v>
      </c>
      <c r="G22" s="1055">
        <v>7.9163749416781064</v>
      </c>
      <c r="H22" s="1055">
        <v>7.5695002183160405</v>
      </c>
      <c r="I22" s="1074" t="s">
        <v>537</v>
      </c>
      <c r="J22" s="1074" t="s">
        <v>537</v>
      </c>
      <c r="K22" s="1074" t="s">
        <v>537</v>
      </c>
      <c r="L22" s="1055">
        <v>7.28</v>
      </c>
      <c r="M22" s="1055">
        <v>7.05</v>
      </c>
      <c r="N22" s="1074" t="s">
        <v>537</v>
      </c>
    </row>
    <row r="23" spans="1:14" ht="13" customHeight="1">
      <c r="A23" s="217" t="s">
        <v>244</v>
      </c>
      <c r="B23" s="1062">
        <v>7.4196440768175398</v>
      </c>
      <c r="C23" s="1054">
        <v>7.5</v>
      </c>
      <c r="D23" s="1055">
        <v>7.47</v>
      </c>
      <c r="E23" s="1055">
        <v>7.4</v>
      </c>
      <c r="F23" s="1074" t="s">
        <v>537</v>
      </c>
      <c r="G23" s="1074" t="s">
        <v>537</v>
      </c>
      <c r="H23" s="1074" t="s">
        <v>537</v>
      </c>
      <c r="I23" s="1074" t="s">
        <v>537</v>
      </c>
      <c r="J23" s="1074" t="s">
        <v>537</v>
      </c>
      <c r="K23" s="1074" t="s">
        <v>537</v>
      </c>
      <c r="L23" s="1055">
        <v>7.15</v>
      </c>
      <c r="M23" s="1055">
        <v>7.3</v>
      </c>
      <c r="N23" s="1055">
        <v>7.25</v>
      </c>
    </row>
    <row r="24" spans="1:14" ht="13" customHeight="1">
      <c r="A24" s="217" t="s">
        <v>245</v>
      </c>
      <c r="B24" s="1062">
        <v>6.7333784872654245</v>
      </c>
      <c r="C24" s="1055">
        <v>6.8</v>
      </c>
      <c r="D24" s="1074" t="s">
        <v>537</v>
      </c>
      <c r="E24" s="1055">
        <v>6.5</v>
      </c>
      <c r="F24" s="1055">
        <v>6.5</v>
      </c>
      <c r="G24" s="1055">
        <v>6.45</v>
      </c>
      <c r="H24" s="1074" t="s">
        <v>537</v>
      </c>
      <c r="I24" s="1074" t="s">
        <v>537</v>
      </c>
      <c r="J24" s="1055">
        <v>6.5</v>
      </c>
      <c r="K24" s="1055">
        <v>6.6</v>
      </c>
      <c r="L24" s="1055">
        <v>6.8</v>
      </c>
      <c r="M24" s="1055">
        <v>6.75</v>
      </c>
      <c r="N24" s="1054">
        <v>6.7</v>
      </c>
    </row>
    <row r="25" spans="1:14" ht="13" customHeight="1">
      <c r="A25" s="217" t="s">
        <v>246</v>
      </c>
      <c r="B25" s="1063">
        <v>6.5</v>
      </c>
      <c r="C25" s="1074" t="s">
        <v>537</v>
      </c>
      <c r="D25" s="1074" t="s">
        <v>537</v>
      </c>
      <c r="E25" s="1074" t="s">
        <v>537</v>
      </c>
      <c r="F25" s="1074" t="s">
        <v>537</v>
      </c>
      <c r="G25" s="1074" t="s">
        <v>537</v>
      </c>
      <c r="H25" s="1074" t="s">
        <v>537</v>
      </c>
      <c r="I25" s="1074" t="s">
        <v>537</v>
      </c>
      <c r="J25" s="1074" t="s">
        <v>537</v>
      </c>
      <c r="K25" s="1074" t="s">
        <v>537</v>
      </c>
      <c r="L25" s="1074" t="s">
        <v>537</v>
      </c>
      <c r="M25" s="1055">
        <v>6.5</v>
      </c>
      <c r="N25" s="1074" t="s">
        <v>537</v>
      </c>
    </row>
    <row r="26" spans="1:14" ht="13" customHeight="1">
      <c r="A26" s="217" t="s">
        <v>258</v>
      </c>
      <c r="B26" s="1062">
        <v>5.0642371640946644</v>
      </c>
      <c r="C26" s="1054">
        <v>4.0611023720379889</v>
      </c>
      <c r="D26" s="1054">
        <v>4.8600000000000003</v>
      </c>
      <c r="E26" s="1054">
        <v>4.4226369455406909</v>
      </c>
      <c r="F26" s="1055">
        <v>4.6440845337347803</v>
      </c>
      <c r="G26" s="1055">
        <v>5.1321201907542768</v>
      </c>
      <c r="H26" s="1055">
        <v>5.15</v>
      </c>
      <c r="I26" s="1055">
        <v>5.0999999999999996</v>
      </c>
      <c r="J26" s="1055">
        <v>6.12</v>
      </c>
      <c r="K26" s="1055">
        <v>6.25</v>
      </c>
      <c r="L26" s="1055">
        <v>6.3</v>
      </c>
      <c r="M26" s="1055">
        <v>6.4</v>
      </c>
      <c r="N26" s="1055">
        <v>5.8</v>
      </c>
    </row>
    <row r="27" spans="1:14" ht="13" customHeight="1">
      <c r="A27" s="217" t="s">
        <v>577</v>
      </c>
      <c r="B27" s="1062">
        <v>5.6466308695413945</v>
      </c>
      <c r="C27" s="1055">
        <v>5.6695993475379751</v>
      </c>
      <c r="D27" s="1055">
        <v>5.7665766910130198</v>
      </c>
      <c r="E27" s="1055">
        <v>5.6462284482758616</v>
      </c>
      <c r="F27" s="1055">
        <v>5.5977711101585923</v>
      </c>
      <c r="G27" s="1055">
        <v>5.8</v>
      </c>
      <c r="H27" s="1074" t="s">
        <v>537</v>
      </c>
      <c r="I27" s="1074" t="s">
        <v>537</v>
      </c>
      <c r="J27" s="1074" t="s">
        <v>537</v>
      </c>
      <c r="K27" s="1074" t="s">
        <v>537</v>
      </c>
      <c r="L27" s="1074" t="s">
        <v>537</v>
      </c>
      <c r="M27" s="1055">
        <v>5.5</v>
      </c>
      <c r="N27" s="1055">
        <v>5.46</v>
      </c>
    </row>
    <row r="28" spans="1:14" ht="13" customHeight="1">
      <c r="A28" s="217" t="s">
        <v>578</v>
      </c>
      <c r="B28" s="1062">
        <v>5.5661510253972573</v>
      </c>
      <c r="C28" s="1054">
        <v>5.4</v>
      </c>
      <c r="D28" s="1054">
        <v>5.7</v>
      </c>
      <c r="E28" s="1054">
        <v>5.55</v>
      </c>
      <c r="F28" s="1055">
        <v>5.52</v>
      </c>
      <c r="G28" s="1074" t="s">
        <v>537</v>
      </c>
      <c r="H28" s="1074" t="s">
        <v>537</v>
      </c>
      <c r="I28" s="1074" t="s">
        <v>537</v>
      </c>
      <c r="J28" s="1074" t="s">
        <v>537</v>
      </c>
      <c r="K28" s="1074" t="s">
        <v>537</v>
      </c>
      <c r="L28" s="1074" t="s">
        <v>537</v>
      </c>
      <c r="M28" s="1055">
        <v>5.5</v>
      </c>
      <c r="N28" s="1055">
        <v>5.46</v>
      </c>
    </row>
    <row r="29" spans="1:14" ht="13" customHeight="1">
      <c r="A29" s="217" t="s">
        <v>579</v>
      </c>
      <c r="B29" s="1062">
        <v>5.9828425531914888</v>
      </c>
      <c r="C29" s="1055">
        <v>5.9</v>
      </c>
      <c r="D29" s="1055">
        <v>6.05</v>
      </c>
      <c r="E29" s="1055">
        <v>6.02</v>
      </c>
      <c r="F29" s="1055">
        <v>6</v>
      </c>
      <c r="G29" s="1055">
        <v>5.8</v>
      </c>
      <c r="H29" s="1074" t="s">
        <v>537</v>
      </c>
      <c r="I29" s="1074" t="s">
        <v>537</v>
      </c>
      <c r="J29" s="1074" t="s">
        <v>537</v>
      </c>
      <c r="K29" s="1074" t="s">
        <v>537</v>
      </c>
      <c r="L29" s="1074" t="s">
        <v>537</v>
      </c>
      <c r="M29" s="1074" t="s">
        <v>537</v>
      </c>
      <c r="N29" s="1074" t="s">
        <v>537</v>
      </c>
    </row>
    <row r="30" spans="1:14" ht="13" customHeight="1">
      <c r="A30" s="217" t="s">
        <v>590</v>
      </c>
      <c r="B30" s="1062">
        <v>6.7202906840840972</v>
      </c>
      <c r="C30" s="1055">
        <v>6.7</v>
      </c>
      <c r="D30" s="1055">
        <v>6.8</v>
      </c>
      <c r="E30" s="1055">
        <v>6.7</v>
      </c>
      <c r="F30" s="1074" t="s">
        <v>537</v>
      </c>
      <c r="G30" s="1074" t="s">
        <v>537</v>
      </c>
      <c r="H30" s="1074" t="s">
        <v>537</v>
      </c>
      <c r="I30" s="1074" t="s">
        <v>537</v>
      </c>
      <c r="J30" s="1074" t="s">
        <v>537</v>
      </c>
      <c r="K30" s="1074" t="s">
        <v>537</v>
      </c>
      <c r="L30" s="1074" t="s">
        <v>537</v>
      </c>
      <c r="M30" s="1055">
        <v>6.75</v>
      </c>
      <c r="N30" s="1055">
        <v>6.7</v>
      </c>
    </row>
    <row r="31" spans="1:14" ht="13" customHeight="1">
      <c r="A31" s="217" t="s">
        <v>591</v>
      </c>
      <c r="B31" s="1062">
        <v>8.6456879578200976</v>
      </c>
      <c r="C31" s="1060">
        <v>7.5</v>
      </c>
      <c r="D31" s="1054">
        <v>7.48</v>
      </c>
      <c r="E31" s="1054">
        <v>7.48</v>
      </c>
      <c r="F31" s="1074" t="s">
        <v>537</v>
      </c>
      <c r="G31" s="1074" t="s">
        <v>537</v>
      </c>
      <c r="H31" s="1074" t="s">
        <v>537</v>
      </c>
      <c r="I31" s="1074" t="s">
        <v>537</v>
      </c>
      <c r="J31" s="1074" t="s">
        <v>537</v>
      </c>
      <c r="K31" s="1074" t="s">
        <v>537</v>
      </c>
      <c r="L31" s="1074" t="s">
        <v>537</v>
      </c>
      <c r="M31" s="1055">
        <v>9.4700000000000006</v>
      </c>
      <c r="N31" s="1055">
        <v>9.27</v>
      </c>
    </row>
    <row r="32" spans="1:14" ht="13" customHeight="1">
      <c r="A32" s="217" t="s">
        <v>686</v>
      </c>
      <c r="B32" s="1067" t="s">
        <v>537</v>
      </c>
      <c r="C32" s="1068" t="s">
        <v>537</v>
      </c>
      <c r="D32" s="1068" t="s">
        <v>537</v>
      </c>
      <c r="E32" s="1068" t="s">
        <v>537</v>
      </c>
      <c r="F32" s="1068" t="s">
        <v>537</v>
      </c>
      <c r="G32" s="1068" t="s">
        <v>537</v>
      </c>
      <c r="H32" s="1068" t="s">
        <v>537</v>
      </c>
      <c r="I32" s="1068" t="s">
        <v>537</v>
      </c>
      <c r="J32" s="1068" t="s">
        <v>537</v>
      </c>
      <c r="K32" s="1068" t="s">
        <v>537</v>
      </c>
      <c r="L32" s="1068" t="s">
        <v>537</v>
      </c>
      <c r="M32" s="1068" t="s">
        <v>537</v>
      </c>
      <c r="N32" s="1068" t="s">
        <v>537</v>
      </c>
    </row>
    <row r="33" spans="1:14" ht="13" customHeight="1">
      <c r="A33" s="217" t="s">
        <v>534</v>
      </c>
      <c r="B33" s="1067" t="s">
        <v>537</v>
      </c>
      <c r="C33" s="1068" t="s">
        <v>537</v>
      </c>
      <c r="D33" s="1068" t="s">
        <v>537</v>
      </c>
      <c r="E33" s="1068" t="s">
        <v>537</v>
      </c>
      <c r="F33" s="1068" t="s">
        <v>537</v>
      </c>
      <c r="G33" s="1068" t="s">
        <v>537</v>
      </c>
      <c r="H33" s="1068" t="s">
        <v>537</v>
      </c>
      <c r="I33" s="1068" t="s">
        <v>537</v>
      </c>
      <c r="J33" s="1068" t="s">
        <v>537</v>
      </c>
      <c r="K33" s="1068" t="s">
        <v>537</v>
      </c>
      <c r="L33" s="1068" t="s">
        <v>537</v>
      </c>
      <c r="M33" s="1068" t="s">
        <v>537</v>
      </c>
      <c r="N33" s="1068" t="s">
        <v>537</v>
      </c>
    </row>
    <row r="34" spans="1:14" ht="13" customHeight="1">
      <c r="A34" s="276" t="s">
        <v>535</v>
      </c>
      <c r="B34" s="1067" t="s">
        <v>537</v>
      </c>
      <c r="C34" s="1068" t="s">
        <v>537</v>
      </c>
      <c r="D34" s="1068" t="s">
        <v>537</v>
      </c>
      <c r="E34" s="1068" t="s">
        <v>537</v>
      </c>
      <c r="F34" s="1068" t="s">
        <v>537</v>
      </c>
      <c r="G34" s="1068" t="s">
        <v>537</v>
      </c>
      <c r="H34" s="1068" t="s">
        <v>537</v>
      </c>
      <c r="I34" s="1068" t="s">
        <v>537</v>
      </c>
      <c r="J34" s="1068" t="s">
        <v>537</v>
      </c>
      <c r="K34" s="1068" t="s">
        <v>537</v>
      </c>
      <c r="L34" s="1068" t="s">
        <v>537</v>
      </c>
      <c r="M34" s="1068" t="s">
        <v>537</v>
      </c>
      <c r="N34" s="1068" t="s">
        <v>537</v>
      </c>
    </row>
    <row r="35" spans="1:14" ht="13" customHeight="1">
      <c r="A35" s="1065" t="s">
        <v>536</v>
      </c>
      <c r="B35" s="1075" t="s">
        <v>537</v>
      </c>
      <c r="C35" s="1076" t="s">
        <v>537</v>
      </c>
      <c r="D35" s="1076" t="s">
        <v>537</v>
      </c>
      <c r="E35" s="1076" t="s">
        <v>537</v>
      </c>
      <c r="F35" s="1076" t="s">
        <v>537</v>
      </c>
      <c r="G35" s="1076" t="s">
        <v>537</v>
      </c>
      <c r="H35" s="1076" t="s">
        <v>537</v>
      </c>
      <c r="I35" s="1076" t="s">
        <v>537</v>
      </c>
      <c r="J35" s="1076" t="s">
        <v>537</v>
      </c>
      <c r="K35" s="1076" t="s">
        <v>537</v>
      </c>
      <c r="L35" s="1076" t="s">
        <v>537</v>
      </c>
      <c r="M35" s="1076" t="s">
        <v>537</v>
      </c>
      <c r="N35" s="1076" t="s">
        <v>537</v>
      </c>
    </row>
    <row r="36" spans="1:14" ht="9" customHeight="1">
      <c r="A36" s="76" t="s">
        <v>745</v>
      </c>
      <c r="B36" s="1050"/>
      <c r="C36" s="1051"/>
      <c r="D36" s="1051"/>
      <c r="E36" s="1051"/>
      <c r="F36" s="1051"/>
      <c r="G36" s="1051"/>
      <c r="H36" s="1051"/>
      <c r="I36" s="1051"/>
      <c r="J36" s="1051"/>
      <c r="K36" s="1051"/>
      <c r="L36" s="1051"/>
      <c r="M36" s="1051"/>
      <c r="N36" s="1051"/>
    </row>
    <row r="37" spans="1:14" ht="9" customHeight="1">
      <c r="A37" s="76" t="s">
        <v>151</v>
      </c>
      <c r="B37" s="1051"/>
      <c r="C37" s="1051"/>
      <c r="D37" s="1051"/>
      <c r="E37" s="1051"/>
      <c r="F37" s="1051"/>
      <c r="G37" s="1051"/>
      <c r="H37" s="1051"/>
      <c r="I37" s="1051"/>
      <c r="J37" s="1051"/>
      <c r="K37" s="1051"/>
      <c r="L37" s="1051"/>
      <c r="M37" s="1051"/>
      <c r="N37" s="1051"/>
    </row>
    <row r="38" spans="1:14" ht="9" customHeight="1">
      <c r="A38" s="77" t="s">
        <v>318</v>
      </c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1:14" ht="9" customHeight="1">
      <c r="A39" s="796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1:14" ht="9" customHeight="1">
      <c r="A40" s="796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</sheetData>
  <phoneticPr fontId="54" type="noConversion"/>
  <printOptions horizontalCentered="1" verticalCentered="1" gridLinesSet="0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41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9" style="217" customWidth="1"/>
    <col min="2" max="2" width="6.1640625" style="217" customWidth="1"/>
    <col min="3" max="14" width="5.5" style="217" customWidth="1"/>
    <col min="15" max="15" width="5.6640625" style="217" customWidth="1"/>
    <col min="16" max="16384" width="12.83203125" style="217"/>
  </cols>
  <sheetData>
    <row r="2" spans="1:14" ht="12" customHeight="1">
      <c r="A2" s="215" t="s">
        <v>34</v>
      </c>
      <c r="B2" s="215"/>
      <c r="C2" s="215"/>
      <c r="D2" s="215"/>
      <c r="E2" s="215"/>
      <c r="F2" s="215"/>
      <c r="G2" s="215"/>
      <c r="H2" s="215"/>
      <c r="I2" s="215"/>
      <c r="J2" s="215"/>
      <c r="K2" s="1071"/>
      <c r="L2" s="1071"/>
      <c r="M2" s="1071"/>
      <c r="N2" s="343"/>
    </row>
    <row r="3" spans="1:14" ht="11">
      <c r="A3" s="1072" t="s">
        <v>32</v>
      </c>
      <c r="B3" s="215"/>
      <c r="C3" s="215"/>
      <c r="D3" s="215"/>
      <c r="E3" s="215"/>
      <c r="F3" s="215"/>
      <c r="G3" s="1071"/>
      <c r="H3" s="1071"/>
      <c r="I3" s="215"/>
      <c r="J3" s="215"/>
      <c r="K3" s="215"/>
      <c r="L3" s="215"/>
      <c r="M3" s="215"/>
      <c r="N3" s="272"/>
    </row>
    <row r="4" spans="1:14" ht="5" customHeight="1">
      <c r="A4" s="344"/>
      <c r="B4" s="345"/>
      <c r="C4" s="346"/>
      <c r="D4" s="345"/>
      <c r="E4" s="345"/>
      <c r="F4" s="345"/>
      <c r="G4" s="345"/>
      <c r="H4" s="345"/>
      <c r="I4" s="345"/>
      <c r="J4" s="343"/>
      <c r="K4" s="343"/>
      <c r="L4" s="343"/>
      <c r="M4" s="343"/>
      <c r="N4" s="343"/>
    </row>
    <row r="5" spans="1:14" ht="17" customHeight="1">
      <c r="A5" s="674" t="s">
        <v>198</v>
      </c>
      <c r="B5" s="223" t="s">
        <v>60</v>
      </c>
      <c r="C5" s="856" t="s">
        <v>543</v>
      </c>
      <c r="D5" s="856" t="s">
        <v>677</v>
      </c>
      <c r="E5" s="856" t="s">
        <v>678</v>
      </c>
      <c r="F5" s="856" t="s">
        <v>546</v>
      </c>
      <c r="G5" s="856" t="s">
        <v>547</v>
      </c>
      <c r="H5" s="856" t="s">
        <v>548</v>
      </c>
      <c r="I5" s="856" t="s">
        <v>549</v>
      </c>
      <c r="J5" s="856" t="s">
        <v>550</v>
      </c>
      <c r="K5" s="856" t="s">
        <v>551</v>
      </c>
      <c r="L5" s="856" t="s">
        <v>552</v>
      </c>
      <c r="M5" s="856" t="s">
        <v>553</v>
      </c>
      <c r="N5" s="859" t="s">
        <v>554</v>
      </c>
    </row>
    <row r="6" spans="1:14" ht="17" customHeight="1">
      <c r="A6" s="242" t="s">
        <v>744</v>
      </c>
      <c r="B6" s="1061">
        <v>3.0963513342605711</v>
      </c>
      <c r="C6" s="1053">
        <v>2.4688974986746182</v>
      </c>
      <c r="D6" s="1053">
        <v>2.9501733034360367</v>
      </c>
      <c r="E6" s="1053">
        <v>2.9695230871941982</v>
      </c>
      <c r="F6" s="1053">
        <v>2.4682071412514657</v>
      </c>
      <c r="G6" s="1053">
        <v>2.5072618134105329</v>
      </c>
      <c r="H6" s="1053">
        <v>2.5379784269099472</v>
      </c>
      <c r="I6" s="1053">
        <v>2.7211314648197296</v>
      </c>
      <c r="J6" s="1059">
        <v>2.54</v>
      </c>
      <c r="K6" s="1059">
        <v>2.5914795218745859</v>
      </c>
      <c r="L6" s="1053">
        <v>3.5523212054010549</v>
      </c>
      <c r="M6" s="1053">
        <v>3.2735486895172712</v>
      </c>
      <c r="N6" s="1053">
        <v>3.3385085909051888</v>
      </c>
    </row>
    <row r="7" spans="1:14" ht="13" customHeight="1">
      <c r="A7" s="217" t="s">
        <v>488</v>
      </c>
      <c r="B7" s="1073" t="s">
        <v>537</v>
      </c>
      <c r="C7" s="1074" t="s">
        <v>537</v>
      </c>
      <c r="D7" s="1074" t="s">
        <v>537</v>
      </c>
      <c r="E7" s="1074" t="s">
        <v>537</v>
      </c>
      <c r="F7" s="1074" t="s">
        <v>537</v>
      </c>
      <c r="G7" s="1074" t="s">
        <v>537</v>
      </c>
      <c r="H7" s="1074" t="s">
        <v>537</v>
      </c>
      <c r="I7" s="1074" t="s">
        <v>537</v>
      </c>
      <c r="J7" s="1074" t="s">
        <v>537</v>
      </c>
      <c r="K7" s="1074" t="s">
        <v>537</v>
      </c>
      <c r="L7" s="1074" t="s">
        <v>537</v>
      </c>
      <c r="M7" s="1074" t="s">
        <v>537</v>
      </c>
      <c r="N7" s="1074" t="s">
        <v>537</v>
      </c>
    </row>
    <row r="8" spans="1:14" ht="13" customHeight="1">
      <c r="A8" s="217" t="s">
        <v>603</v>
      </c>
      <c r="B8" s="1073" t="s">
        <v>537</v>
      </c>
      <c r="C8" s="1074" t="s">
        <v>537</v>
      </c>
      <c r="D8" s="1074" t="s">
        <v>537</v>
      </c>
      <c r="E8" s="1074" t="s">
        <v>537</v>
      </c>
      <c r="F8" s="1074" t="s">
        <v>537</v>
      </c>
      <c r="G8" s="1074" t="s">
        <v>537</v>
      </c>
      <c r="H8" s="1074" t="s">
        <v>537</v>
      </c>
      <c r="I8" s="1074" t="s">
        <v>537</v>
      </c>
      <c r="J8" s="1074" t="s">
        <v>537</v>
      </c>
      <c r="K8" s="1074" t="s">
        <v>537</v>
      </c>
      <c r="L8" s="1074" t="s">
        <v>537</v>
      </c>
      <c r="M8" s="1074" t="s">
        <v>537</v>
      </c>
      <c r="N8" s="1074" t="s">
        <v>537</v>
      </c>
    </row>
    <row r="9" spans="1:14" ht="13" customHeight="1">
      <c r="A9" s="217" t="s">
        <v>604</v>
      </c>
      <c r="B9" s="1073" t="s">
        <v>537</v>
      </c>
      <c r="C9" s="1074" t="s">
        <v>537</v>
      </c>
      <c r="D9" s="1074" t="s">
        <v>537</v>
      </c>
      <c r="E9" s="1074" t="s">
        <v>537</v>
      </c>
      <c r="F9" s="1074" t="s">
        <v>537</v>
      </c>
      <c r="G9" s="1074" t="s">
        <v>537</v>
      </c>
      <c r="H9" s="1074" t="s">
        <v>537</v>
      </c>
      <c r="I9" s="1074" t="s">
        <v>537</v>
      </c>
      <c r="J9" s="1074" t="s">
        <v>537</v>
      </c>
      <c r="K9" s="1074" t="s">
        <v>537</v>
      </c>
      <c r="L9" s="1074" t="s">
        <v>537</v>
      </c>
      <c r="M9" s="1074" t="s">
        <v>537</v>
      </c>
      <c r="N9" s="1074" t="s">
        <v>537</v>
      </c>
    </row>
    <row r="10" spans="1:14" ht="13" customHeight="1">
      <c r="A10" s="217" t="s">
        <v>605</v>
      </c>
      <c r="B10" s="1073" t="s">
        <v>537</v>
      </c>
      <c r="C10" s="1074" t="s">
        <v>537</v>
      </c>
      <c r="D10" s="1074" t="s">
        <v>537</v>
      </c>
      <c r="E10" s="1074" t="s">
        <v>537</v>
      </c>
      <c r="F10" s="1074" t="s">
        <v>537</v>
      </c>
      <c r="G10" s="1074" t="s">
        <v>537</v>
      </c>
      <c r="H10" s="1074" t="s">
        <v>537</v>
      </c>
      <c r="I10" s="1074" t="s">
        <v>537</v>
      </c>
      <c r="J10" s="1074" t="s">
        <v>537</v>
      </c>
      <c r="K10" s="1074" t="s">
        <v>537</v>
      </c>
      <c r="L10" s="1074" t="s">
        <v>537</v>
      </c>
      <c r="M10" s="1074" t="s">
        <v>537</v>
      </c>
      <c r="N10" s="1074" t="s">
        <v>537</v>
      </c>
    </row>
    <row r="11" spans="1:14" ht="13" customHeight="1">
      <c r="A11" s="217" t="s">
        <v>606</v>
      </c>
      <c r="B11" s="1073" t="s">
        <v>537</v>
      </c>
      <c r="C11" s="1074" t="s">
        <v>537</v>
      </c>
      <c r="D11" s="1074" t="s">
        <v>537</v>
      </c>
      <c r="E11" s="1074" t="s">
        <v>537</v>
      </c>
      <c r="F11" s="1074" t="s">
        <v>537</v>
      </c>
      <c r="G11" s="1074" t="s">
        <v>537</v>
      </c>
      <c r="H11" s="1074" t="s">
        <v>537</v>
      </c>
      <c r="I11" s="1074" t="s">
        <v>537</v>
      </c>
      <c r="J11" s="1074" t="s">
        <v>537</v>
      </c>
      <c r="K11" s="1074" t="s">
        <v>537</v>
      </c>
      <c r="L11" s="1074" t="s">
        <v>537</v>
      </c>
      <c r="M11" s="1074" t="s">
        <v>537</v>
      </c>
      <c r="N11" s="1074" t="s">
        <v>537</v>
      </c>
    </row>
    <row r="12" spans="1:14" ht="13" customHeight="1">
      <c r="A12" s="217" t="s">
        <v>592</v>
      </c>
      <c r="B12" s="1073" t="s">
        <v>537</v>
      </c>
      <c r="C12" s="1074" t="s">
        <v>537</v>
      </c>
      <c r="D12" s="1074" t="s">
        <v>537</v>
      </c>
      <c r="E12" s="1074" t="s">
        <v>537</v>
      </c>
      <c r="F12" s="1074" t="s">
        <v>537</v>
      </c>
      <c r="G12" s="1074" t="s">
        <v>537</v>
      </c>
      <c r="H12" s="1074" t="s">
        <v>537</v>
      </c>
      <c r="I12" s="1074" t="s">
        <v>537</v>
      </c>
      <c r="J12" s="1074" t="s">
        <v>537</v>
      </c>
      <c r="K12" s="1074" t="s">
        <v>537</v>
      </c>
      <c r="L12" s="1074" t="s">
        <v>537</v>
      </c>
      <c r="M12" s="1074" t="s">
        <v>537</v>
      </c>
      <c r="N12" s="1074" t="s">
        <v>537</v>
      </c>
    </row>
    <row r="13" spans="1:14" ht="13" customHeight="1">
      <c r="A13" s="217" t="s">
        <v>593</v>
      </c>
      <c r="B13" s="1073" t="s">
        <v>537</v>
      </c>
      <c r="C13" s="1074" t="s">
        <v>537</v>
      </c>
      <c r="D13" s="1074" t="s">
        <v>537</v>
      </c>
      <c r="E13" s="1074" t="s">
        <v>537</v>
      </c>
      <c r="F13" s="1074" t="s">
        <v>537</v>
      </c>
      <c r="G13" s="1074" t="s">
        <v>537</v>
      </c>
      <c r="H13" s="1074" t="s">
        <v>537</v>
      </c>
      <c r="I13" s="1074" t="s">
        <v>537</v>
      </c>
      <c r="J13" s="1074" t="s">
        <v>537</v>
      </c>
      <c r="K13" s="1074" t="s">
        <v>537</v>
      </c>
      <c r="L13" s="1074" t="s">
        <v>537</v>
      </c>
      <c r="M13" s="1074" t="s">
        <v>537</v>
      </c>
      <c r="N13" s="1074" t="s">
        <v>537</v>
      </c>
    </row>
    <row r="14" spans="1:14" ht="13" customHeight="1">
      <c r="A14" s="217" t="s">
        <v>522</v>
      </c>
      <c r="B14" s="1073" t="s">
        <v>537</v>
      </c>
      <c r="C14" s="1074" t="s">
        <v>537</v>
      </c>
      <c r="D14" s="1074" t="s">
        <v>537</v>
      </c>
      <c r="E14" s="1074" t="s">
        <v>537</v>
      </c>
      <c r="F14" s="1074" t="s">
        <v>537</v>
      </c>
      <c r="G14" s="1074" t="s">
        <v>537</v>
      </c>
      <c r="H14" s="1074" t="s">
        <v>537</v>
      </c>
      <c r="I14" s="1074" t="s">
        <v>537</v>
      </c>
      <c r="J14" s="1074" t="s">
        <v>537</v>
      </c>
      <c r="K14" s="1074" t="s">
        <v>537</v>
      </c>
      <c r="L14" s="1074" t="s">
        <v>537</v>
      </c>
      <c r="M14" s="1074" t="s">
        <v>537</v>
      </c>
      <c r="N14" s="1074" t="s">
        <v>537</v>
      </c>
    </row>
    <row r="15" spans="1:14" ht="13" customHeight="1">
      <c r="A15" s="217" t="s">
        <v>595</v>
      </c>
      <c r="B15" s="1073" t="s">
        <v>537</v>
      </c>
      <c r="C15" s="1074" t="s">
        <v>537</v>
      </c>
      <c r="D15" s="1074" t="s">
        <v>537</v>
      </c>
      <c r="E15" s="1074" t="s">
        <v>537</v>
      </c>
      <c r="F15" s="1074" t="s">
        <v>537</v>
      </c>
      <c r="G15" s="1074" t="s">
        <v>537</v>
      </c>
      <c r="H15" s="1074" t="s">
        <v>537</v>
      </c>
      <c r="I15" s="1074" t="s">
        <v>537</v>
      </c>
      <c r="J15" s="1074" t="s">
        <v>537</v>
      </c>
      <c r="K15" s="1074" t="s">
        <v>537</v>
      </c>
      <c r="L15" s="1074" t="s">
        <v>537</v>
      </c>
      <c r="M15" s="1074" t="s">
        <v>537</v>
      </c>
      <c r="N15" s="1074" t="s">
        <v>537</v>
      </c>
    </row>
    <row r="16" spans="1:14" ht="13" customHeight="1">
      <c r="A16" s="217" t="s">
        <v>596</v>
      </c>
      <c r="B16" s="1073" t="s">
        <v>537</v>
      </c>
      <c r="C16" s="1074" t="s">
        <v>537</v>
      </c>
      <c r="D16" s="1074" t="s">
        <v>537</v>
      </c>
      <c r="E16" s="1074" t="s">
        <v>537</v>
      </c>
      <c r="F16" s="1074" t="s">
        <v>537</v>
      </c>
      <c r="G16" s="1074" t="s">
        <v>537</v>
      </c>
      <c r="H16" s="1074" t="s">
        <v>537</v>
      </c>
      <c r="I16" s="1074" t="s">
        <v>537</v>
      </c>
      <c r="J16" s="1074" t="s">
        <v>537</v>
      </c>
      <c r="K16" s="1074" t="s">
        <v>537</v>
      </c>
      <c r="L16" s="1074" t="s">
        <v>537</v>
      </c>
      <c r="M16" s="1074" t="s">
        <v>537</v>
      </c>
      <c r="N16" s="1074" t="s">
        <v>537</v>
      </c>
    </row>
    <row r="17" spans="1:14" ht="13" customHeight="1">
      <c r="A17" s="217" t="s">
        <v>597</v>
      </c>
      <c r="B17" s="1062">
        <v>2.7237311907858071</v>
      </c>
      <c r="C17" s="1074" t="s">
        <v>537</v>
      </c>
      <c r="D17" s="1074" t="s">
        <v>537</v>
      </c>
      <c r="E17" s="1074" t="s">
        <v>537</v>
      </c>
      <c r="F17" s="1055">
        <v>2.5</v>
      </c>
      <c r="G17" s="1055">
        <v>2.75</v>
      </c>
      <c r="H17" s="1074" t="s">
        <v>537</v>
      </c>
      <c r="I17" s="1055">
        <v>2.74</v>
      </c>
      <c r="J17" s="1074" t="s">
        <v>537</v>
      </c>
      <c r="K17" s="1074" t="s">
        <v>537</v>
      </c>
      <c r="L17" s="1074" t="s">
        <v>537</v>
      </c>
      <c r="M17" s="1074" t="s">
        <v>537</v>
      </c>
      <c r="N17" s="1074" t="s">
        <v>537</v>
      </c>
    </row>
    <row r="18" spans="1:14" ht="13" customHeight="1">
      <c r="A18" s="217" t="s">
        <v>598</v>
      </c>
      <c r="B18" s="1073" t="s">
        <v>537</v>
      </c>
      <c r="C18" s="1074" t="s">
        <v>537</v>
      </c>
      <c r="D18" s="1074" t="s">
        <v>537</v>
      </c>
      <c r="E18" s="1074" t="s">
        <v>537</v>
      </c>
      <c r="F18" s="1074" t="s">
        <v>537</v>
      </c>
      <c r="G18" s="1074" t="s">
        <v>537</v>
      </c>
      <c r="H18" s="1074" t="s">
        <v>537</v>
      </c>
      <c r="I18" s="1074" t="s">
        <v>537</v>
      </c>
      <c r="J18" s="1074" t="s">
        <v>537</v>
      </c>
      <c r="K18" s="1074" t="s">
        <v>537</v>
      </c>
      <c r="L18" s="1074" t="s">
        <v>537</v>
      </c>
      <c r="M18" s="1074" t="s">
        <v>537</v>
      </c>
      <c r="N18" s="1074" t="s">
        <v>537</v>
      </c>
    </row>
    <row r="19" spans="1:14" ht="13" customHeight="1">
      <c r="A19" s="217" t="s">
        <v>599</v>
      </c>
      <c r="B19" s="1073" t="s">
        <v>537</v>
      </c>
      <c r="C19" s="1074" t="s">
        <v>537</v>
      </c>
      <c r="D19" s="1074" t="s">
        <v>537</v>
      </c>
      <c r="E19" s="1074" t="s">
        <v>537</v>
      </c>
      <c r="F19" s="1074" t="s">
        <v>537</v>
      </c>
      <c r="G19" s="1074" t="s">
        <v>537</v>
      </c>
      <c r="H19" s="1074" t="s">
        <v>537</v>
      </c>
      <c r="I19" s="1074" t="s">
        <v>537</v>
      </c>
      <c r="J19" s="1074" t="s">
        <v>537</v>
      </c>
      <c r="K19" s="1074" t="s">
        <v>537</v>
      </c>
      <c r="L19" s="1074" t="s">
        <v>537</v>
      </c>
      <c r="M19" s="1074" t="s">
        <v>537</v>
      </c>
      <c r="N19" s="1074" t="s">
        <v>537</v>
      </c>
    </row>
    <row r="20" spans="1:14" ht="13" customHeight="1">
      <c r="A20" s="217" t="s">
        <v>600</v>
      </c>
      <c r="B20" s="1062">
        <v>3.3616297447104744</v>
      </c>
      <c r="C20" s="1074" t="s">
        <v>537</v>
      </c>
      <c r="D20" s="1074" t="s">
        <v>537</v>
      </c>
      <c r="E20" s="1074" t="s">
        <v>537</v>
      </c>
      <c r="F20" s="1074" t="s">
        <v>537</v>
      </c>
      <c r="G20" s="1074" t="s">
        <v>537</v>
      </c>
      <c r="H20" s="1074" t="s">
        <v>537</v>
      </c>
      <c r="I20" s="1074" t="s">
        <v>537</v>
      </c>
      <c r="J20" s="1074" t="s">
        <v>537</v>
      </c>
      <c r="K20" s="1074" t="s">
        <v>537</v>
      </c>
      <c r="L20" s="1055">
        <v>3.3</v>
      </c>
      <c r="M20" s="1055">
        <v>3.4</v>
      </c>
      <c r="N20" s="1055">
        <v>3.42</v>
      </c>
    </row>
    <row r="21" spans="1:14" ht="13" customHeight="1">
      <c r="A21" s="217" t="s">
        <v>601</v>
      </c>
      <c r="B21" s="1062">
        <v>3.5888405807528496</v>
      </c>
      <c r="C21" s="1074" t="s">
        <v>537</v>
      </c>
      <c r="D21" s="1074" t="s">
        <v>537</v>
      </c>
      <c r="E21" s="1074" t="s">
        <v>537</v>
      </c>
      <c r="F21" s="1074" t="s">
        <v>537</v>
      </c>
      <c r="G21" s="1074" t="s">
        <v>537</v>
      </c>
      <c r="H21" s="1074" t="s">
        <v>537</v>
      </c>
      <c r="I21" s="1074" t="s">
        <v>537</v>
      </c>
      <c r="J21" s="1074" t="s">
        <v>537</v>
      </c>
      <c r="K21" s="1055">
        <v>2.6</v>
      </c>
      <c r="L21" s="1055">
        <v>3.6</v>
      </c>
      <c r="M21" s="1055">
        <v>3.68</v>
      </c>
      <c r="N21" s="1055">
        <v>3.71</v>
      </c>
    </row>
    <row r="22" spans="1:14" ht="13" customHeight="1">
      <c r="A22" s="217" t="s">
        <v>243</v>
      </c>
      <c r="B22" s="1062">
        <v>2.482518905533031</v>
      </c>
      <c r="C22" s="1054">
        <v>1.9841269841269837</v>
      </c>
      <c r="D22" s="1054">
        <v>2.3687225055903722</v>
      </c>
      <c r="E22" s="1054">
        <v>2.6166310085887807</v>
      </c>
      <c r="F22" s="1055">
        <v>2.4500000000000002</v>
      </c>
      <c r="G22" s="1055">
        <v>2.5</v>
      </c>
      <c r="H22" s="1054">
        <v>2.54</v>
      </c>
      <c r="I22" s="1074" t="s">
        <v>537</v>
      </c>
      <c r="J22" s="1074" t="s">
        <v>537</v>
      </c>
      <c r="K22" s="1074" t="s">
        <v>537</v>
      </c>
      <c r="L22" s="1074" t="s">
        <v>537</v>
      </c>
      <c r="M22" s="1074" t="s">
        <v>537</v>
      </c>
      <c r="N22" s="1074" t="s">
        <v>537</v>
      </c>
    </row>
    <row r="23" spans="1:14" ht="13" customHeight="1">
      <c r="A23" s="217" t="s">
        <v>244</v>
      </c>
      <c r="B23" s="1062">
        <v>2.631389176642859</v>
      </c>
      <c r="C23" s="1054">
        <v>2.2999999999999998</v>
      </c>
      <c r="D23" s="1054">
        <v>2.23</v>
      </c>
      <c r="E23" s="1054">
        <v>2.2999999999999998</v>
      </c>
      <c r="F23" s="1074" t="s">
        <v>537</v>
      </c>
      <c r="G23" s="1074" t="s">
        <v>537</v>
      </c>
      <c r="H23" s="1074" t="s">
        <v>537</v>
      </c>
      <c r="I23" s="1074" t="s">
        <v>537</v>
      </c>
      <c r="J23" s="1074" t="s">
        <v>537</v>
      </c>
      <c r="K23" s="1074" t="s">
        <v>537</v>
      </c>
      <c r="L23" s="1055">
        <v>3.4</v>
      </c>
      <c r="M23" s="1055">
        <v>3.45</v>
      </c>
      <c r="N23" s="1054">
        <v>3.5</v>
      </c>
    </row>
    <row r="24" spans="1:14" ht="13" customHeight="1">
      <c r="A24" s="217" t="s">
        <v>245</v>
      </c>
      <c r="B24" s="1062">
        <v>3.0972442233422792</v>
      </c>
      <c r="C24" s="1074" t="s">
        <v>537</v>
      </c>
      <c r="D24" s="1074" t="s">
        <v>537</v>
      </c>
      <c r="E24" s="1074" t="s">
        <v>537</v>
      </c>
      <c r="F24" s="1074" t="s">
        <v>537</v>
      </c>
      <c r="G24" s="1074" t="s">
        <v>537</v>
      </c>
      <c r="H24" s="1074" t="s">
        <v>537</v>
      </c>
      <c r="I24" s="1074" t="s">
        <v>537</v>
      </c>
      <c r="J24" s="1074" t="s">
        <v>537</v>
      </c>
      <c r="K24" s="1055">
        <v>2.5499999999999998</v>
      </c>
      <c r="L24" s="1055">
        <v>0</v>
      </c>
      <c r="M24" s="1055">
        <v>3.2</v>
      </c>
      <c r="N24" s="1055">
        <v>3.3</v>
      </c>
    </row>
    <row r="25" spans="1:14" ht="13" customHeight="1">
      <c r="A25" s="217" t="s">
        <v>246</v>
      </c>
      <c r="B25" s="1063">
        <v>3.5</v>
      </c>
      <c r="C25" s="1074" t="s">
        <v>537</v>
      </c>
      <c r="D25" s="1074" t="s">
        <v>537</v>
      </c>
      <c r="E25" s="1074" t="s">
        <v>537</v>
      </c>
      <c r="F25" s="1074" t="s">
        <v>537</v>
      </c>
      <c r="G25" s="1074" t="s">
        <v>537</v>
      </c>
      <c r="H25" s="1074" t="s">
        <v>537</v>
      </c>
      <c r="I25" s="1074" t="s">
        <v>537</v>
      </c>
      <c r="J25" s="1074" t="s">
        <v>537</v>
      </c>
      <c r="K25" s="1074" t="s">
        <v>537</v>
      </c>
      <c r="L25" s="1074" t="s">
        <v>537</v>
      </c>
      <c r="M25" s="1055">
        <v>3.5</v>
      </c>
      <c r="N25" s="1074" t="s">
        <v>537</v>
      </c>
    </row>
    <row r="26" spans="1:14" ht="13" customHeight="1">
      <c r="A26" s="217" t="s">
        <v>258</v>
      </c>
      <c r="B26" s="1062">
        <v>2.5118152587563309</v>
      </c>
      <c r="C26" s="1054">
        <v>2.6651740206786103</v>
      </c>
      <c r="D26" s="1054">
        <v>2.4969980164277099</v>
      </c>
      <c r="E26" s="1054">
        <v>2.2347589472303802</v>
      </c>
      <c r="F26" s="1055">
        <v>2.4557380466554402</v>
      </c>
      <c r="G26" s="1054">
        <v>2.48</v>
      </c>
      <c r="H26" s="1054">
        <v>2.5099999999999998</v>
      </c>
      <c r="I26" s="1055">
        <v>2.52</v>
      </c>
      <c r="J26" s="1055">
        <v>2.54</v>
      </c>
      <c r="K26" s="1055">
        <v>2.56</v>
      </c>
      <c r="L26" s="1055">
        <v>2.5299999999999998</v>
      </c>
      <c r="M26" s="1055">
        <v>2.62</v>
      </c>
      <c r="N26" s="1054">
        <v>2.64</v>
      </c>
    </row>
    <row r="27" spans="1:14" ht="13" customHeight="1">
      <c r="A27" s="217" t="s">
        <v>577</v>
      </c>
      <c r="B27" s="1063">
        <v>2.5828161906806959</v>
      </c>
      <c r="C27" s="1055">
        <v>2.5852567801500288</v>
      </c>
      <c r="D27" s="1055">
        <v>2.5604104183109713</v>
      </c>
      <c r="E27" s="1055">
        <v>2.5495454545454548</v>
      </c>
      <c r="F27" s="1055">
        <v>2.5</v>
      </c>
      <c r="G27" s="1055">
        <v>2.5580696202531641</v>
      </c>
      <c r="H27" s="1074" t="s">
        <v>537</v>
      </c>
      <c r="I27" s="1074" t="s">
        <v>537</v>
      </c>
      <c r="J27" s="1074" t="s">
        <v>537</v>
      </c>
      <c r="K27" s="1074" t="s">
        <v>537</v>
      </c>
      <c r="L27" s="1074" t="s">
        <v>537</v>
      </c>
      <c r="M27" s="1055">
        <v>2.8</v>
      </c>
      <c r="N27" s="1055">
        <v>2.83</v>
      </c>
    </row>
    <row r="28" spans="1:14" ht="13" customHeight="1">
      <c r="A28" s="217" t="s">
        <v>578</v>
      </c>
      <c r="B28" s="1063">
        <v>2.5720096097108658</v>
      </c>
      <c r="C28" s="1055">
        <v>2.5</v>
      </c>
      <c r="D28" s="1055">
        <v>2.52</v>
      </c>
      <c r="E28" s="1055">
        <v>2.5099999999999998</v>
      </c>
      <c r="F28" s="1055">
        <v>2.5</v>
      </c>
      <c r="G28" s="1055">
        <v>2.6</v>
      </c>
      <c r="H28" s="1074" t="s">
        <v>537</v>
      </c>
      <c r="I28" s="1074" t="s">
        <v>537</v>
      </c>
      <c r="J28" s="1074" t="s">
        <v>537</v>
      </c>
      <c r="K28" s="1074" t="s">
        <v>537</v>
      </c>
      <c r="L28" s="1074" t="s">
        <v>537</v>
      </c>
      <c r="M28" s="1055">
        <v>2.8</v>
      </c>
      <c r="N28" s="1055">
        <v>2.83</v>
      </c>
    </row>
    <row r="29" spans="1:14" ht="13" customHeight="1">
      <c r="A29" s="217" t="s">
        <v>579</v>
      </c>
      <c r="B29" s="1062">
        <v>2.6017664449371765</v>
      </c>
      <c r="C29" s="1055">
        <v>2.6</v>
      </c>
      <c r="D29" s="1055">
        <v>2.62</v>
      </c>
      <c r="E29" s="1055">
        <v>2.6</v>
      </c>
      <c r="F29" s="1055">
        <v>2.5</v>
      </c>
      <c r="G29" s="1055">
        <v>2.5499999999999998</v>
      </c>
      <c r="H29" s="1074" t="s">
        <v>537</v>
      </c>
      <c r="I29" s="1074" t="s">
        <v>537</v>
      </c>
      <c r="J29" s="1074" t="s">
        <v>537</v>
      </c>
      <c r="K29" s="1074" t="s">
        <v>537</v>
      </c>
      <c r="L29" s="1074" t="s">
        <v>537</v>
      </c>
      <c r="M29" s="1074" t="s">
        <v>537</v>
      </c>
      <c r="N29" s="1074" t="s">
        <v>537</v>
      </c>
    </row>
    <row r="30" spans="1:14" ht="13" customHeight="1">
      <c r="A30" s="217" t="s">
        <v>590</v>
      </c>
      <c r="B30" s="1062">
        <v>2.6127452655560299</v>
      </c>
      <c r="C30" s="1055">
        <v>2.54</v>
      </c>
      <c r="D30" s="1055">
        <v>2.5099999999999998</v>
      </c>
      <c r="E30" s="1055">
        <v>2.5299999999999998</v>
      </c>
      <c r="F30" s="1074" t="s">
        <v>537</v>
      </c>
      <c r="G30" s="1074" t="s">
        <v>537</v>
      </c>
      <c r="H30" s="1074" t="s">
        <v>537</v>
      </c>
      <c r="I30" s="1074" t="s">
        <v>537</v>
      </c>
      <c r="J30" s="1074" t="s">
        <v>537</v>
      </c>
      <c r="K30" s="1074" t="s">
        <v>537</v>
      </c>
      <c r="L30" s="1074" t="s">
        <v>537</v>
      </c>
      <c r="M30" s="1074" t="s">
        <v>537</v>
      </c>
      <c r="N30" s="1055">
        <v>3.33</v>
      </c>
    </row>
    <row r="31" spans="1:14" ht="13" customHeight="1">
      <c r="A31" s="217" t="s">
        <v>591</v>
      </c>
      <c r="B31" s="1062">
        <v>3.2177103893635168</v>
      </c>
      <c r="C31" s="1074" t="s">
        <v>537</v>
      </c>
      <c r="D31" s="1054">
        <v>3.2</v>
      </c>
      <c r="E31" s="1054">
        <v>3.15</v>
      </c>
      <c r="F31" s="1074" t="s">
        <v>537</v>
      </c>
      <c r="G31" s="1074" t="s">
        <v>537</v>
      </c>
      <c r="H31" s="1074" t="s">
        <v>537</v>
      </c>
      <c r="I31" s="1074" t="s">
        <v>537</v>
      </c>
      <c r="J31" s="1074" t="s">
        <v>537</v>
      </c>
      <c r="K31" s="1074" t="s">
        <v>537</v>
      </c>
      <c r="L31" s="1074" t="s">
        <v>537</v>
      </c>
      <c r="M31" s="1054">
        <v>3.22</v>
      </c>
      <c r="N31" s="1054">
        <v>3.37</v>
      </c>
    </row>
    <row r="32" spans="1:14" ht="13" customHeight="1">
      <c r="A32" s="217" t="s">
        <v>686</v>
      </c>
      <c r="B32" s="1073" t="s">
        <v>537</v>
      </c>
      <c r="C32" s="1074" t="s">
        <v>537</v>
      </c>
      <c r="D32" s="1074" t="s">
        <v>537</v>
      </c>
      <c r="E32" s="1074" t="s">
        <v>537</v>
      </c>
      <c r="F32" s="1074" t="s">
        <v>537</v>
      </c>
      <c r="G32" s="1074" t="s">
        <v>537</v>
      </c>
      <c r="H32" s="1074" t="s">
        <v>537</v>
      </c>
      <c r="I32" s="1074" t="s">
        <v>537</v>
      </c>
      <c r="J32" s="1074" t="s">
        <v>537</v>
      </c>
      <c r="K32" s="1074" t="s">
        <v>537</v>
      </c>
      <c r="L32" s="1074" t="s">
        <v>537</v>
      </c>
      <c r="M32" s="1074" t="s">
        <v>537</v>
      </c>
      <c r="N32" s="1074" t="s">
        <v>537</v>
      </c>
    </row>
    <row r="33" spans="1:14" ht="13" customHeight="1">
      <c r="A33" s="217" t="s">
        <v>534</v>
      </c>
      <c r="B33" s="1067" t="s">
        <v>537</v>
      </c>
      <c r="C33" s="1068" t="s">
        <v>537</v>
      </c>
      <c r="D33" s="1068" t="s">
        <v>537</v>
      </c>
      <c r="E33" s="1068" t="s">
        <v>537</v>
      </c>
      <c r="F33" s="1068" t="s">
        <v>537</v>
      </c>
      <c r="G33" s="1068" t="s">
        <v>537</v>
      </c>
      <c r="H33" s="1068" t="s">
        <v>537</v>
      </c>
      <c r="I33" s="1068" t="s">
        <v>537</v>
      </c>
      <c r="J33" s="1068" t="s">
        <v>537</v>
      </c>
      <c r="K33" s="1068" t="s">
        <v>537</v>
      </c>
      <c r="L33" s="1068" t="s">
        <v>537</v>
      </c>
      <c r="M33" s="1068" t="s">
        <v>537</v>
      </c>
      <c r="N33" s="1068" t="s">
        <v>537</v>
      </c>
    </row>
    <row r="34" spans="1:14" ht="13" customHeight="1">
      <c r="A34" s="217" t="s">
        <v>535</v>
      </c>
      <c r="B34" s="1067" t="s">
        <v>537</v>
      </c>
      <c r="C34" s="1068" t="s">
        <v>537</v>
      </c>
      <c r="D34" s="1068" t="s">
        <v>537</v>
      </c>
      <c r="E34" s="1068" t="s">
        <v>537</v>
      </c>
      <c r="F34" s="1068" t="s">
        <v>537</v>
      </c>
      <c r="G34" s="1068" t="s">
        <v>537</v>
      </c>
      <c r="H34" s="1068" t="s">
        <v>537</v>
      </c>
      <c r="I34" s="1068" t="s">
        <v>537</v>
      </c>
      <c r="J34" s="1068" t="s">
        <v>537</v>
      </c>
      <c r="K34" s="1068" t="s">
        <v>537</v>
      </c>
      <c r="L34" s="1068" t="s">
        <v>537</v>
      </c>
      <c r="M34" s="1068" t="s">
        <v>537</v>
      </c>
      <c r="N34" s="1068" t="s">
        <v>537</v>
      </c>
    </row>
    <row r="35" spans="1:14" ht="13" customHeight="1">
      <c r="A35" s="1041" t="s">
        <v>536</v>
      </c>
      <c r="B35" s="1069" t="s">
        <v>537</v>
      </c>
      <c r="C35" s="1070" t="s">
        <v>537</v>
      </c>
      <c r="D35" s="1070" t="s">
        <v>537</v>
      </c>
      <c r="E35" s="1070" t="s">
        <v>537</v>
      </c>
      <c r="F35" s="1070" t="s">
        <v>537</v>
      </c>
      <c r="G35" s="1070" t="s">
        <v>537</v>
      </c>
      <c r="H35" s="1070" t="s">
        <v>537</v>
      </c>
      <c r="I35" s="1070" t="s">
        <v>537</v>
      </c>
      <c r="J35" s="1070" t="s">
        <v>537</v>
      </c>
      <c r="K35" s="1070" t="s">
        <v>537</v>
      </c>
      <c r="L35" s="1070" t="s">
        <v>537</v>
      </c>
      <c r="M35" s="1070" t="s">
        <v>537</v>
      </c>
      <c r="N35" s="1070" t="s">
        <v>537</v>
      </c>
    </row>
    <row r="36" spans="1:14" ht="9" customHeight="1">
      <c r="A36" s="76" t="s">
        <v>745</v>
      </c>
      <c r="B36" s="1050"/>
      <c r="C36" s="1051"/>
      <c r="D36" s="1051"/>
      <c r="E36" s="1051"/>
      <c r="F36" s="1051"/>
      <c r="G36" s="1051"/>
      <c r="H36" s="1051"/>
      <c r="I36" s="1051"/>
      <c r="J36" s="1051"/>
      <c r="K36" s="1051"/>
      <c r="L36" s="1051"/>
      <c r="M36" s="1051"/>
      <c r="N36" s="1051"/>
    </row>
    <row r="37" spans="1:14" ht="9" customHeight="1">
      <c r="A37" s="76" t="s">
        <v>151</v>
      </c>
      <c r="B37" s="1051"/>
      <c r="C37" s="1051"/>
      <c r="D37" s="1051"/>
      <c r="E37" s="1051"/>
      <c r="F37" s="1051"/>
      <c r="G37" s="1051"/>
      <c r="H37" s="1051"/>
      <c r="I37" s="1051"/>
      <c r="J37" s="1051"/>
      <c r="K37" s="1051"/>
      <c r="L37" s="1051"/>
      <c r="M37" s="1051"/>
      <c r="N37" s="1051"/>
    </row>
    <row r="38" spans="1:14" ht="9" customHeight="1">
      <c r="A38" s="77" t="s">
        <v>318</v>
      </c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1:14" ht="9" customHeight="1">
      <c r="A39" s="796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1:14" ht="9" customHeight="1">
      <c r="A40" s="796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  <row r="41" spans="1:14" ht="9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</row>
  </sheetData>
  <phoneticPr fontId="54" type="noConversion"/>
  <printOptions horizontalCentered="1" verticalCentered="1" gridLinesSet="0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41"/>
  <sheetViews>
    <sheetView showGridLines="0" zoomScale="150" workbookViewId="0">
      <selection activeCell="A2" sqref="A2:N38"/>
    </sheetView>
  </sheetViews>
  <sheetFormatPr baseColWidth="10" defaultColWidth="12.83203125" defaultRowHeight="12" customHeight="1"/>
  <cols>
    <col min="1" max="1" width="9" style="217" customWidth="1"/>
    <col min="2" max="2" width="6.1640625" style="217" customWidth="1"/>
    <col min="3" max="14" width="5.5" style="217" customWidth="1"/>
    <col min="15" max="15" width="5.6640625" style="217" customWidth="1"/>
    <col min="16" max="16384" width="12.83203125" style="217"/>
  </cols>
  <sheetData>
    <row r="2" spans="1:14" ht="15" customHeight="1">
      <c r="A2" s="215" t="s">
        <v>35</v>
      </c>
      <c r="B2" s="215"/>
      <c r="C2" s="215"/>
      <c r="D2" s="215"/>
      <c r="E2" s="215"/>
      <c r="F2" s="215"/>
      <c r="G2" s="215"/>
      <c r="H2" s="215"/>
      <c r="I2" s="215"/>
      <c r="J2" s="215"/>
      <c r="K2" s="1071"/>
      <c r="L2" s="1071"/>
      <c r="M2" s="1071"/>
      <c r="N2" s="343"/>
    </row>
    <row r="3" spans="1:14" ht="11">
      <c r="A3" s="1072" t="s">
        <v>32</v>
      </c>
      <c r="B3" s="215"/>
      <c r="C3" s="215"/>
      <c r="D3" s="215"/>
      <c r="E3" s="215"/>
      <c r="F3" s="215"/>
      <c r="G3" s="1071"/>
      <c r="H3" s="1071"/>
      <c r="I3" s="215"/>
      <c r="J3" s="215"/>
      <c r="K3" s="215"/>
      <c r="L3" s="215"/>
      <c r="M3" s="215"/>
      <c r="N3" s="272"/>
    </row>
    <row r="4" spans="1:14" ht="5" customHeight="1">
      <c r="A4" s="344"/>
      <c r="B4" s="345"/>
      <c r="C4" s="346"/>
      <c r="D4" s="345"/>
      <c r="E4" s="345"/>
      <c r="F4" s="345"/>
      <c r="G4" s="345"/>
      <c r="H4" s="345"/>
      <c r="I4" s="345"/>
      <c r="J4" s="343"/>
      <c r="K4" s="343"/>
      <c r="L4" s="343"/>
      <c r="M4" s="343"/>
      <c r="N4" s="343"/>
    </row>
    <row r="5" spans="1:14" ht="17" customHeight="1">
      <c r="A5" s="674" t="s">
        <v>198</v>
      </c>
      <c r="B5" s="223" t="s">
        <v>60</v>
      </c>
      <c r="C5" s="856" t="s">
        <v>543</v>
      </c>
      <c r="D5" s="856" t="s">
        <v>677</v>
      </c>
      <c r="E5" s="856" t="s">
        <v>678</v>
      </c>
      <c r="F5" s="856" t="s">
        <v>546</v>
      </c>
      <c r="G5" s="856" t="s">
        <v>547</v>
      </c>
      <c r="H5" s="856" t="s">
        <v>548</v>
      </c>
      <c r="I5" s="856" t="s">
        <v>549</v>
      </c>
      <c r="J5" s="856" t="s">
        <v>550</v>
      </c>
      <c r="K5" s="856" t="s">
        <v>551</v>
      </c>
      <c r="L5" s="856" t="s">
        <v>552</v>
      </c>
      <c r="M5" s="856" t="s">
        <v>553</v>
      </c>
      <c r="N5" s="859" t="s">
        <v>554</v>
      </c>
    </row>
    <row r="6" spans="1:14" ht="17" customHeight="1">
      <c r="A6" s="242" t="s">
        <v>744</v>
      </c>
      <c r="B6" s="1077">
        <v>2.7996927484095564</v>
      </c>
      <c r="C6" s="1078">
        <v>2.6074266502722026</v>
      </c>
      <c r="D6" s="1078">
        <v>2.6689437126252544</v>
      </c>
      <c r="E6" s="1078">
        <v>2.678827654293181</v>
      </c>
      <c r="F6" s="1078">
        <v>2.7347688874454197</v>
      </c>
      <c r="G6" s="1078">
        <v>3.2405861901473094</v>
      </c>
      <c r="H6" s="1078">
        <v>3.3308861187821215</v>
      </c>
      <c r="I6" s="1078">
        <v>3.156691920868703</v>
      </c>
      <c r="J6" s="1078">
        <v>3.1391386811337245</v>
      </c>
      <c r="K6" s="1078">
        <v>3.1567164730065604</v>
      </c>
      <c r="L6" s="1078">
        <v>3.2066115677548215</v>
      </c>
      <c r="M6" s="1078">
        <v>3.0131219900708262</v>
      </c>
      <c r="N6" s="1078">
        <v>2.7403808813118555</v>
      </c>
    </row>
    <row r="7" spans="1:14" ht="13" customHeight="1">
      <c r="A7" s="217" t="s">
        <v>488</v>
      </c>
      <c r="B7" s="1073" t="s">
        <v>537</v>
      </c>
      <c r="C7" s="1074" t="s">
        <v>537</v>
      </c>
      <c r="D7" s="1074" t="s">
        <v>537</v>
      </c>
      <c r="E7" s="1074" t="s">
        <v>537</v>
      </c>
      <c r="F7" s="1074" t="s">
        <v>537</v>
      </c>
      <c r="G7" s="1074" t="s">
        <v>537</v>
      </c>
      <c r="H7" s="1074" t="s">
        <v>537</v>
      </c>
      <c r="I7" s="1074" t="s">
        <v>537</v>
      </c>
      <c r="J7" s="1074" t="s">
        <v>537</v>
      </c>
      <c r="K7" s="1074" t="s">
        <v>537</v>
      </c>
      <c r="L7" s="1074" t="s">
        <v>537</v>
      </c>
      <c r="M7" s="1074" t="s">
        <v>537</v>
      </c>
      <c r="N7" s="1074" t="s">
        <v>537</v>
      </c>
    </row>
    <row r="8" spans="1:14" ht="13" customHeight="1">
      <c r="A8" s="217" t="s">
        <v>603</v>
      </c>
      <c r="B8" s="1073">
        <v>3.3736159078494805</v>
      </c>
      <c r="C8" s="1074" t="s">
        <v>537</v>
      </c>
      <c r="D8" s="1074" t="s">
        <v>537</v>
      </c>
      <c r="E8" s="1074" t="s">
        <v>537</v>
      </c>
      <c r="F8" s="1074">
        <v>3.35</v>
      </c>
      <c r="G8" s="1074">
        <v>3.4</v>
      </c>
      <c r="H8" s="1074" t="s">
        <v>537</v>
      </c>
      <c r="I8" s="1074" t="s">
        <v>537</v>
      </c>
      <c r="J8" s="1074" t="s">
        <v>537</v>
      </c>
      <c r="K8" s="1074" t="s">
        <v>537</v>
      </c>
      <c r="L8" s="1074" t="s">
        <v>537</v>
      </c>
      <c r="M8" s="1074" t="s">
        <v>537</v>
      </c>
      <c r="N8" s="1074" t="s">
        <v>537</v>
      </c>
    </row>
    <row r="9" spans="1:14" ht="13" customHeight="1">
      <c r="A9" s="217" t="s">
        <v>604</v>
      </c>
      <c r="B9" s="1073" t="s">
        <v>537</v>
      </c>
      <c r="C9" s="1074" t="s">
        <v>537</v>
      </c>
      <c r="D9" s="1074" t="s">
        <v>537</v>
      </c>
      <c r="E9" s="1074" t="s">
        <v>537</v>
      </c>
      <c r="F9" s="1074" t="s">
        <v>537</v>
      </c>
      <c r="G9" s="1074" t="s">
        <v>537</v>
      </c>
      <c r="H9" s="1074" t="s">
        <v>537</v>
      </c>
      <c r="I9" s="1074" t="s">
        <v>537</v>
      </c>
      <c r="J9" s="1074" t="s">
        <v>537</v>
      </c>
      <c r="K9" s="1074" t="s">
        <v>537</v>
      </c>
      <c r="L9" s="1074" t="s">
        <v>537</v>
      </c>
      <c r="M9" s="1074" t="s">
        <v>537</v>
      </c>
      <c r="N9" s="1074" t="s">
        <v>537</v>
      </c>
    </row>
    <row r="10" spans="1:14" ht="13" customHeight="1">
      <c r="A10" s="217" t="s">
        <v>605</v>
      </c>
      <c r="B10" s="1073">
        <v>3.3602752264699052</v>
      </c>
      <c r="C10" s="1074">
        <v>3.7</v>
      </c>
      <c r="D10" s="1074" t="s">
        <v>537</v>
      </c>
      <c r="E10" s="1074" t="s">
        <v>537</v>
      </c>
      <c r="F10" s="1074">
        <v>3.35</v>
      </c>
      <c r="G10" s="1074">
        <v>3.4280071333333328</v>
      </c>
      <c r="H10" s="1074">
        <v>3.4920107000000002</v>
      </c>
      <c r="I10" s="1074">
        <v>3.1552795031055894</v>
      </c>
      <c r="J10" s="1074">
        <v>3.1552795031055894</v>
      </c>
      <c r="K10" s="1074">
        <v>3.1677018633540368</v>
      </c>
      <c r="L10" s="1074">
        <v>3.1826086956521746</v>
      </c>
      <c r="M10" s="1074">
        <v>3.1826086956521746</v>
      </c>
      <c r="N10" s="1074">
        <v>3.2608695652173916</v>
      </c>
    </row>
    <row r="11" spans="1:14" ht="13" customHeight="1">
      <c r="A11" s="217" t="s">
        <v>606</v>
      </c>
      <c r="B11" s="1073">
        <v>3.1803039737987269</v>
      </c>
      <c r="C11" s="1074" t="s">
        <v>537</v>
      </c>
      <c r="D11" s="1074" t="s">
        <v>537</v>
      </c>
      <c r="E11" s="1074" t="s">
        <v>537</v>
      </c>
      <c r="F11" s="1074" t="s">
        <v>537</v>
      </c>
      <c r="G11" s="1074">
        <v>3.21</v>
      </c>
      <c r="H11" s="1074">
        <v>3.23</v>
      </c>
      <c r="I11" s="1074">
        <v>3.1739203394108277</v>
      </c>
      <c r="J11" s="1074">
        <v>3.1464327565769374</v>
      </c>
      <c r="K11" s="1074">
        <v>3.1659835214424827</v>
      </c>
      <c r="L11" s="1074" t="s">
        <v>537</v>
      </c>
      <c r="M11" s="1074" t="s">
        <v>537</v>
      </c>
      <c r="N11" s="1074" t="s">
        <v>537</v>
      </c>
    </row>
    <row r="12" spans="1:14" ht="13" customHeight="1">
      <c r="A12" s="217" t="s">
        <v>592</v>
      </c>
      <c r="B12" s="1073">
        <v>3.2141206852111459</v>
      </c>
      <c r="C12" s="1074" t="s">
        <v>537</v>
      </c>
      <c r="D12" s="1074" t="s">
        <v>537</v>
      </c>
      <c r="E12" s="1074" t="s">
        <v>537</v>
      </c>
      <c r="F12" s="1074" t="s">
        <v>537</v>
      </c>
      <c r="G12" s="1074">
        <v>3.21</v>
      </c>
      <c r="H12" s="1074">
        <v>3.23</v>
      </c>
      <c r="I12" s="1074">
        <v>3.22</v>
      </c>
      <c r="J12" s="1074">
        <v>3.2</v>
      </c>
      <c r="K12" s="1074">
        <v>3.19</v>
      </c>
      <c r="L12" s="1074" t="s">
        <v>537</v>
      </c>
      <c r="M12" s="1074" t="s">
        <v>537</v>
      </c>
      <c r="N12" s="1074" t="s">
        <v>537</v>
      </c>
    </row>
    <row r="13" spans="1:14" ht="13" customHeight="1">
      <c r="A13" s="217" t="s">
        <v>593</v>
      </c>
      <c r="B13" s="1073">
        <v>2.9913319339412761</v>
      </c>
      <c r="C13" s="1074" t="s">
        <v>537</v>
      </c>
      <c r="D13" s="1074" t="s">
        <v>537</v>
      </c>
      <c r="E13" s="1074" t="s">
        <v>537</v>
      </c>
      <c r="F13" s="1074" t="s">
        <v>537</v>
      </c>
      <c r="G13" s="1074" t="s">
        <v>537</v>
      </c>
      <c r="H13" s="1074" t="s">
        <v>537</v>
      </c>
      <c r="I13" s="1074">
        <v>2.95</v>
      </c>
      <c r="J13" s="1074">
        <v>3</v>
      </c>
      <c r="K13" s="1074">
        <v>3.06</v>
      </c>
      <c r="L13" s="1074" t="s">
        <v>537</v>
      </c>
      <c r="M13" s="1074" t="s">
        <v>537</v>
      </c>
      <c r="N13" s="1074" t="s">
        <v>537</v>
      </c>
    </row>
    <row r="14" spans="1:14" ht="13" customHeight="1">
      <c r="A14" s="217" t="s">
        <v>522</v>
      </c>
      <c r="B14" s="1073" t="s">
        <v>537</v>
      </c>
      <c r="C14" s="1074" t="s">
        <v>537</v>
      </c>
      <c r="D14" s="1074" t="s">
        <v>537</v>
      </c>
      <c r="E14" s="1074" t="s">
        <v>537</v>
      </c>
      <c r="F14" s="1074" t="s">
        <v>537</v>
      </c>
      <c r="G14" s="1074" t="s">
        <v>537</v>
      </c>
      <c r="H14" s="1074" t="s">
        <v>537</v>
      </c>
      <c r="I14" s="1074" t="s">
        <v>537</v>
      </c>
      <c r="J14" s="1074" t="s">
        <v>537</v>
      </c>
      <c r="K14" s="1074" t="s">
        <v>537</v>
      </c>
      <c r="L14" s="1074" t="s">
        <v>537</v>
      </c>
      <c r="M14" s="1074" t="s">
        <v>537</v>
      </c>
      <c r="N14" s="1074" t="s">
        <v>537</v>
      </c>
    </row>
    <row r="15" spans="1:14" ht="13" customHeight="1">
      <c r="A15" s="217" t="s">
        <v>595</v>
      </c>
      <c r="B15" s="1073">
        <v>3.1163523767016295</v>
      </c>
      <c r="C15" s="1074" t="s">
        <v>537</v>
      </c>
      <c r="D15" s="1074" t="s">
        <v>537</v>
      </c>
      <c r="E15" s="1074" t="s">
        <v>537</v>
      </c>
      <c r="F15" s="1074">
        <v>3.05</v>
      </c>
      <c r="G15" s="1074">
        <v>3.15</v>
      </c>
      <c r="H15" s="1074">
        <v>3.12</v>
      </c>
      <c r="I15" s="1074">
        <v>3.1</v>
      </c>
      <c r="J15" s="1074">
        <v>3.13</v>
      </c>
      <c r="K15" s="1074" t="s">
        <v>537</v>
      </c>
      <c r="L15" s="1074" t="s">
        <v>537</v>
      </c>
      <c r="M15" s="1074" t="s">
        <v>537</v>
      </c>
      <c r="N15" s="1074" t="s">
        <v>537</v>
      </c>
    </row>
    <row r="16" spans="1:14" ht="13" customHeight="1">
      <c r="A16" s="217" t="s">
        <v>596</v>
      </c>
      <c r="B16" s="1073">
        <v>2.8532359081419627</v>
      </c>
      <c r="C16" s="1074">
        <v>2.8</v>
      </c>
      <c r="D16" s="1074">
        <v>2.9</v>
      </c>
      <c r="E16" s="1074">
        <v>2.85</v>
      </c>
      <c r="F16" s="1074" t="s">
        <v>537</v>
      </c>
      <c r="G16" s="1074" t="s">
        <v>537</v>
      </c>
      <c r="H16" s="1074" t="s">
        <v>537</v>
      </c>
      <c r="I16" s="1074" t="s">
        <v>537</v>
      </c>
      <c r="J16" s="1074" t="s">
        <v>537</v>
      </c>
      <c r="K16" s="1074" t="s">
        <v>537</v>
      </c>
      <c r="L16" s="1074" t="s">
        <v>537</v>
      </c>
      <c r="M16" s="1074" t="s">
        <v>537</v>
      </c>
      <c r="N16" s="1074" t="s">
        <v>537</v>
      </c>
    </row>
    <row r="17" spans="1:14" ht="13" customHeight="1">
      <c r="A17" s="217" t="s">
        <v>597</v>
      </c>
      <c r="B17" s="1073">
        <v>3.1006648151016996</v>
      </c>
      <c r="C17" s="1074" t="s">
        <v>537</v>
      </c>
      <c r="D17" s="1074">
        <v>0</v>
      </c>
      <c r="E17" s="1074">
        <v>2.85</v>
      </c>
      <c r="F17" s="1074">
        <v>2.98</v>
      </c>
      <c r="G17" s="1074">
        <v>3.2</v>
      </c>
      <c r="H17" s="1074">
        <v>3.22</v>
      </c>
      <c r="I17" s="1074" t="s">
        <v>537</v>
      </c>
      <c r="J17" s="1074" t="s">
        <v>537</v>
      </c>
      <c r="K17" s="1074" t="s">
        <v>537</v>
      </c>
      <c r="L17" s="1074" t="s">
        <v>537</v>
      </c>
      <c r="M17" s="1074" t="s">
        <v>537</v>
      </c>
      <c r="N17" s="1074" t="s">
        <v>537</v>
      </c>
    </row>
    <row r="18" spans="1:14" ht="13" customHeight="1">
      <c r="A18" s="217" t="s">
        <v>598</v>
      </c>
      <c r="B18" s="1073" t="s">
        <v>537</v>
      </c>
      <c r="C18" s="1074" t="s">
        <v>537</v>
      </c>
      <c r="D18" s="1074" t="s">
        <v>537</v>
      </c>
      <c r="E18" s="1074" t="s">
        <v>537</v>
      </c>
      <c r="F18" s="1074" t="s">
        <v>537</v>
      </c>
      <c r="G18" s="1074" t="s">
        <v>537</v>
      </c>
      <c r="H18" s="1074" t="s">
        <v>537</v>
      </c>
      <c r="I18" s="1074" t="s">
        <v>537</v>
      </c>
      <c r="J18" s="1074" t="s">
        <v>537</v>
      </c>
      <c r="K18" s="1074" t="s">
        <v>537</v>
      </c>
      <c r="L18" s="1074" t="s">
        <v>537</v>
      </c>
      <c r="M18" s="1074" t="s">
        <v>537</v>
      </c>
      <c r="N18" s="1074" t="s">
        <v>537</v>
      </c>
    </row>
    <row r="19" spans="1:14" ht="13" customHeight="1">
      <c r="A19" s="217" t="s">
        <v>599</v>
      </c>
      <c r="B19" s="1073">
        <v>3.0415410446588225</v>
      </c>
      <c r="C19" s="1074">
        <v>2.77</v>
      </c>
      <c r="D19" s="1074">
        <v>2.8</v>
      </c>
      <c r="E19" s="1074">
        <v>2.79</v>
      </c>
      <c r="F19" s="1074">
        <v>2.5</v>
      </c>
      <c r="G19" s="1074">
        <v>2.9</v>
      </c>
      <c r="H19" s="1074">
        <v>2.8</v>
      </c>
      <c r="I19" s="1074">
        <v>2.88</v>
      </c>
      <c r="J19" s="1074">
        <v>2.95</v>
      </c>
      <c r="K19" s="1074">
        <v>3.15</v>
      </c>
      <c r="L19" s="1074">
        <v>3.27</v>
      </c>
      <c r="M19" s="1074">
        <v>3.25</v>
      </c>
      <c r="N19" s="1074">
        <v>3.3</v>
      </c>
    </row>
    <row r="20" spans="1:14" ht="13" customHeight="1">
      <c r="A20" s="217" t="s">
        <v>600</v>
      </c>
      <c r="B20" s="1073">
        <v>2.7534133449123024</v>
      </c>
      <c r="C20" s="1074">
        <v>2.75</v>
      </c>
      <c r="D20" s="1074">
        <v>2.76</v>
      </c>
      <c r="E20" s="1074">
        <v>2.75</v>
      </c>
      <c r="F20" s="1074" t="s">
        <v>537</v>
      </c>
      <c r="G20" s="1074" t="s">
        <v>537</v>
      </c>
      <c r="H20" s="1074" t="s">
        <v>537</v>
      </c>
      <c r="I20" s="1074" t="s">
        <v>537</v>
      </c>
      <c r="J20" s="1074" t="s">
        <v>537</v>
      </c>
      <c r="K20" s="1074" t="s">
        <v>537</v>
      </c>
      <c r="L20" s="1074" t="s">
        <v>537</v>
      </c>
      <c r="M20" s="1074" t="s">
        <v>537</v>
      </c>
      <c r="N20" s="1074" t="s">
        <v>537</v>
      </c>
    </row>
    <row r="21" spans="1:14" ht="13" customHeight="1">
      <c r="A21" s="273" t="s">
        <v>601</v>
      </c>
      <c r="B21" s="1073">
        <v>2.507872842647187</v>
      </c>
      <c r="C21" s="1074">
        <v>2.5</v>
      </c>
      <c r="D21" s="1074">
        <v>2.4500000000000002</v>
      </c>
      <c r="E21" s="1074">
        <v>2.5</v>
      </c>
      <c r="F21" s="1074">
        <v>2.65</v>
      </c>
      <c r="G21" s="1074">
        <v>2.64</v>
      </c>
      <c r="H21" s="1074" t="s">
        <v>537</v>
      </c>
      <c r="I21" s="1074" t="s">
        <v>537</v>
      </c>
      <c r="J21" s="1074" t="s">
        <v>537</v>
      </c>
      <c r="K21" s="1074" t="s">
        <v>537</v>
      </c>
      <c r="L21" s="1074" t="s">
        <v>537</v>
      </c>
      <c r="M21" s="1074">
        <v>3.2</v>
      </c>
      <c r="N21" s="1074" t="s">
        <v>537</v>
      </c>
    </row>
    <row r="22" spans="1:14" ht="13" customHeight="1">
      <c r="A22" s="217" t="s">
        <v>243</v>
      </c>
      <c r="B22" s="1073">
        <v>2.6395188527137652</v>
      </c>
      <c r="C22" s="1074">
        <v>0</v>
      </c>
      <c r="D22" s="1074">
        <v>2.6908077032223652</v>
      </c>
      <c r="E22" s="1074">
        <v>2.6137726648924633</v>
      </c>
      <c r="F22" s="1074">
        <v>2.5499999999999998</v>
      </c>
      <c r="G22" s="1074">
        <v>2.4</v>
      </c>
      <c r="H22" s="1074">
        <v>2.2999999999999998</v>
      </c>
      <c r="I22" s="1074" t="s">
        <v>537</v>
      </c>
      <c r="J22" s="1074" t="s">
        <v>537</v>
      </c>
      <c r="K22" s="1074" t="s">
        <v>537</v>
      </c>
      <c r="L22" s="1074" t="s">
        <v>537</v>
      </c>
      <c r="M22" s="1074" t="s">
        <v>537</v>
      </c>
      <c r="N22" s="1074" t="s">
        <v>537</v>
      </c>
    </row>
    <row r="23" spans="1:14" ht="13" customHeight="1">
      <c r="A23" s="217" t="s">
        <v>244</v>
      </c>
      <c r="B23" s="1073">
        <v>2.1575967212978431</v>
      </c>
      <c r="C23" s="1074">
        <v>2.63</v>
      </c>
      <c r="D23" s="1074">
        <v>2.5299999999999998</v>
      </c>
      <c r="E23" s="1074">
        <v>2.59</v>
      </c>
      <c r="F23" s="1074" t="s">
        <v>537</v>
      </c>
      <c r="G23" s="1074" t="s">
        <v>537</v>
      </c>
      <c r="H23" s="1074" t="s">
        <v>537</v>
      </c>
      <c r="I23" s="1074" t="s">
        <v>537</v>
      </c>
      <c r="J23" s="1074" t="s">
        <v>537</v>
      </c>
      <c r="K23" s="1074" t="s">
        <v>537</v>
      </c>
      <c r="L23" s="1074" t="s">
        <v>537</v>
      </c>
      <c r="M23" s="1074">
        <v>3.01</v>
      </c>
      <c r="N23" s="1074" t="s">
        <v>537</v>
      </c>
    </row>
    <row r="24" spans="1:14" ht="13" customHeight="1">
      <c r="A24" s="273" t="s">
        <v>685</v>
      </c>
      <c r="B24" s="1073">
        <v>2.9112252234745433</v>
      </c>
      <c r="C24" s="1074" t="s">
        <v>537</v>
      </c>
      <c r="D24" s="1074" t="s">
        <v>537</v>
      </c>
      <c r="E24" s="1074" t="s">
        <v>537</v>
      </c>
      <c r="F24" s="1074" t="s">
        <v>537</v>
      </c>
      <c r="G24" s="1074" t="s">
        <v>537</v>
      </c>
      <c r="H24" s="1074" t="s">
        <v>537</v>
      </c>
      <c r="I24" s="1074" t="s">
        <v>537</v>
      </c>
      <c r="J24" s="1074">
        <v>2.8</v>
      </c>
      <c r="K24" s="1074">
        <v>2.91</v>
      </c>
      <c r="L24" s="1074">
        <v>2.93</v>
      </c>
      <c r="M24" s="1074">
        <v>2.9</v>
      </c>
      <c r="N24" s="1074" t="s">
        <v>537</v>
      </c>
    </row>
    <row r="25" spans="1:14" ht="13" customHeight="1">
      <c r="A25" s="217" t="s">
        <v>246</v>
      </c>
      <c r="B25" s="1073" t="s">
        <v>537</v>
      </c>
      <c r="C25" s="1074" t="s">
        <v>537</v>
      </c>
      <c r="D25" s="1074" t="s">
        <v>537</v>
      </c>
      <c r="E25" s="1074" t="s">
        <v>537</v>
      </c>
      <c r="F25" s="1074" t="s">
        <v>537</v>
      </c>
      <c r="G25" s="1074" t="s">
        <v>537</v>
      </c>
      <c r="H25" s="1074" t="s">
        <v>537</v>
      </c>
      <c r="I25" s="1074" t="s">
        <v>537</v>
      </c>
      <c r="J25" s="1074" t="s">
        <v>537</v>
      </c>
      <c r="K25" s="1074" t="s">
        <v>537</v>
      </c>
      <c r="L25" s="1074" t="s">
        <v>537</v>
      </c>
      <c r="M25" s="1074" t="s">
        <v>537</v>
      </c>
      <c r="N25" s="1074" t="s">
        <v>537</v>
      </c>
    </row>
    <row r="26" spans="1:14" ht="13" customHeight="1">
      <c r="A26" s="217" t="s">
        <v>258</v>
      </c>
      <c r="B26" s="1073">
        <v>2.7661268806535735</v>
      </c>
      <c r="C26" s="1074">
        <v>2.3527815650827302</v>
      </c>
      <c r="D26" s="1074">
        <v>2.4781553860784795</v>
      </c>
      <c r="E26" s="1074">
        <v>2.8400640716586594</v>
      </c>
      <c r="F26" s="1074">
        <v>2.8344618551458201</v>
      </c>
      <c r="G26" s="1074">
        <v>2.8118147314889304</v>
      </c>
      <c r="H26" s="1074">
        <v>2.6</v>
      </c>
      <c r="I26" s="1074" t="s">
        <v>537</v>
      </c>
      <c r="J26" s="1074" t="s">
        <v>537</v>
      </c>
      <c r="K26" s="1074" t="s">
        <v>537</v>
      </c>
      <c r="L26" s="1074">
        <v>2.4</v>
      </c>
      <c r="M26" s="1074">
        <v>2.35</v>
      </c>
      <c r="N26" s="1074">
        <v>2.4</v>
      </c>
    </row>
    <row r="27" spans="1:14" ht="13" customHeight="1">
      <c r="A27" s="217" t="s">
        <v>577</v>
      </c>
      <c r="B27" s="1073">
        <v>2.5544871505861133</v>
      </c>
      <c r="C27" s="1074">
        <v>2.5088452088452091</v>
      </c>
      <c r="D27" s="1074">
        <v>2.5604244336105526</v>
      </c>
      <c r="E27" s="1074">
        <v>2.5093129770992362</v>
      </c>
      <c r="F27" s="1074">
        <v>2.6</v>
      </c>
      <c r="G27" s="1074">
        <v>2.62</v>
      </c>
      <c r="H27" s="1074" t="s">
        <v>537</v>
      </c>
      <c r="I27" s="1074" t="s">
        <v>537</v>
      </c>
      <c r="J27" s="1074" t="s">
        <v>537</v>
      </c>
      <c r="K27" s="1074" t="s">
        <v>537</v>
      </c>
      <c r="L27" s="1074" t="s">
        <v>537</v>
      </c>
      <c r="M27" s="1074">
        <v>2.65</v>
      </c>
      <c r="N27" s="1074">
        <v>2.68</v>
      </c>
    </row>
    <row r="28" spans="1:14" ht="13" customHeight="1">
      <c r="A28" s="217" t="s">
        <v>578</v>
      </c>
      <c r="B28" s="1073">
        <v>2.546158237090137</v>
      </c>
      <c r="C28" s="1074">
        <v>2.5</v>
      </c>
      <c r="D28" s="1074">
        <v>2.5499999999999998</v>
      </c>
      <c r="E28" s="1074">
        <v>2.48</v>
      </c>
      <c r="F28" s="1074">
        <v>2.6</v>
      </c>
      <c r="G28" s="1074">
        <v>2.62</v>
      </c>
      <c r="H28" s="1074" t="s">
        <v>537</v>
      </c>
      <c r="I28" s="1074" t="s">
        <v>537</v>
      </c>
      <c r="J28" s="1074" t="s">
        <v>537</v>
      </c>
      <c r="K28" s="1074" t="s">
        <v>537</v>
      </c>
      <c r="L28" s="1074" t="s">
        <v>537</v>
      </c>
      <c r="M28" s="1074">
        <v>2.65</v>
      </c>
      <c r="N28" s="1074">
        <v>2.68</v>
      </c>
    </row>
    <row r="29" spans="1:14" ht="13" customHeight="1">
      <c r="A29" s="217" t="s">
        <v>579</v>
      </c>
      <c r="B29" s="1073">
        <v>2.6013442867811802</v>
      </c>
      <c r="C29" s="1074">
        <v>2.5499999999999998</v>
      </c>
      <c r="D29" s="1074">
        <v>2.6</v>
      </c>
      <c r="E29" s="1074">
        <v>2.64</v>
      </c>
      <c r="F29" s="1074" t="s">
        <v>537</v>
      </c>
      <c r="G29" s="1074" t="s">
        <v>537</v>
      </c>
      <c r="H29" s="1074" t="s">
        <v>537</v>
      </c>
      <c r="I29" s="1074" t="s">
        <v>537</v>
      </c>
      <c r="J29" s="1074" t="s">
        <v>537</v>
      </c>
      <c r="K29" s="1074" t="s">
        <v>537</v>
      </c>
      <c r="L29" s="1074" t="s">
        <v>537</v>
      </c>
      <c r="M29" s="1074" t="s">
        <v>537</v>
      </c>
      <c r="N29" s="1074" t="s">
        <v>537</v>
      </c>
    </row>
    <row r="30" spans="1:14" ht="13" customHeight="1">
      <c r="A30" s="217" t="s">
        <v>590</v>
      </c>
      <c r="B30" s="1073">
        <v>2.5963510277358424</v>
      </c>
      <c r="C30" s="1074">
        <v>2.2999999999999998</v>
      </c>
      <c r="D30" s="1074">
        <v>2.58</v>
      </c>
      <c r="E30" s="1074">
        <v>2.6</v>
      </c>
      <c r="F30" s="1074" t="s">
        <v>537</v>
      </c>
      <c r="G30" s="1074" t="s">
        <v>537</v>
      </c>
      <c r="H30" s="1074" t="s">
        <v>537</v>
      </c>
      <c r="I30" s="1074" t="s">
        <v>537</v>
      </c>
      <c r="J30" s="1074" t="s">
        <v>537</v>
      </c>
      <c r="K30" s="1074" t="s">
        <v>537</v>
      </c>
      <c r="L30" s="1074" t="s">
        <v>537</v>
      </c>
      <c r="M30" s="1074">
        <v>2.7</v>
      </c>
      <c r="N30" s="1074">
        <v>2.71</v>
      </c>
    </row>
    <row r="31" spans="1:14" ht="13" customHeight="1">
      <c r="A31" s="217" t="s">
        <v>591</v>
      </c>
      <c r="B31" s="1073">
        <v>2.8029421344552747</v>
      </c>
      <c r="C31" s="1074" t="s">
        <v>537</v>
      </c>
      <c r="D31" s="1074">
        <v>2.75</v>
      </c>
      <c r="E31" s="1074">
        <v>2.75</v>
      </c>
      <c r="F31" s="1074" t="s">
        <v>537</v>
      </c>
      <c r="G31" s="1074" t="s">
        <v>537</v>
      </c>
      <c r="H31" s="1074" t="s">
        <v>537</v>
      </c>
      <c r="I31" s="1074" t="s">
        <v>537</v>
      </c>
      <c r="J31" s="1074" t="s">
        <v>537</v>
      </c>
      <c r="K31" s="1074" t="s">
        <v>537</v>
      </c>
      <c r="L31" s="1074" t="s">
        <v>537</v>
      </c>
      <c r="M31" s="1074">
        <v>3</v>
      </c>
      <c r="N31" s="1074">
        <v>3.03</v>
      </c>
    </row>
    <row r="32" spans="1:14" ht="13" customHeight="1">
      <c r="A32" s="217" t="s">
        <v>686</v>
      </c>
      <c r="B32" s="1073" t="s">
        <v>537</v>
      </c>
      <c r="C32" s="1074" t="s">
        <v>537</v>
      </c>
      <c r="D32" s="1074" t="s">
        <v>537</v>
      </c>
      <c r="E32" s="1074" t="s">
        <v>537</v>
      </c>
      <c r="F32" s="1074" t="s">
        <v>537</v>
      </c>
      <c r="G32" s="1074" t="s">
        <v>537</v>
      </c>
      <c r="H32" s="1074" t="s">
        <v>537</v>
      </c>
      <c r="I32" s="1074" t="s">
        <v>537</v>
      </c>
      <c r="J32" s="1074" t="s">
        <v>537</v>
      </c>
      <c r="K32" s="1074" t="s">
        <v>537</v>
      </c>
      <c r="L32" s="1074" t="s">
        <v>537</v>
      </c>
      <c r="M32" s="1074" t="s">
        <v>537</v>
      </c>
      <c r="N32" s="1074" t="s">
        <v>537</v>
      </c>
    </row>
    <row r="33" spans="1:14" ht="13" customHeight="1">
      <c r="A33" s="217" t="s">
        <v>534</v>
      </c>
      <c r="B33" s="1073" t="s">
        <v>537</v>
      </c>
      <c r="C33" s="1074" t="s">
        <v>537</v>
      </c>
      <c r="D33" s="1074" t="s">
        <v>537</v>
      </c>
      <c r="E33" s="1074" t="s">
        <v>537</v>
      </c>
      <c r="F33" s="1074" t="s">
        <v>537</v>
      </c>
      <c r="G33" s="1074" t="s">
        <v>537</v>
      </c>
      <c r="H33" s="1074" t="s">
        <v>537</v>
      </c>
      <c r="I33" s="1074" t="s">
        <v>537</v>
      </c>
      <c r="J33" s="1074" t="s">
        <v>537</v>
      </c>
      <c r="K33" s="1074" t="s">
        <v>537</v>
      </c>
      <c r="L33" s="1074" t="s">
        <v>537</v>
      </c>
      <c r="M33" s="1074" t="s">
        <v>537</v>
      </c>
      <c r="N33" s="1074" t="s">
        <v>537</v>
      </c>
    </row>
    <row r="34" spans="1:14" ht="13" customHeight="1">
      <c r="A34" s="217" t="s">
        <v>535</v>
      </c>
      <c r="B34" s="1073" t="s">
        <v>537</v>
      </c>
      <c r="C34" s="1074" t="s">
        <v>537</v>
      </c>
      <c r="D34" s="1074" t="s">
        <v>537</v>
      </c>
      <c r="E34" s="1074" t="s">
        <v>537</v>
      </c>
      <c r="F34" s="1074" t="s">
        <v>537</v>
      </c>
      <c r="G34" s="1074" t="s">
        <v>537</v>
      </c>
      <c r="H34" s="1074" t="s">
        <v>537</v>
      </c>
      <c r="I34" s="1074" t="s">
        <v>537</v>
      </c>
      <c r="J34" s="1074" t="s">
        <v>537</v>
      </c>
      <c r="K34" s="1074" t="s">
        <v>537</v>
      </c>
      <c r="L34" s="1074" t="s">
        <v>537</v>
      </c>
      <c r="M34" s="1074" t="s">
        <v>537</v>
      </c>
      <c r="N34" s="1074" t="s">
        <v>537</v>
      </c>
    </row>
    <row r="35" spans="1:14" ht="13" customHeight="1">
      <c r="A35" s="1041" t="s">
        <v>536</v>
      </c>
      <c r="B35" s="1069" t="s">
        <v>537</v>
      </c>
      <c r="C35" s="1070" t="s">
        <v>537</v>
      </c>
      <c r="D35" s="1070" t="s">
        <v>537</v>
      </c>
      <c r="E35" s="1070" t="s">
        <v>537</v>
      </c>
      <c r="F35" s="1070" t="s">
        <v>537</v>
      </c>
      <c r="G35" s="1070" t="s">
        <v>537</v>
      </c>
      <c r="H35" s="1070" t="s">
        <v>537</v>
      </c>
      <c r="I35" s="1070" t="s">
        <v>537</v>
      </c>
      <c r="J35" s="1070" t="s">
        <v>537</v>
      </c>
      <c r="K35" s="1070" t="s">
        <v>537</v>
      </c>
      <c r="L35" s="1070" t="s">
        <v>537</v>
      </c>
      <c r="M35" s="1070" t="s">
        <v>537</v>
      </c>
      <c r="N35" s="1070" t="s">
        <v>537</v>
      </c>
    </row>
    <row r="36" spans="1:14" ht="9" customHeight="1">
      <c r="A36" s="76" t="s">
        <v>745</v>
      </c>
      <c r="B36" s="1050"/>
      <c r="C36" s="1051"/>
      <c r="D36" s="1051"/>
      <c r="E36" s="1051"/>
      <c r="F36" s="1051"/>
      <c r="G36" s="1051"/>
      <c r="H36" s="1051"/>
      <c r="I36" s="1051"/>
      <c r="J36" s="1051"/>
      <c r="K36" s="1051"/>
      <c r="L36" s="1051"/>
      <c r="M36" s="1051"/>
      <c r="N36" s="1051"/>
    </row>
    <row r="37" spans="1:14" ht="9" customHeight="1">
      <c r="A37" s="76" t="s">
        <v>151</v>
      </c>
      <c r="B37" s="1051"/>
      <c r="C37" s="1051"/>
      <c r="D37" s="1051"/>
      <c r="E37" s="1051"/>
      <c r="F37" s="1051"/>
      <c r="G37" s="1051"/>
      <c r="H37" s="1051"/>
      <c r="I37" s="1051"/>
      <c r="J37" s="1051"/>
      <c r="K37" s="1051"/>
      <c r="L37" s="1051"/>
      <c r="M37" s="1051"/>
      <c r="N37" s="1051"/>
    </row>
    <row r="38" spans="1:14" ht="9" customHeight="1">
      <c r="A38" s="77" t="s">
        <v>318</v>
      </c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1:14" ht="9" customHeight="1">
      <c r="A39" s="796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1:14" ht="9" customHeight="1">
      <c r="A40" s="796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  <row r="41" spans="1:14" ht="9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</row>
  </sheetData>
  <phoneticPr fontId="54" type="noConversion"/>
  <printOptions horizontalCentered="1" verticalCentered="1" gridLinesSet="0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AG74"/>
  <sheetViews>
    <sheetView showGridLines="0" zoomScale="125" workbookViewId="0">
      <selection activeCell="A2" sqref="A2:V69"/>
    </sheetView>
  </sheetViews>
  <sheetFormatPr baseColWidth="10" defaultColWidth="12.83203125" defaultRowHeight="12" customHeight="1"/>
  <cols>
    <col min="1" max="1" width="0.83203125" style="217" customWidth="1"/>
    <col min="2" max="2" width="10.83203125" style="217" customWidth="1"/>
    <col min="3" max="3" width="8.5" style="217" customWidth="1"/>
    <col min="4" max="10" width="5.83203125" style="217" hidden="1" customWidth="1"/>
    <col min="11" max="21" width="5.83203125" style="217" customWidth="1"/>
    <col min="22" max="16384" width="12.83203125" style="217"/>
  </cols>
  <sheetData>
    <row r="2" spans="1:33" s="99" customFormat="1" ht="12" customHeight="1">
      <c r="A2" s="496" t="s">
        <v>504</v>
      </c>
      <c r="B2" s="496"/>
      <c r="C2" s="496"/>
      <c r="D2" s="496"/>
      <c r="E2" s="496"/>
      <c r="F2" s="496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</row>
    <row r="3" spans="1:33" ht="6" customHeight="1">
      <c r="A3" s="756"/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756"/>
      <c r="N3" s="756"/>
      <c r="O3" s="756"/>
      <c r="P3" s="756"/>
      <c r="Q3" s="756"/>
      <c r="R3" s="756"/>
      <c r="S3" s="756"/>
      <c r="T3" s="756"/>
      <c r="U3" s="756"/>
    </row>
    <row r="4" spans="1:33" ht="20" customHeight="1">
      <c r="A4" s="1327" t="s">
        <v>541</v>
      </c>
      <c r="B4" s="1347"/>
      <c r="C4" s="238" t="s">
        <v>96</v>
      </c>
      <c r="D4" s="223">
        <v>2000</v>
      </c>
      <c r="E4" s="223">
        <v>2001</v>
      </c>
      <c r="F4" s="223">
        <v>2002</v>
      </c>
      <c r="G4" s="223">
        <v>2003</v>
      </c>
      <c r="H4" s="223">
        <v>2004</v>
      </c>
      <c r="I4" s="223">
        <v>2005</v>
      </c>
      <c r="J4" s="223">
        <v>2006</v>
      </c>
      <c r="K4" s="223">
        <v>2007</v>
      </c>
      <c r="L4" s="224">
        <v>2008</v>
      </c>
      <c r="M4" s="223">
        <v>2009</v>
      </c>
      <c r="N4" s="223">
        <v>2010</v>
      </c>
      <c r="O4" s="223">
        <v>2011</v>
      </c>
      <c r="P4" s="223">
        <v>2012</v>
      </c>
      <c r="Q4" s="223">
        <v>2013</v>
      </c>
      <c r="R4" s="223">
        <v>2014</v>
      </c>
      <c r="S4" s="223">
        <v>2015</v>
      </c>
      <c r="T4" s="223">
        <v>2016</v>
      </c>
      <c r="U4" s="224" t="s">
        <v>86</v>
      </c>
    </row>
    <row r="5" spans="1:33" ht="7" customHeight="1">
      <c r="A5" s="276"/>
      <c r="B5" s="276"/>
      <c r="C5" s="1079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1079"/>
      <c r="U5" s="1079"/>
    </row>
    <row r="6" spans="1:33" ht="11" customHeight="1">
      <c r="A6" s="272" t="s">
        <v>505</v>
      </c>
      <c r="C6" s="295"/>
    </row>
    <row r="7" spans="1:33" ht="11" customHeight="1">
      <c r="A7" s="272"/>
      <c r="B7" s="337" t="s">
        <v>251</v>
      </c>
      <c r="C7" s="1082" t="s">
        <v>458</v>
      </c>
      <c r="D7" s="334">
        <v>277687.21000000002</v>
      </c>
      <c r="E7" s="334">
        <v>284651.87</v>
      </c>
      <c r="F7" s="334">
        <v>306348.18800000002</v>
      </c>
      <c r="G7" s="334">
        <v>303803.772</v>
      </c>
      <c r="H7" s="334">
        <v>305352.114</v>
      </c>
      <c r="I7" s="334">
        <v>339301.73599999998</v>
      </c>
      <c r="J7" s="334">
        <v>370338.56099999999</v>
      </c>
      <c r="K7" s="334">
        <v>389346.96399999998</v>
      </c>
      <c r="L7" s="334">
        <v>438350.08299999998</v>
      </c>
      <c r="M7" s="334">
        <v>477514.91700000002</v>
      </c>
      <c r="N7" s="334">
        <v>509638.71600000001</v>
      </c>
      <c r="O7" s="334">
        <v>535763.25899999996</v>
      </c>
      <c r="P7" s="334">
        <v>573449.49300000002</v>
      </c>
      <c r="Q7" s="334">
        <v>591941.56799999997</v>
      </c>
      <c r="R7" s="334">
        <v>622701.26699999999</v>
      </c>
      <c r="S7" s="334">
        <v>671495.58799999999</v>
      </c>
      <c r="T7" s="334">
        <v>686384.68200000003</v>
      </c>
      <c r="U7" s="334">
        <v>705259.679</v>
      </c>
      <c r="V7" s="334"/>
      <c r="W7" s="334"/>
    </row>
    <row r="8" spans="1:33" ht="11" customHeight="1">
      <c r="A8" s="1274"/>
      <c r="B8" s="1041" t="s">
        <v>253</v>
      </c>
      <c r="C8" s="1289" t="s">
        <v>150</v>
      </c>
      <c r="D8" s="1284">
        <v>10208.118</v>
      </c>
      <c r="E8" s="1284">
        <v>10337.132</v>
      </c>
      <c r="F8" s="1284">
        <v>10550.767</v>
      </c>
      <c r="G8" s="1284">
        <v>10980.201999999999</v>
      </c>
      <c r="H8" s="1284">
        <v>11171.45</v>
      </c>
      <c r="I8" s="1284">
        <v>13516.705</v>
      </c>
      <c r="J8" s="1284">
        <v>14065.919</v>
      </c>
      <c r="K8" s="1284">
        <v>14622.237999999999</v>
      </c>
      <c r="L8" s="1284">
        <v>14559.64</v>
      </c>
      <c r="M8" s="1284">
        <v>15372.155000000001</v>
      </c>
      <c r="N8" s="1284">
        <v>17802.208999999999</v>
      </c>
      <c r="O8" s="1284">
        <v>16970.54</v>
      </c>
      <c r="P8" s="1284">
        <v>19624.651000000002</v>
      </c>
      <c r="Q8" s="1284">
        <v>19793.996999999999</v>
      </c>
      <c r="R8" s="1284">
        <v>21107.911</v>
      </c>
      <c r="S8" s="1284">
        <v>22094.487000000001</v>
      </c>
      <c r="T8" s="1284">
        <v>22977.223000000002</v>
      </c>
      <c r="U8" s="1284">
        <v>24632.65</v>
      </c>
    </row>
    <row r="9" spans="1:33" ht="7" customHeight="1">
      <c r="A9" s="272"/>
      <c r="B9" s="1080"/>
      <c r="C9" s="295"/>
      <c r="D9" s="334"/>
      <c r="E9" s="334"/>
      <c r="F9" s="334"/>
      <c r="G9" s="334"/>
      <c r="H9" s="334"/>
      <c r="I9" s="334"/>
      <c r="J9" s="334"/>
      <c r="K9" s="334"/>
      <c r="L9" s="334"/>
      <c r="M9" s="334"/>
      <c r="N9" s="334"/>
      <c r="O9" s="334"/>
      <c r="P9" s="334"/>
      <c r="Q9" s="334"/>
      <c r="R9" s="334"/>
      <c r="S9" s="334"/>
      <c r="T9" s="334"/>
      <c r="U9" s="334"/>
    </row>
    <row r="10" spans="1:33" ht="11" customHeight="1">
      <c r="A10" s="272" t="s">
        <v>691</v>
      </c>
      <c r="C10" s="295"/>
      <c r="D10" s="335"/>
      <c r="E10" s="335"/>
      <c r="F10" s="335"/>
      <c r="G10" s="335"/>
      <c r="H10" s="335"/>
      <c r="I10" s="335"/>
      <c r="J10" s="335"/>
      <c r="K10" s="335"/>
      <c r="L10" s="335"/>
      <c r="M10" s="335"/>
      <c r="N10" s="335"/>
      <c r="O10" s="336"/>
      <c r="P10" s="336"/>
      <c r="Q10" s="336"/>
      <c r="R10" s="335"/>
      <c r="S10" s="335"/>
      <c r="T10" s="335"/>
      <c r="U10" s="335"/>
    </row>
    <row r="11" spans="1:33" ht="11" customHeight="1">
      <c r="A11" s="272"/>
      <c r="B11" s="1080" t="s">
        <v>116</v>
      </c>
      <c r="C11" s="1082" t="s">
        <v>459</v>
      </c>
      <c r="D11" s="219">
        <v>510160.59891682392</v>
      </c>
      <c r="E11" s="219">
        <v>518010.013698</v>
      </c>
      <c r="F11" s="219">
        <v>556075.53800000018</v>
      </c>
      <c r="G11" s="219">
        <v>577989.19498590915</v>
      </c>
      <c r="H11" s="219">
        <v>578692.92559999996</v>
      </c>
      <c r="I11" s="219">
        <v>650295.8735196403</v>
      </c>
      <c r="J11" s="219">
        <v>710427.78791482863</v>
      </c>
      <c r="K11" s="219">
        <v>770444.49024199287</v>
      </c>
      <c r="L11" s="219">
        <v>877171.13494773838</v>
      </c>
      <c r="M11" s="219">
        <v>964406.747620743</v>
      </c>
      <c r="N11" s="219">
        <v>1019935.3988239376</v>
      </c>
      <c r="O11" s="219">
        <v>1108345.299463104</v>
      </c>
      <c r="P11" s="219">
        <v>1211139.6961708309</v>
      </c>
      <c r="Q11" s="219">
        <v>1254348.1048072446</v>
      </c>
      <c r="R11" s="219">
        <v>1317425.7973118713</v>
      </c>
      <c r="S11" s="219">
        <v>1423585.7895443162</v>
      </c>
      <c r="T11" s="219">
        <v>1513949.6440104207</v>
      </c>
      <c r="U11" s="219">
        <v>1569280.0814048066</v>
      </c>
    </row>
    <row r="12" spans="1:33" ht="11" customHeight="1">
      <c r="A12" s="272"/>
      <c r="B12" s="1080" t="s">
        <v>254</v>
      </c>
      <c r="C12" s="1082" t="s">
        <v>459</v>
      </c>
      <c r="D12" s="219">
        <v>467110.71408793807</v>
      </c>
      <c r="E12" s="219">
        <v>473084.67572769523</v>
      </c>
      <c r="F12" s="237">
        <v>511495.41852048232</v>
      </c>
      <c r="G12" s="237">
        <v>531919.22800402879</v>
      </c>
      <c r="H12" s="237">
        <v>530408.31780163758</v>
      </c>
      <c r="I12" s="237">
        <v>601636.944999728</v>
      </c>
      <c r="J12" s="237">
        <v>657235.89998504147</v>
      </c>
      <c r="K12" s="237">
        <v>711331.54319641599</v>
      </c>
      <c r="L12" s="237">
        <v>812540.42366841796</v>
      </c>
      <c r="M12" s="237">
        <v>883539.36086415278</v>
      </c>
      <c r="N12" s="237">
        <v>950902</v>
      </c>
      <c r="O12" s="237">
        <v>1035362.4863819105</v>
      </c>
      <c r="P12" s="237">
        <v>1132510.2497090951</v>
      </c>
      <c r="Q12" s="237">
        <v>1175748.8527971855</v>
      </c>
      <c r="R12" s="237">
        <v>1233202.0436440185</v>
      </c>
      <c r="S12" s="237">
        <v>1329854.5505062824</v>
      </c>
      <c r="T12" s="237">
        <v>1405474.3907775213</v>
      </c>
      <c r="U12" s="237">
        <v>1464548.3985507973</v>
      </c>
      <c r="W12" s="237"/>
      <c r="X12" s="237"/>
    </row>
    <row r="13" spans="1:33" ht="11" customHeight="1">
      <c r="A13" s="1274"/>
      <c r="B13" s="229" t="s">
        <v>197</v>
      </c>
      <c r="C13" s="1289" t="s">
        <v>459</v>
      </c>
      <c r="D13" s="1138">
        <v>178685.59750390961</v>
      </c>
      <c r="E13" s="1138">
        <v>188391.17038662516</v>
      </c>
      <c r="F13" s="1286">
        <v>190914.8140946505</v>
      </c>
      <c r="G13" s="1286">
        <v>197839.00855365884</v>
      </c>
      <c r="H13" s="1286">
        <v>202356.52381050301</v>
      </c>
      <c r="I13" s="1286">
        <v>207086.02872529023</v>
      </c>
      <c r="J13" s="1286">
        <v>245451.07213411626</v>
      </c>
      <c r="K13" s="1286">
        <v>257621.11603780417</v>
      </c>
      <c r="L13" s="1286">
        <v>266540.52276983205</v>
      </c>
      <c r="M13" s="1286">
        <v>268706.93766327272</v>
      </c>
      <c r="N13" s="1286">
        <v>285101.64329036983</v>
      </c>
      <c r="O13" s="1286">
        <v>317654.41124675988</v>
      </c>
      <c r="P13" s="1286">
        <v>314023.90941851976</v>
      </c>
      <c r="Q13" s="1138">
        <v>349790.78303424123</v>
      </c>
      <c r="R13" s="1138">
        <v>358629.93572390615</v>
      </c>
      <c r="S13" s="1138">
        <v>386254.63577305677</v>
      </c>
      <c r="T13" s="1138">
        <v>400979.60333937348</v>
      </c>
      <c r="U13" s="1138">
        <v>415336.49121304502</v>
      </c>
    </row>
    <row r="14" spans="1:33" ht="7" customHeight="1">
      <c r="A14" s="272"/>
      <c r="C14" s="1082"/>
      <c r="P14" s="335"/>
      <c r="Q14" s="335"/>
      <c r="R14" s="335"/>
      <c r="S14" s="335"/>
      <c r="T14" s="335"/>
      <c r="U14" s="335"/>
    </row>
    <row r="15" spans="1:33" ht="11" customHeight="1">
      <c r="A15" s="272" t="s">
        <v>565</v>
      </c>
      <c r="C15" s="1082"/>
      <c r="P15" s="335"/>
      <c r="Q15" s="335"/>
      <c r="R15" s="335"/>
      <c r="S15" s="335"/>
      <c r="T15" s="335"/>
      <c r="U15" s="335"/>
    </row>
    <row r="16" spans="1:33" ht="11" customHeight="1">
      <c r="A16" s="272" t="s">
        <v>566</v>
      </c>
      <c r="C16" s="1082" t="s">
        <v>150</v>
      </c>
      <c r="D16" s="334">
        <v>92139.114000000001</v>
      </c>
      <c r="E16" s="334">
        <v>94740.282000000007</v>
      </c>
      <c r="F16" s="334">
        <v>97627.625</v>
      </c>
      <c r="G16" s="334">
        <v>103509.83900000001</v>
      </c>
      <c r="H16" s="334">
        <v>118811</v>
      </c>
      <c r="I16" s="334">
        <v>127920.61500000001</v>
      </c>
      <c r="J16" s="334">
        <v>129293.249</v>
      </c>
      <c r="K16" s="334">
        <v>149949.06</v>
      </c>
      <c r="L16" s="334">
        <v>165265.65599999999</v>
      </c>
      <c r="M16" s="334">
        <v>182620.35800000001</v>
      </c>
      <c r="N16" s="334">
        <v>196808.788</v>
      </c>
      <c r="O16" s="334">
        <v>192833.97</v>
      </c>
      <c r="P16" s="334">
        <v>211177.54500000001</v>
      </c>
      <c r="Q16" s="334">
        <v>222099.46400000001</v>
      </c>
      <c r="R16" s="334">
        <v>246732.93100000001</v>
      </c>
      <c r="S16" s="334">
        <v>260297.01800000001</v>
      </c>
      <c r="T16" s="334">
        <v>256532.09299999999</v>
      </c>
      <c r="U16" s="334">
        <v>250137.94200000001</v>
      </c>
      <c r="V16" s="334"/>
      <c r="W16" s="334"/>
      <c r="X16" s="334"/>
      <c r="Y16" s="334"/>
      <c r="Z16" s="334"/>
      <c r="AA16" s="334"/>
      <c r="AB16" s="334"/>
      <c r="AC16" s="334"/>
      <c r="AD16" s="334"/>
      <c r="AE16" s="334"/>
      <c r="AF16" s="334"/>
      <c r="AG16" s="334"/>
    </row>
    <row r="17" spans="1:32" ht="11" customHeight="1">
      <c r="A17" s="272"/>
      <c r="B17" s="217" t="s">
        <v>366</v>
      </c>
      <c r="C17" s="1082" t="s">
        <v>459</v>
      </c>
      <c r="D17" s="219">
        <v>237674.228</v>
      </c>
      <c r="E17" s="219">
        <v>246325.99900000001</v>
      </c>
      <c r="F17" s="219">
        <v>261506.99400000001</v>
      </c>
      <c r="G17" s="219">
        <v>280436.12599999999</v>
      </c>
      <c r="H17" s="219">
        <v>316913</v>
      </c>
      <c r="I17" s="219">
        <v>339679.93699999998</v>
      </c>
      <c r="J17" s="219">
        <v>346356.21280000004</v>
      </c>
      <c r="K17" s="334">
        <v>410925.5808</v>
      </c>
      <c r="L17" s="334">
        <v>442260.15880000003</v>
      </c>
      <c r="M17" s="334">
        <v>487326.88069999998</v>
      </c>
      <c r="N17" s="334">
        <v>518877.97009999998</v>
      </c>
      <c r="O17" s="334">
        <v>515501.75510000001</v>
      </c>
      <c r="P17" s="334">
        <v>572760.07250000001</v>
      </c>
      <c r="Q17" s="334">
        <v>609489.97779999999</v>
      </c>
      <c r="R17" s="334">
        <v>680859.67129999993</v>
      </c>
      <c r="S17" s="334">
        <v>710283.32140000002</v>
      </c>
      <c r="T17" s="334">
        <v>698269.43409999995</v>
      </c>
      <c r="U17" s="334">
        <v>700353.66960000002</v>
      </c>
      <c r="W17" s="334"/>
      <c r="X17" s="334"/>
    </row>
    <row r="18" spans="1:32" ht="11" customHeight="1">
      <c r="A18" s="1274"/>
      <c r="B18" s="229" t="s">
        <v>367</v>
      </c>
      <c r="C18" s="1289" t="s">
        <v>721</v>
      </c>
      <c r="D18" s="1216">
        <f xml:space="preserve">           (D17/D16)</f>
        <v>2.5795150146549055</v>
      </c>
      <c r="E18" s="1216">
        <f xml:space="preserve">           (E17/E16)</f>
        <v>2.6000133607370937</v>
      </c>
      <c r="F18" s="1216">
        <v>2.6786167747090026</v>
      </c>
      <c r="G18" s="1216">
        <v>2.7092702366197283</v>
      </c>
      <c r="H18" s="1216">
        <v>2.6673708663339255</v>
      </c>
      <c r="I18" s="1216">
        <v>2.6553963721953648</v>
      </c>
      <c r="J18" s="1216">
        <v>2.67884221675875</v>
      </c>
      <c r="K18" s="1216">
        <v>2.7404345235642023</v>
      </c>
      <c r="L18" s="1216">
        <v>2.676056051234263</v>
      </c>
      <c r="M18" s="1216">
        <v>2.6685243969349788</v>
      </c>
      <c r="N18" s="1216">
        <v>2.6364573217126868</v>
      </c>
      <c r="O18" s="1216">
        <v>2.6732932745200446</v>
      </c>
      <c r="P18" s="1216">
        <v>2.712220527518681</v>
      </c>
      <c r="Q18" s="1216">
        <f>Q17/Q16</f>
        <v>2.7442208406230102</v>
      </c>
      <c r="R18" s="1216">
        <f>R17/R16</f>
        <v>2.7595006006717435</v>
      </c>
      <c r="S18" s="1216">
        <f>S17/S16</f>
        <v>2.7287416769407629</v>
      </c>
      <c r="T18" s="1216">
        <f>T17/T16</f>
        <v>2.7219574203528598</v>
      </c>
      <c r="U18" s="1216">
        <f>U17/U16</f>
        <v>2.7998697998402817</v>
      </c>
    </row>
    <row r="19" spans="1:32" ht="7" customHeight="1">
      <c r="A19" s="272"/>
      <c r="C19" s="1082"/>
      <c r="D19" s="296"/>
      <c r="E19" s="296"/>
      <c r="F19" s="296"/>
      <c r="G19" s="296"/>
      <c r="H19" s="296"/>
      <c r="I19" s="296"/>
      <c r="J19" s="296"/>
      <c r="K19" s="296"/>
      <c r="L19" s="296"/>
      <c r="M19" s="296"/>
      <c r="N19" s="296"/>
      <c r="O19" s="296"/>
      <c r="P19" s="296"/>
      <c r="Q19" s="296"/>
      <c r="R19" s="296"/>
      <c r="S19" s="296"/>
      <c r="T19" s="296"/>
      <c r="U19" s="296"/>
    </row>
    <row r="20" spans="1:32" ht="11" customHeight="1">
      <c r="A20" s="272" t="s">
        <v>567</v>
      </c>
      <c r="C20" s="1082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</row>
    <row r="21" spans="1:32" ht="11" customHeight="1">
      <c r="A21" s="333"/>
      <c r="B21" s="217" t="s">
        <v>117</v>
      </c>
      <c r="C21" s="1082" t="s">
        <v>460</v>
      </c>
      <c r="D21" s="338">
        <v>2.8683333333333336</v>
      </c>
      <c r="E21" s="338">
        <v>3.0033333333333334</v>
      </c>
      <c r="F21" s="338">
        <v>2.8083333333333331</v>
      </c>
      <c r="G21" s="338">
        <v>2.7725</v>
      </c>
      <c r="H21" s="338">
        <v>3.063333333333333</v>
      </c>
      <c r="I21" s="338">
        <v>2.9049999999999998</v>
      </c>
      <c r="J21" s="338">
        <v>3.16</v>
      </c>
      <c r="K21" s="338">
        <v>3.2702777777777778</v>
      </c>
      <c r="L21" s="338">
        <v>3.81</v>
      </c>
      <c r="M21" s="338">
        <v>3.9208333333333329</v>
      </c>
      <c r="N21" s="338">
        <v>3.88</v>
      </c>
      <c r="O21" s="338">
        <v>4.1941666666666668</v>
      </c>
      <c r="P21" s="338">
        <v>4.1616666666666662</v>
      </c>
      <c r="Q21" s="338">
        <v>4.4474999999999998</v>
      </c>
      <c r="R21" s="338">
        <v>4.3724999999999996</v>
      </c>
      <c r="S21" s="338">
        <v>4.41</v>
      </c>
      <c r="T21" s="338">
        <v>4.71</v>
      </c>
      <c r="U21" s="338">
        <v>4.4000000000000004</v>
      </c>
      <c r="V21" s="219"/>
      <c r="W21" s="219"/>
      <c r="X21" s="219"/>
    </row>
    <row r="22" spans="1:32" ht="11" customHeight="1">
      <c r="A22" s="272"/>
      <c r="B22" s="217" t="s">
        <v>118</v>
      </c>
      <c r="C22" s="1082" t="s">
        <v>460</v>
      </c>
      <c r="D22" s="338">
        <v>3.1841666666666666</v>
      </c>
      <c r="E22" s="338">
        <v>3.2791666666666668</v>
      </c>
      <c r="F22" s="338">
        <v>3.0691666666666664</v>
      </c>
      <c r="G22" s="338">
        <v>3.1259999999999999</v>
      </c>
      <c r="H22" s="338">
        <v>3.3266666666666667</v>
      </c>
      <c r="I22" s="338">
        <v>3.1749999999999998</v>
      </c>
      <c r="J22" s="338">
        <v>3.4433333333333329</v>
      </c>
      <c r="K22" s="338">
        <v>3.5605000000000007</v>
      </c>
      <c r="L22" s="338">
        <v>4.0999999999999996</v>
      </c>
      <c r="M22" s="338">
        <v>4.1849999999999996</v>
      </c>
      <c r="N22" s="338">
        <v>4.16</v>
      </c>
      <c r="O22" s="338">
        <v>4.4316666666666666</v>
      </c>
      <c r="P22" s="338">
        <v>4.399166666666666</v>
      </c>
      <c r="Q22" s="338">
        <v>4.8091666666666661</v>
      </c>
      <c r="R22" s="338">
        <v>4.8033333333333337</v>
      </c>
      <c r="S22" s="338">
        <v>4.9008333333333329</v>
      </c>
      <c r="T22" s="338">
        <v>5.0374999999999996</v>
      </c>
      <c r="U22" s="338">
        <v>4.6399999999999997</v>
      </c>
      <c r="W22" s="338"/>
      <c r="X22" s="338"/>
    </row>
    <row r="23" spans="1:32" ht="11" customHeight="1">
      <c r="A23" s="272"/>
      <c r="B23" s="217" t="s">
        <v>119</v>
      </c>
      <c r="C23" s="1082" t="s">
        <v>460</v>
      </c>
      <c r="D23" s="338">
        <v>4.5724999999999998</v>
      </c>
      <c r="E23" s="338">
        <v>4.4916666666666663</v>
      </c>
      <c r="F23" s="338">
        <v>4.5125000000000002</v>
      </c>
      <c r="G23" s="338">
        <v>4.4142916666666663</v>
      </c>
      <c r="H23" s="338">
        <v>4.558416666666667</v>
      </c>
      <c r="I23" s="338">
        <v>4.3825000000000003</v>
      </c>
      <c r="J23" s="338">
        <v>4.6154166666666665</v>
      </c>
      <c r="K23" s="338">
        <v>4.6812500000000004</v>
      </c>
      <c r="L23" s="338">
        <v>5.12</v>
      </c>
      <c r="M23" s="338">
        <v>5.43</v>
      </c>
      <c r="N23" s="338">
        <v>5.53</v>
      </c>
      <c r="O23" s="338">
        <v>5.92</v>
      </c>
      <c r="P23" s="338">
        <v>6.3915000000000006</v>
      </c>
      <c r="Q23" s="338">
        <v>6.7158333333333333</v>
      </c>
      <c r="R23" s="338">
        <v>6.75</v>
      </c>
      <c r="S23" s="338">
        <v>6.8508333333333331</v>
      </c>
      <c r="T23" s="338">
        <v>6.9987500000000002</v>
      </c>
      <c r="U23" s="338">
        <v>6.65</v>
      </c>
      <c r="V23" s="339"/>
      <c r="X23" s="219"/>
    </row>
    <row r="24" spans="1:32" ht="11" customHeight="1">
      <c r="A24" s="1274"/>
      <c r="B24" s="229" t="s">
        <v>120</v>
      </c>
      <c r="C24" s="1289" t="s">
        <v>460</v>
      </c>
      <c r="D24" s="1287">
        <v>5.24</v>
      </c>
      <c r="E24" s="1287">
        <v>5.43</v>
      </c>
      <c r="F24" s="1287">
        <v>5.35</v>
      </c>
      <c r="G24" s="1287">
        <v>5.27</v>
      </c>
      <c r="H24" s="1287">
        <v>5.61</v>
      </c>
      <c r="I24" s="1287">
        <v>5.47</v>
      </c>
      <c r="J24" s="1287">
        <v>5.75</v>
      </c>
      <c r="K24" s="1287">
        <v>5.8775000000000004</v>
      </c>
      <c r="L24" s="1287">
        <v>6.3</v>
      </c>
      <c r="M24" s="1287">
        <v>6.6116666666666655</v>
      </c>
      <c r="N24" s="1287">
        <v>6.75</v>
      </c>
      <c r="O24" s="1287">
        <v>6.9974999999999996</v>
      </c>
      <c r="P24" s="1287">
        <v>7.24</v>
      </c>
      <c r="Q24" s="1287">
        <v>7.7058333333333335</v>
      </c>
      <c r="R24" s="1287">
        <v>7.8791666666666664</v>
      </c>
      <c r="S24" s="1287">
        <v>8.2791666666666686</v>
      </c>
      <c r="T24" s="1287">
        <v>8.5141666666666662</v>
      </c>
      <c r="U24" s="1287">
        <v>8.14</v>
      </c>
    </row>
    <row r="25" spans="1:32" ht="7" customHeight="1">
      <c r="A25" s="272"/>
      <c r="C25" s="1082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296"/>
      <c r="S25" s="296"/>
      <c r="T25" s="296"/>
      <c r="U25" s="296"/>
    </row>
    <row r="26" spans="1:32" ht="11" customHeight="1">
      <c r="A26" s="272" t="s">
        <v>568</v>
      </c>
      <c r="C26" s="1082"/>
      <c r="N26" s="338"/>
      <c r="O26" s="338"/>
      <c r="P26" s="338"/>
      <c r="Q26" s="338"/>
      <c r="R26" s="338"/>
      <c r="S26" s="338"/>
      <c r="T26" s="338"/>
      <c r="U26" s="338"/>
    </row>
    <row r="27" spans="1:32" ht="11" customHeight="1">
      <c r="A27" s="272"/>
      <c r="B27" s="217" t="s">
        <v>580</v>
      </c>
      <c r="C27" s="1082" t="s">
        <v>150</v>
      </c>
      <c r="D27" s="334">
        <v>3445.1709999999998</v>
      </c>
      <c r="E27" s="334">
        <v>3826.4960000000001</v>
      </c>
      <c r="F27" s="334">
        <v>3816.0610000000001</v>
      </c>
      <c r="G27" s="334">
        <v>3287.8890000000001</v>
      </c>
      <c r="H27" s="334">
        <v>2796.24</v>
      </c>
      <c r="I27" s="334">
        <v>2270.58</v>
      </c>
      <c r="J27" s="334">
        <v>3060.86</v>
      </c>
      <c r="K27" s="334">
        <v>3550.0450000000001</v>
      </c>
      <c r="L27" s="334">
        <v>4433.442</v>
      </c>
      <c r="M27" s="334">
        <v>6765.14</v>
      </c>
      <c r="N27" s="334">
        <v>9039.6299999999992</v>
      </c>
      <c r="O27" s="334">
        <v>9845.3359999999993</v>
      </c>
      <c r="P27" s="334">
        <v>8769.8850000000002</v>
      </c>
      <c r="Q27" s="334">
        <v>5597.6440000000002</v>
      </c>
      <c r="R27" s="334">
        <v>4477.9799999999996</v>
      </c>
      <c r="S27" s="334">
        <v>4256.8100000000004</v>
      </c>
      <c r="T27" s="334">
        <v>4834.4840000000004</v>
      </c>
      <c r="U27" s="334">
        <v>4942.92</v>
      </c>
      <c r="V27" s="334"/>
      <c r="W27" s="334"/>
      <c r="X27" s="334"/>
      <c r="Y27" s="334"/>
      <c r="Z27" s="334"/>
      <c r="AA27" s="334"/>
      <c r="AB27" s="334"/>
      <c r="AC27" s="334"/>
      <c r="AD27" s="334"/>
      <c r="AE27" s="334"/>
      <c r="AF27" s="334"/>
    </row>
    <row r="28" spans="1:32" ht="11" customHeight="1">
      <c r="A28" s="1274"/>
      <c r="B28" s="229" t="s">
        <v>581</v>
      </c>
      <c r="C28" s="1289" t="s">
        <v>150</v>
      </c>
      <c r="D28" s="1284">
        <v>2217.8319999999999</v>
      </c>
      <c r="E28" s="1284">
        <v>2237.7280000000001</v>
      </c>
      <c r="F28" s="1284">
        <v>1845.9290000000001</v>
      </c>
      <c r="G28" s="1284">
        <v>1990.134</v>
      </c>
      <c r="H28" s="1284">
        <v>2125.34</v>
      </c>
      <c r="I28" s="1284">
        <v>2069.61</v>
      </c>
      <c r="J28" s="1284">
        <v>2241.25</v>
      </c>
      <c r="K28" s="1284">
        <v>2676.8530000000001</v>
      </c>
      <c r="L28" s="1284">
        <v>3434.8519999999999</v>
      </c>
      <c r="M28" s="1284">
        <v>4089.5569999999998</v>
      </c>
      <c r="N28" s="1284">
        <v>4180.3999999999996</v>
      </c>
      <c r="O28" s="1284">
        <v>4529.241</v>
      </c>
      <c r="P28" s="1284">
        <v>4569.7690000000002</v>
      </c>
      <c r="Q28" s="1284">
        <v>4135.4059999999999</v>
      </c>
      <c r="R28" s="1284">
        <v>3760.3890000000001</v>
      </c>
      <c r="S28" s="1284">
        <v>3759.6149999999998</v>
      </c>
      <c r="T28" s="1284">
        <v>3592.6309999999999</v>
      </c>
      <c r="U28" s="1284">
        <v>4276.9610000000002</v>
      </c>
      <c r="V28" s="334"/>
      <c r="W28" s="334"/>
      <c r="X28" s="334"/>
      <c r="Y28" s="334"/>
      <c r="Z28" s="334"/>
      <c r="AA28" s="334"/>
      <c r="AB28" s="334"/>
      <c r="AC28" s="334"/>
      <c r="AD28" s="334"/>
      <c r="AE28" s="334"/>
      <c r="AF28" s="334"/>
    </row>
    <row r="29" spans="1:32" ht="7" customHeight="1">
      <c r="A29" s="272"/>
      <c r="C29" s="1082"/>
    </row>
    <row r="30" spans="1:32" ht="11" customHeight="1">
      <c r="A30" s="272" t="s">
        <v>569</v>
      </c>
      <c r="C30" s="1082"/>
    </row>
    <row r="31" spans="1:32" ht="11" customHeight="1">
      <c r="A31" s="272"/>
      <c r="B31" s="217" t="s">
        <v>202</v>
      </c>
      <c r="C31" s="1082" t="s">
        <v>150</v>
      </c>
      <c r="D31" s="334">
        <v>34127.599000000002</v>
      </c>
      <c r="E31" s="334">
        <v>38520.160000000003</v>
      </c>
      <c r="F31" s="334">
        <v>41535.983</v>
      </c>
      <c r="G31" s="334">
        <v>39951.121000000006</v>
      </c>
      <c r="H31" s="334">
        <v>39168.492000000006</v>
      </c>
      <c r="I31" s="334">
        <v>40805.611000000004</v>
      </c>
      <c r="J31" s="334">
        <v>44086.722999999998</v>
      </c>
      <c r="K31" s="334">
        <v>48690.042999999998</v>
      </c>
      <c r="L31" s="334">
        <v>53741.375999999997</v>
      </c>
      <c r="M31" s="334">
        <v>53356.415000000001</v>
      </c>
      <c r="N31" s="334">
        <v>57859.201000000001</v>
      </c>
      <c r="O31" s="334">
        <v>66611.849000000002</v>
      </c>
      <c r="P31" s="334">
        <v>68178.191000000006</v>
      </c>
      <c r="Q31" s="334">
        <v>74491.873999999996</v>
      </c>
      <c r="R31" s="334">
        <v>80847.672999999995</v>
      </c>
      <c r="S31" s="334">
        <v>82747.907000000007</v>
      </c>
      <c r="T31" s="334">
        <v>81172.192999999999</v>
      </c>
      <c r="U31" s="334">
        <v>82822.042000000001</v>
      </c>
      <c r="V31" s="334"/>
      <c r="W31" s="334"/>
      <c r="X31" s="334"/>
      <c r="Y31" s="334"/>
      <c r="Z31" s="334"/>
      <c r="AA31" s="334"/>
      <c r="AB31" s="334"/>
      <c r="AC31" s="334"/>
      <c r="AD31" s="334"/>
      <c r="AE31" s="334"/>
      <c r="AF31" s="334"/>
    </row>
    <row r="32" spans="1:32" ht="11" customHeight="1">
      <c r="A32" s="272"/>
      <c r="C32" s="1082" t="s">
        <v>459</v>
      </c>
      <c r="D32" s="219">
        <v>56897.925000000003</v>
      </c>
      <c r="E32" s="219">
        <v>61971.983</v>
      </c>
      <c r="F32" s="219">
        <v>67007.7</v>
      </c>
      <c r="G32" s="219">
        <v>65793.913079999998</v>
      </c>
      <c r="H32" s="219">
        <v>69379.432675000004</v>
      </c>
      <c r="I32" s="219">
        <v>77529.389779999998</v>
      </c>
      <c r="J32" s="219">
        <v>84063.682089999988</v>
      </c>
      <c r="K32" s="219">
        <v>84363.955779999989</v>
      </c>
      <c r="L32" s="219">
        <v>90304.514059999987</v>
      </c>
      <c r="M32" s="219">
        <v>89802.013089999993</v>
      </c>
      <c r="N32" s="219">
        <v>97611.120259999981</v>
      </c>
      <c r="O32" s="219">
        <v>109102.58186000001</v>
      </c>
      <c r="P32" s="219">
        <v>112496.75452</v>
      </c>
      <c r="Q32" s="219">
        <v>123985.57952</v>
      </c>
      <c r="R32" s="219">
        <v>129248.56601999998</v>
      </c>
      <c r="S32" s="219">
        <v>133612.20520299999</v>
      </c>
      <c r="T32" s="219">
        <v>133979.49264300001</v>
      </c>
      <c r="U32" s="219">
        <v>136757.448974</v>
      </c>
      <c r="V32" s="334"/>
      <c r="W32" s="334"/>
      <c r="X32" s="334"/>
      <c r="Y32" s="334"/>
      <c r="Z32" s="334"/>
      <c r="AA32" s="334"/>
      <c r="AB32" s="334"/>
      <c r="AC32" s="334"/>
      <c r="AD32" s="334"/>
      <c r="AE32" s="334"/>
      <c r="AF32" s="334"/>
    </row>
    <row r="33" spans="1:32" ht="7" customHeight="1">
      <c r="A33" s="272"/>
      <c r="C33" s="1082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</row>
    <row r="34" spans="1:32" ht="11" customHeight="1">
      <c r="A34" s="272"/>
      <c r="B34" s="1080" t="s">
        <v>36</v>
      </c>
      <c r="C34" s="1082" t="s">
        <v>150</v>
      </c>
      <c r="D34" s="334">
        <v>6226.1809999999996</v>
      </c>
      <c r="E34" s="334">
        <v>8319.6370000000006</v>
      </c>
      <c r="F34" s="334">
        <v>8893.1939999999995</v>
      </c>
      <c r="G34" s="334">
        <v>10237.233</v>
      </c>
      <c r="H34" s="334">
        <v>22285.288</v>
      </c>
      <c r="I34" s="334">
        <v>31101.344000000001</v>
      </c>
      <c r="J34" s="334">
        <v>34624.275999999998</v>
      </c>
      <c r="K34" s="334">
        <v>38345.267999999996</v>
      </c>
      <c r="L34" s="334">
        <v>40887.46</v>
      </c>
      <c r="M34" s="334">
        <v>53356.415000000001</v>
      </c>
      <c r="N34" s="334">
        <v>42349.254000000001</v>
      </c>
      <c r="O34" s="334">
        <v>50935.188000000002</v>
      </c>
      <c r="P34" s="334">
        <v>56376.684999999998</v>
      </c>
      <c r="Q34" s="334">
        <v>64100.813000000002</v>
      </c>
      <c r="R34" s="334">
        <v>65011.101000000002</v>
      </c>
      <c r="S34" s="334">
        <v>67258.197</v>
      </c>
      <c r="T34" s="334">
        <v>72692.702999999994</v>
      </c>
      <c r="U34" s="334">
        <v>73401.626000000004</v>
      </c>
      <c r="V34" s="334"/>
      <c r="W34" s="334"/>
      <c r="X34" s="334"/>
      <c r="Y34" s="334"/>
      <c r="Z34" s="334"/>
      <c r="AA34" s="334"/>
      <c r="AB34" s="334"/>
      <c r="AC34" s="334"/>
      <c r="AD34" s="334"/>
      <c r="AE34" s="334"/>
      <c r="AF34" s="334"/>
    </row>
    <row r="35" spans="1:32" ht="11" customHeight="1">
      <c r="A35" s="1274"/>
      <c r="B35" s="229"/>
      <c r="C35" s="1289" t="s">
        <v>459</v>
      </c>
      <c r="D35" s="1138">
        <v>11484.603999999999</v>
      </c>
      <c r="E35" s="1138">
        <v>14909.725</v>
      </c>
      <c r="F35" s="1138">
        <v>16177.4</v>
      </c>
      <c r="G35" s="1138">
        <v>18649.9378</v>
      </c>
      <c r="H35" s="1138">
        <v>42096.847840000002</v>
      </c>
      <c r="I35" s="1138">
        <v>58436.598830000003</v>
      </c>
      <c r="J35" s="1138">
        <v>64621.795789999989</v>
      </c>
      <c r="K35" s="1138">
        <v>72175.629580000008</v>
      </c>
      <c r="L35" s="1138">
        <v>78782.102582000021</v>
      </c>
      <c r="M35" s="1138">
        <v>75320.834930000012</v>
      </c>
      <c r="N35" s="1138">
        <v>82878.178728000014</v>
      </c>
      <c r="O35" s="1138">
        <v>99152.033150000017</v>
      </c>
      <c r="P35" s="1138">
        <v>115074.61574000002</v>
      </c>
      <c r="Q35" s="1138">
        <v>124821.69801400001</v>
      </c>
      <c r="R35" s="1138">
        <v>126636.22298000002</v>
      </c>
      <c r="S35" s="1138">
        <v>130275.69870999998</v>
      </c>
      <c r="T35" s="1138">
        <v>134645.69682999997</v>
      </c>
      <c r="U35" s="1138">
        <v>146009.40791499999</v>
      </c>
      <c r="V35" s="334"/>
    </row>
    <row r="36" spans="1:32" ht="7" customHeight="1">
      <c r="A36" s="272"/>
      <c r="C36" s="1082"/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334"/>
    </row>
    <row r="37" spans="1:32" ht="11" customHeight="1">
      <c r="A37" s="272" t="s">
        <v>453</v>
      </c>
      <c r="C37" s="1082"/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334"/>
    </row>
    <row r="38" spans="1:32" ht="11" customHeight="1">
      <c r="A38" s="272"/>
      <c r="B38" s="1080" t="s">
        <v>95</v>
      </c>
      <c r="C38" s="1082" t="s">
        <v>459</v>
      </c>
      <c r="D38" s="219">
        <v>519545</v>
      </c>
      <c r="E38" s="219">
        <v>524967</v>
      </c>
      <c r="F38" s="219">
        <v>564047</v>
      </c>
      <c r="G38" s="219">
        <v>583975</v>
      </c>
      <c r="H38" s="219">
        <v>584704</v>
      </c>
      <c r="I38" s="219">
        <v>657138.09951964032</v>
      </c>
      <c r="J38" s="219">
        <v>718134</v>
      </c>
      <c r="K38" s="219">
        <v>778876.82987699343</v>
      </c>
      <c r="L38" s="219">
        <v>886069.25421773817</v>
      </c>
      <c r="M38" s="219">
        <v>973593.17951174348</v>
      </c>
      <c r="N38" s="219">
        <v>1031493.3511949376</v>
      </c>
      <c r="O38" s="219">
        <v>1123092.99819521</v>
      </c>
      <c r="P38" s="219">
        <v>1226207.03066485</v>
      </c>
      <c r="Q38" s="219">
        <v>1268686</v>
      </c>
      <c r="R38" s="219">
        <v>1333428.5633828712</v>
      </c>
      <c r="S38" s="219">
        <v>1441252.493224316</v>
      </c>
      <c r="T38" s="219">
        <v>1540472.3207104208</v>
      </c>
      <c r="U38" s="219">
        <v>1608071.7114048067</v>
      </c>
      <c r="W38" s="219"/>
      <c r="X38" s="219"/>
    </row>
    <row r="39" spans="1:32" ht="11" customHeight="1">
      <c r="A39" s="272"/>
      <c r="B39" s="1080" t="s">
        <v>254</v>
      </c>
      <c r="C39" s="1082" t="s">
        <v>459</v>
      </c>
      <c r="D39" s="219">
        <v>478740.35699264618</v>
      </c>
      <c r="E39" s="219">
        <v>485430.31602141267</v>
      </c>
      <c r="F39" s="237">
        <v>519134.25289983157</v>
      </c>
      <c r="G39" s="237">
        <v>539202.95133689546</v>
      </c>
      <c r="H39" s="237">
        <v>539518.4188960772</v>
      </c>
      <c r="I39" s="237">
        <v>606272.75237326557</v>
      </c>
      <c r="J39" s="237">
        <v>659859.5265553405</v>
      </c>
      <c r="K39" s="237">
        <v>704846.93397344276</v>
      </c>
      <c r="L39" s="237">
        <v>815890.195398418</v>
      </c>
      <c r="M39" s="237">
        <v>884317.7393451531</v>
      </c>
      <c r="N39" s="219">
        <v>951244.75706039846</v>
      </c>
      <c r="O39" s="219">
        <v>1009650.950069338</v>
      </c>
      <c r="P39" s="219">
        <v>1093406.4772027135</v>
      </c>
      <c r="Q39" s="219">
        <v>1175740</v>
      </c>
      <c r="R39" s="219">
        <v>1233132.3100014813</v>
      </c>
      <c r="S39" s="219">
        <v>1329925.5141862824</v>
      </c>
      <c r="T39" s="219">
        <v>1405514.2107775211</v>
      </c>
      <c r="U39" s="219">
        <v>1480707.6285507972</v>
      </c>
    </row>
    <row r="40" spans="1:32" ht="11" customHeight="1">
      <c r="A40" s="272"/>
      <c r="B40" s="229" t="s">
        <v>197</v>
      </c>
      <c r="C40" s="1289" t="s">
        <v>459</v>
      </c>
      <c r="D40" s="1138">
        <v>178685.59750390961</v>
      </c>
      <c r="E40" s="1138">
        <v>188391.17038662516</v>
      </c>
      <c r="F40" s="1138">
        <v>190914.8140946505</v>
      </c>
      <c r="G40" s="1138">
        <v>197839.00855365884</v>
      </c>
      <c r="H40" s="1138">
        <v>202356.52381050301</v>
      </c>
      <c r="I40" s="1138">
        <v>207086.02872529023</v>
      </c>
      <c r="J40" s="1138">
        <v>245451.07213411626</v>
      </c>
      <c r="K40" s="1138">
        <v>257621</v>
      </c>
      <c r="L40" s="1138">
        <v>266540.52276983205</v>
      </c>
      <c r="M40" s="1138">
        <v>268706.93766327272</v>
      </c>
      <c r="N40" s="1138">
        <v>285102</v>
      </c>
      <c r="O40" s="1138">
        <v>317654</v>
      </c>
      <c r="P40" s="1138">
        <v>314024</v>
      </c>
      <c r="Q40" s="1138">
        <v>349790.78303424123</v>
      </c>
      <c r="R40" s="1138">
        <v>358629.93572390615</v>
      </c>
      <c r="S40" s="1138">
        <v>386254.63577305677</v>
      </c>
      <c r="T40" s="1138">
        <v>400979.60333937348</v>
      </c>
      <c r="U40" s="1138">
        <v>415335.31218184938</v>
      </c>
      <c r="V40" s="219"/>
      <c r="W40" s="219"/>
      <c r="X40" s="219"/>
    </row>
    <row r="41" spans="1:32" ht="7" customHeight="1">
      <c r="A41" s="272"/>
      <c r="C41" s="1082"/>
      <c r="D41" s="334"/>
      <c r="E41" s="334"/>
      <c r="F41" s="334"/>
      <c r="G41" s="334"/>
      <c r="H41" s="334"/>
      <c r="I41" s="334"/>
      <c r="J41" s="334"/>
      <c r="K41" s="334"/>
      <c r="L41" s="334"/>
      <c r="M41" s="334"/>
      <c r="N41" s="334"/>
      <c r="O41" s="340"/>
      <c r="P41" s="340"/>
      <c r="Q41" s="340"/>
      <c r="R41" s="334"/>
      <c r="S41" s="334"/>
      <c r="T41" s="334"/>
      <c r="U41" s="334"/>
    </row>
    <row r="42" spans="1:32" ht="11" customHeight="1">
      <c r="A42" s="272" t="s">
        <v>454</v>
      </c>
      <c r="C42" s="1082"/>
      <c r="D42" s="341"/>
      <c r="E42" s="341"/>
      <c r="F42" s="341"/>
      <c r="G42" s="341"/>
      <c r="H42" s="341"/>
      <c r="I42" s="341"/>
      <c r="J42" s="341"/>
      <c r="K42" s="341"/>
      <c r="L42" s="341"/>
      <c r="M42" s="341"/>
      <c r="N42" s="341"/>
      <c r="O42" s="341"/>
      <c r="P42" s="341"/>
      <c r="Q42" s="341"/>
      <c r="R42" s="341"/>
      <c r="S42" s="341"/>
      <c r="T42" s="341"/>
      <c r="U42" s="341"/>
    </row>
    <row r="43" spans="1:32" ht="11" customHeight="1">
      <c r="A43" s="272"/>
      <c r="B43" s="1080" t="s">
        <v>95</v>
      </c>
      <c r="C43" s="1082" t="s">
        <v>461</v>
      </c>
      <c r="D43" s="334">
        <v>20.245930706071693</v>
      </c>
      <c r="E43" s="334">
        <v>20.131804498303069</v>
      </c>
      <c r="F43" s="334">
        <v>21.086679518001663</v>
      </c>
      <c r="G43" s="334">
        <v>21.510712664580112</v>
      </c>
      <c r="H43" s="334">
        <v>21.226015256924509</v>
      </c>
      <c r="I43" s="334">
        <v>23.513916114956249</v>
      </c>
      <c r="J43" s="334">
        <v>25.332166907124488</v>
      </c>
      <c r="K43" s="334">
        <v>27.090642437645791</v>
      </c>
      <c r="L43" s="334">
        <v>30.393772487798184</v>
      </c>
      <c r="M43" s="334">
        <v>32</v>
      </c>
      <c r="N43" s="334">
        <v>35.011054814188114</v>
      </c>
      <c r="O43" s="334">
        <v>37.690601098031614</v>
      </c>
      <c r="P43" s="334">
        <v>40.689279161957302</v>
      </c>
      <c r="Q43" s="334">
        <v>41.630188851609695</v>
      </c>
      <c r="R43" s="334">
        <v>43.273219658902804</v>
      </c>
      <c r="S43" s="334">
        <v>46.265697550023802</v>
      </c>
      <c r="T43" s="334">
        <v>48.921549312185618</v>
      </c>
      <c r="U43" s="334">
        <v>50.526952866199181</v>
      </c>
    </row>
    <row r="44" spans="1:32" ht="11" customHeight="1">
      <c r="A44" s="272"/>
      <c r="B44" s="1080" t="s">
        <v>254</v>
      </c>
      <c r="C44" s="1082" t="s">
        <v>461</v>
      </c>
      <c r="D44" s="334">
        <v>18.655831725592854</v>
      </c>
      <c r="E44" s="334">
        <v>18.61562387672474</v>
      </c>
      <c r="F44" s="334">
        <v>19.407633792425052</v>
      </c>
      <c r="G44" s="334">
        <v>19.861534747380507</v>
      </c>
      <c r="H44" s="334">
        <v>19.585681286394351</v>
      </c>
      <c r="I44" s="334">
        <v>22.009007449465969</v>
      </c>
      <c r="J44" s="334">
        <v>23.954322833588687</v>
      </c>
      <c r="K44" s="334">
        <v>24.515758498761695</v>
      </c>
      <c r="L44" s="334">
        <v>27.986504278220888</v>
      </c>
      <c r="M44" s="334">
        <v>30</v>
      </c>
      <c r="N44" s="334">
        <v>32.287248669678206</v>
      </c>
      <c r="O44" s="334">
        <v>33.883526358426863</v>
      </c>
      <c r="P44" s="334">
        <v>36.282552844498909</v>
      </c>
      <c r="Q44" s="334">
        <v>38.580293500828084</v>
      </c>
      <c r="R44" s="334">
        <v>40.018345777600125</v>
      </c>
      <c r="S44" s="334">
        <v>42.691986236048045</v>
      </c>
      <c r="T44" s="334">
        <v>44.635617172154106</v>
      </c>
      <c r="U44" s="334">
        <v>46.525067275170812</v>
      </c>
    </row>
    <row r="45" spans="1:32" ht="11" customHeight="1">
      <c r="A45" s="272"/>
      <c r="B45" s="217" t="s">
        <v>197</v>
      </c>
      <c r="C45" s="1082" t="s">
        <v>461</v>
      </c>
      <c r="D45" s="334">
        <v>6.9631396205239717</v>
      </c>
      <c r="E45" s="334">
        <v>7.2245508407953523</v>
      </c>
      <c r="F45" s="334">
        <v>7.1372836309372936</v>
      </c>
      <c r="G45" s="334">
        <v>7.2873973763395092</v>
      </c>
      <c r="H45" s="334">
        <v>7.3459951861890334</v>
      </c>
      <c r="I45" s="334">
        <v>7.4100144796676704</v>
      </c>
      <c r="J45" s="334">
        <v>8.6582806266248546</v>
      </c>
      <c r="K45" s="334">
        <v>8.9604944854626254</v>
      </c>
      <c r="L45" s="334">
        <v>9.1464442751574122</v>
      </c>
      <c r="M45" s="334">
        <v>9.1</v>
      </c>
      <c r="N45" s="334">
        <v>9.6769397868440699</v>
      </c>
      <c r="O45" s="334">
        <v>10.660368928104301</v>
      </c>
      <c r="P45" s="334">
        <v>10.420268514470536</v>
      </c>
      <c r="Q45" s="334">
        <v>11.477904190846193</v>
      </c>
      <c r="R45" s="334">
        <v>11.63847273937745</v>
      </c>
      <c r="S45" s="334">
        <v>12.39917380194222</v>
      </c>
      <c r="T45" s="334">
        <v>12.734109645606104</v>
      </c>
      <c r="U45" s="334">
        <v>13.050181527008794</v>
      </c>
    </row>
    <row r="46" spans="1:32" ht="11" customHeight="1">
      <c r="A46" s="1274"/>
      <c r="B46" s="1285"/>
      <c r="C46" s="1289" t="s">
        <v>720</v>
      </c>
      <c r="D46" s="1138">
        <v>111.43697880329634</v>
      </c>
      <c r="E46" s="1138">
        <v>115.62056238769868</v>
      </c>
      <c r="F46" s="1138">
        <v>114.22395184343912</v>
      </c>
      <c r="G46" s="1138">
        <v>116.62634834503496</v>
      </c>
      <c r="H46" s="1138">
        <v>117.56413837223387</v>
      </c>
      <c r="I46" s="1138">
        <v>118.58869296099337</v>
      </c>
      <c r="J46" s="1138">
        <v>138.56574580499088</v>
      </c>
      <c r="K46" s="1138">
        <v>143.40232832620029</v>
      </c>
      <c r="L46" s="1138">
        <v>146.37823917992179</v>
      </c>
      <c r="M46" s="1138">
        <v>145.63495238857325</v>
      </c>
      <c r="N46" s="1138">
        <v>153.74837216878595</v>
      </c>
      <c r="O46" s="1138">
        <v>170.06251779698971</v>
      </c>
      <c r="P46" s="1138">
        <v>166</v>
      </c>
      <c r="Q46" s="1138">
        <v>183.10447779925329</v>
      </c>
      <c r="R46" s="1138">
        <v>186.26026629394974</v>
      </c>
      <c r="S46" s="1138">
        <v>197.80128901558936</v>
      </c>
      <c r="T46" s="1138">
        <v>203.14444676726654</v>
      </c>
      <c r="U46" s="1138">
        <v>208.18667188336593</v>
      </c>
    </row>
    <row r="47" spans="1:32" ht="7" customHeight="1">
      <c r="A47" s="272"/>
      <c r="B47" s="1080"/>
      <c r="C47" s="1082"/>
      <c r="D47" s="219"/>
      <c r="E47" s="219"/>
      <c r="F47" s="219"/>
      <c r="G47" s="219"/>
      <c r="H47" s="219"/>
      <c r="I47" s="219"/>
      <c r="J47" s="219"/>
      <c r="K47" s="334"/>
      <c r="L47" s="334"/>
      <c r="M47" s="334"/>
      <c r="N47" s="334"/>
      <c r="O47" s="334"/>
      <c r="P47" s="334"/>
      <c r="Q47" s="334"/>
      <c r="R47" s="334"/>
      <c r="S47" s="334"/>
      <c r="T47" s="334"/>
      <c r="U47" s="334"/>
    </row>
    <row r="48" spans="1:32" ht="11" customHeight="1">
      <c r="A48" s="272" t="s">
        <v>455</v>
      </c>
      <c r="C48" s="1082"/>
      <c r="N48" s="335"/>
      <c r="O48" s="335"/>
      <c r="P48" s="335"/>
      <c r="Q48" s="335"/>
      <c r="R48" s="335"/>
      <c r="S48" s="335"/>
      <c r="T48" s="335"/>
      <c r="U48" s="335"/>
    </row>
    <row r="49" spans="1:23" ht="11" customHeight="1">
      <c r="A49" s="272"/>
      <c r="B49" s="1080" t="s">
        <v>95</v>
      </c>
      <c r="C49" s="1082" t="s">
        <v>459</v>
      </c>
      <c r="D49" s="219">
        <v>384286</v>
      </c>
      <c r="E49" s="219">
        <v>399244</v>
      </c>
      <c r="F49" s="219">
        <v>441455</v>
      </c>
      <c r="G49" s="219">
        <v>445696</v>
      </c>
      <c r="H49" s="219">
        <v>447483.31569308124</v>
      </c>
      <c r="I49" s="219">
        <v>447275.89291012607</v>
      </c>
      <c r="J49" s="219">
        <v>458378.64889618236</v>
      </c>
      <c r="K49" s="219">
        <v>508998.28342122451</v>
      </c>
      <c r="L49" s="219">
        <v>587333.59263212734</v>
      </c>
      <c r="M49" s="219">
        <v>602724.30234725284</v>
      </c>
      <c r="N49" s="219">
        <v>663307.42969464406</v>
      </c>
      <c r="O49" s="219">
        <v>667740.60120559891</v>
      </c>
      <c r="P49" s="219">
        <v>700273.86930374545</v>
      </c>
      <c r="Q49" s="219">
        <v>714462.27032600017</v>
      </c>
      <c r="R49" s="219">
        <v>731095.73588810791</v>
      </c>
      <c r="S49" s="219">
        <v>775684.86520949588</v>
      </c>
      <c r="T49" s="219">
        <v>782264.26810795546</v>
      </c>
      <c r="U49" s="219">
        <v>887856.05684527813</v>
      </c>
    </row>
    <row r="50" spans="1:23" ht="11" customHeight="1">
      <c r="A50" s="272"/>
      <c r="B50" s="273" t="s">
        <v>254</v>
      </c>
      <c r="C50" s="1082" t="s">
        <v>459</v>
      </c>
      <c r="D50" s="219">
        <v>367609</v>
      </c>
      <c r="E50" s="219">
        <v>380402</v>
      </c>
      <c r="F50" s="237">
        <v>422582</v>
      </c>
      <c r="G50" s="237">
        <v>423438.72322707216</v>
      </c>
      <c r="H50" s="237">
        <v>424283.99569308112</v>
      </c>
      <c r="I50" s="237">
        <v>422580.00091012602</v>
      </c>
      <c r="J50" s="237">
        <v>431662.28986618237</v>
      </c>
      <c r="K50" s="237">
        <v>478501</v>
      </c>
      <c r="L50" s="237">
        <v>548764.09509212745</v>
      </c>
      <c r="M50" s="237">
        <v>557643.72009625286</v>
      </c>
      <c r="N50" s="237">
        <v>610167.58282064402</v>
      </c>
      <c r="O50" s="237">
        <v>612925.65368459909</v>
      </c>
      <c r="P50" s="237">
        <v>637376.27787174552</v>
      </c>
      <c r="Q50" s="237">
        <v>652363.61741465598</v>
      </c>
      <c r="R50" s="237">
        <v>682175.97022910777</v>
      </c>
      <c r="S50" s="237">
        <v>730033.9108184959</v>
      </c>
      <c r="T50" s="237">
        <v>736536.18015695538</v>
      </c>
      <c r="U50" s="237">
        <v>818800.06022352783</v>
      </c>
    </row>
    <row r="51" spans="1:23" ht="11" customHeight="1">
      <c r="A51" s="1274"/>
      <c r="B51" s="229" t="s">
        <v>197</v>
      </c>
      <c r="C51" s="1289" t="s">
        <v>459</v>
      </c>
      <c r="D51" s="1138">
        <v>88591</v>
      </c>
      <c r="E51" s="1138">
        <v>91345</v>
      </c>
      <c r="F51" s="1138">
        <v>108961</v>
      </c>
      <c r="G51" s="1138">
        <v>109070</v>
      </c>
      <c r="H51" s="1138">
        <v>108835</v>
      </c>
      <c r="I51" s="1138">
        <v>113055</v>
      </c>
      <c r="J51" s="1138">
        <v>117814</v>
      </c>
      <c r="K51" s="1138">
        <v>122669</v>
      </c>
      <c r="L51" s="1138">
        <v>127939.45092951939</v>
      </c>
      <c r="M51" s="1138">
        <v>128979.36</v>
      </c>
      <c r="N51" s="1138">
        <v>136848.78877937753</v>
      </c>
      <c r="O51" s="1138">
        <v>139128.4346034661</v>
      </c>
      <c r="P51" s="1138">
        <v>138170.5201441487</v>
      </c>
      <c r="Q51" s="1138">
        <v>145163.17495921013</v>
      </c>
      <c r="R51" s="1138">
        <v>154210.87236127959</v>
      </c>
      <c r="S51" s="1138">
        <v>162226.94702468385</v>
      </c>
      <c r="T51" s="1138">
        <v>168411.6</v>
      </c>
      <c r="U51" s="1138">
        <v>174440.83111637674</v>
      </c>
      <c r="W51" s="219"/>
    </row>
    <row r="52" spans="1:23" ht="7" customHeight="1">
      <c r="A52" s="272"/>
      <c r="B52" s="337"/>
      <c r="C52" s="1082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</row>
    <row r="53" spans="1:23" ht="11" customHeight="1">
      <c r="A53" s="1066" t="s">
        <v>456</v>
      </c>
      <c r="B53" s="337"/>
      <c r="C53" s="1082"/>
      <c r="D53" s="341"/>
      <c r="E53" s="341"/>
      <c r="F53" s="341"/>
      <c r="G53" s="341"/>
      <c r="H53" s="341"/>
      <c r="I53" s="341"/>
      <c r="J53" s="341"/>
      <c r="K53" s="341"/>
      <c r="L53" s="341"/>
      <c r="M53" s="341"/>
      <c r="N53" s="341"/>
      <c r="O53" s="341"/>
      <c r="P53" s="341"/>
      <c r="Q53" s="341"/>
      <c r="R53" s="341"/>
      <c r="S53" s="341"/>
      <c r="T53" s="341"/>
      <c r="U53" s="341"/>
    </row>
    <row r="54" spans="1:23" ht="11" customHeight="1">
      <c r="A54" s="272"/>
      <c r="B54" s="273" t="s">
        <v>95</v>
      </c>
      <c r="C54" s="1082" t="s">
        <v>461</v>
      </c>
      <c r="D54" s="334">
        <v>46.011805696907295</v>
      </c>
      <c r="E54" s="334">
        <v>46.690289911003525</v>
      </c>
      <c r="F54" s="334">
        <v>50.424914617291279</v>
      </c>
      <c r="G54" s="334">
        <v>49.724543415929404</v>
      </c>
      <c r="H54" s="334">
        <v>48.761925671313982</v>
      </c>
      <c r="I54" s="334">
        <v>47.604824908481213</v>
      </c>
      <c r="J54" s="334">
        <v>47.650984863681309</v>
      </c>
      <c r="K54" s="334">
        <v>51.681248824346575</v>
      </c>
      <c r="L54" s="334">
        <v>58.246996839602055</v>
      </c>
      <c r="M54" s="334">
        <v>59.535382203051512</v>
      </c>
      <c r="N54" s="334">
        <v>64.272107370390799</v>
      </c>
      <c r="O54" s="334">
        <v>71.770831537175923</v>
      </c>
      <c r="P54" s="334">
        <v>74.097999999999999</v>
      </c>
      <c r="Q54" s="334">
        <v>74.4222693945093</v>
      </c>
      <c r="R54" s="334">
        <v>74.696665388065284</v>
      </c>
      <c r="S54" s="334">
        <v>75.285756508937197</v>
      </c>
      <c r="T54" s="334">
        <v>77.7663837624536</v>
      </c>
      <c r="U54" s="334">
        <v>86.891000000000005</v>
      </c>
    </row>
    <row r="55" spans="1:23" ht="11" customHeight="1">
      <c r="A55" s="272"/>
      <c r="B55" s="273" t="s">
        <v>254</v>
      </c>
      <c r="C55" s="1082" t="s">
        <v>461</v>
      </c>
      <c r="D55" s="334">
        <v>44.015014547587974</v>
      </c>
      <c r="E55" s="334">
        <v>44.486779169444155</v>
      </c>
      <c r="F55" s="334">
        <v>48.269158280694938</v>
      </c>
      <c r="G55" s="334">
        <v>47.24138690293443</v>
      </c>
      <c r="H55" s="334">
        <v>46.233912943704425</v>
      </c>
      <c r="I55" s="334">
        <v>44.976372015637743</v>
      </c>
      <c r="J55" s="334">
        <v>44.873672214375212</v>
      </c>
      <c r="K55" s="334">
        <v>48.584700674193812</v>
      </c>
      <c r="L55" s="334">
        <v>54.421985926724595</v>
      </c>
      <c r="M55" s="334">
        <v>55.08245126298948</v>
      </c>
      <c r="N55" s="334">
        <v>59.123047083965005</v>
      </c>
      <c r="O55" s="334">
        <v>65.879150909779867</v>
      </c>
      <c r="P55" s="334">
        <v>67.442999999999998</v>
      </c>
      <c r="Q55" s="334">
        <v>67.953736530072035</v>
      </c>
      <c r="R55" s="334">
        <v>69.955591945203892</v>
      </c>
      <c r="S55" s="334">
        <v>70.676749679066972</v>
      </c>
      <c r="T55" s="334">
        <v>73.220467271953808</v>
      </c>
      <c r="U55" s="334">
        <v>80.132999999999996</v>
      </c>
    </row>
    <row r="56" spans="1:23" ht="11" customHeight="1">
      <c r="A56" s="272"/>
      <c r="B56" s="217" t="s">
        <v>197</v>
      </c>
      <c r="C56" s="1082" t="s">
        <v>461</v>
      </c>
      <c r="D56" s="296">
        <v>10.607286964642777</v>
      </c>
      <c r="E56" s="334">
        <v>10.682501257177607</v>
      </c>
      <c r="F56" s="334">
        <v>12.446000434052564</v>
      </c>
      <c r="G56" s="334">
        <v>12.168509365970124</v>
      </c>
      <c r="H56" s="334">
        <v>11.859669387265853</v>
      </c>
      <c r="I56" s="334">
        <v>12.032760015326323</v>
      </c>
      <c r="J56" s="334">
        <v>12.247414106762307</v>
      </c>
      <c r="K56" s="334">
        <v>12.455222971326457</v>
      </c>
      <c r="L56" s="334">
        <v>12.688000290526046</v>
      </c>
      <c r="M56" s="334">
        <v>12.740212173294614</v>
      </c>
      <c r="N56" s="334">
        <v>13.260156078735845</v>
      </c>
      <c r="O56" s="334">
        <v>14.953955808479954</v>
      </c>
      <c r="P56" s="334">
        <v>14.62</v>
      </c>
      <c r="Q56" s="334">
        <v>15.120984496560158</v>
      </c>
      <c r="R56" s="334">
        <v>15.813714893621254</v>
      </c>
      <c r="S56" s="334">
        <v>16.378739870839837</v>
      </c>
      <c r="T56" s="334">
        <v>16.742118551989684</v>
      </c>
      <c r="U56" s="334">
        <v>17.071999999999999</v>
      </c>
    </row>
    <row r="57" spans="1:23" ht="11" customHeight="1">
      <c r="A57" s="216"/>
      <c r="B57" s="1288"/>
      <c r="C57" s="1290" t="s">
        <v>720</v>
      </c>
      <c r="D57" s="1137">
        <v>169.75733319425106</v>
      </c>
      <c r="E57" s="1137">
        <v>170.9610507670258</v>
      </c>
      <c r="F57" s="1137">
        <v>199.1838110594953</v>
      </c>
      <c r="G57" s="1137">
        <v>194.74288814867768</v>
      </c>
      <c r="H57" s="1137">
        <v>189.80026225919588</v>
      </c>
      <c r="I57" s="1137">
        <v>192.57037713573374</v>
      </c>
      <c r="J57" s="1137">
        <v>196.00566706829329</v>
      </c>
      <c r="K57" s="1137">
        <v>199.33140707892224</v>
      </c>
      <c r="L57" s="1137">
        <v>203.0567382656005</v>
      </c>
      <c r="M57" s="1137">
        <v>203.2487797071297</v>
      </c>
      <c r="N57" s="1137">
        <v>212.21592702611406</v>
      </c>
      <c r="O57" s="1137">
        <v>239.32072991085786</v>
      </c>
      <c r="P57" s="1137">
        <v>234</v>
      </c>
      <c r="Q57" s="1137">
        <v>242</v>
      </c>
      <c r="R57" s="1137">
        <v>253.08017754054981</v>
      </c>
      <c r="S57" s="1137">
        <v>262.12274739281168</v>
      </c>
      <c r="T57" s="1137">
        <v>267.93820200031502</v>
      </c>
      <c r="U57" s="1137">
        <v>273.21733812410179</v>
      </c>
    </row>
    <row r="58" spans="1:23" ht="7" customHeight="1">
      <c r="A58" s="272"/>
      <c r="B58" s="337"/>
      <c r="C58" s="1082"/>
      <c r="D58" s="219"/>
      <c r="E58" s="21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</row>
    <row r="59" spans="1:23" ht="11" customHeight="1">
      <c r="A59" s="272"/>
      <c r="B59" s="337" t="s">
        <v>98</v>
      </c>
      <c r="C59" s="1082" t="s">
        <v>150</v>
      </c>
      <c r="D59" s="219">
        <v>25661.7</v>
      </c>
      <c r="E59" s="219">
        <v>26076.5</v>
      </c>
      <c r="F59" s="219">
        <v>26748.972000000002</v>
      </c>
      <c r="G59" s="219">
        <v>27148.100999999999</v>
      </c>
      <c r="H59" s="219">
        <v>27546.574000000001</v>
      </c>
      <c r="I59" s="219">
        <v>27946.774000000001</v>
      </c>
      <c r="J59" s="219">
        <v>28348.7</v>
      </c>
      <c r="K59" s="219">
        <v>28750.77</v>
      </c>
      <c r="L59" s="219"/>
      <c r="M59" s="219"/>
      <c r="N59" s="219"/>
      <c r="O59" s="219"/>
      <c r="P59" s="219"/>
      <c r="Q59" s="219"/>
      <c r="R59" s="219"/>
      <c r="S59" s="219"/>
      <c r="T59" s="219"/>
      <c r="U59" s="219"/>
    </row>
    <row r="60" spans="1:23" ht="11" customHeight="1">
      <c r="A60" s="1274"/>
      <c r="B60" s="1220" t="s">
        <v>99</v>
      </c>
      <c r="C60" s="1289" t="s">
        <v>150</v>
      </c>
      <c r="D60" s="1138">
        <v>8351.9</v>
      </c>
      <c r="E60" s="1138">
        <v>8550.9</v>
      </c>
      <c r="F60" s="1138">
        <v>8754.7000000000007</v>
      </c>
      <c r="G60" s="1138">
        <v>8963.2999999999993</v>
      </c>
      <c r="H60" s="1138">
        <v>9176.9</v>
      </c>
      <c r="I60" s="1138">
        <v>9395.6</v>
      </c>
      <c r="J60" s="1138">
        <v>9619.5</v>
      </c>
      <c r="K60" s="1138">
        <v>9848.7999999999993</v>
      </c>
      <c r="L60" s="1138"/>
      <c r="M60" s="1138"/>
      <c r="N60" s="1138"/>
      <c r="O60" s="1138"/>
      <c r="P60" s="1138"/>
      <c r="Q60" s="1138"/>
      <c r="R60" s="1138"/>
      <c r="S60" s="1138"/>
      <c r="T60" s="1138"/>
      <c r="U60" s="1138"/>
    </row>
    <row r="61" spans="1:23" ht="7" customHeight="1">
      <c r="A61" s="272"/>
      <c r="B61" s="337"/>
      <c r="C61" s="1082"/>
      <c r="D61" s="219"/>
      <c r="E61" s="219"/>
      <c r="F61" s="219"/>
      <c r="G61" s="219"/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</row>
    <row r="62" spans="1:23" ht="11" customHeight="1">
      <c r="A62" s="272" t="s">
        <v>457</v>
      </c>
      <c r="C62" s="1290" t="s">
        <v>722</v>
      </c>
      <c r="D62" s="296">
        <v>3.488</v>
      </c>
      <c r="E62" s="296">
        <v>3.504</v>
      </c>
      <c r="F62" s="296">
        <v>3.5165083333333338</v>
      </c>
      <c r="G62" s="296">
        <v>3.4785291666666662</v>
      </c>
      <c r="H62" s="296">
        <v>3.4129500000000004</v>
      </c>
      <c r="I62" s="296">
        <v>3.2958583248538011</v>
      </c>
      <c r="J62" s="296">
        <v>3.2738391288319062</v>
      </c>
      <c r="K62" s="296">
        <v>3.1284275318979264</v>
      </c>
      <c r="L62" s="296">
        <v>2.9248502374939869</v>
      </c>
      <c r="M62" s="296">
        <v>3.0108913315485686</v>
      </c>
      <c r="N62" s="296">
        <v>2.8242892464527589</v>
      </c>
      <c r="O62" s="296">
        <v>2.7540997918049412</v>
      </c>
      <c r="P62" s="296">
        <v>2.6379999999999999</v>
      </c>
      <c r="Q62" s="296">
        <v>2.7019011093073595</v>
      </c>
      <c r="R62" s="296">
        <v>2.8383915404040407</v>
      </c>
      <c r="S62" s="296">
        <v>3.1845585597041848</v>
      </c>
      <c r="T62" s="296">
        <v>3.3750615872066536</v>
      </c>
      <c r="U62" s="296">
        <v>3.2604884908320977</v>
      </c>
    </row>
    <row r="63" spans="1:23" ht="7" customHeight="1">
      <c r="A63" s="229"/>
      <c r="B63" s="229"/>
      <c r="C63" s="1291"/>
      <c r="D63" s="232"/>
      <c r="E63" s="232"/>
      <c r="F63" s="232"/>
      <c r="G63" s="232"/>
      <c r="H63" s="232"/>
      <c r="I63" s="232"/>
      <c r="J63" s="232"/>
      <c r="K63" s="232"/>
      <c r="L63" s="232"/>
      <c r="M63" s="232"/>
      <c r="N63" s="232"/>
      <c r="O63" s="232"/>
      <c r="P63" s="232"/>
      <c r="Q63" s="232"/>
      <c r="R63" s="232"/>
      <c r="S63" s="232"/>
      <c r="T63" s="232"/>
      <c r="U63" s="232"/>
    </row>
    <row r="64" spans="1:23" ht="9" customHeight="1">
      <c r="A64" s="76" t="s">
        <v>745</v>
      </c>
      <c r="B64" s="1081"/>
      <c r="C64" s="220"/>
      <c r="D64" s="220"/>
      <c r="E64" s="220"/>
      <c r="F64" s="220"/>
      <c r="G64" s="273"/>
      <c r="H64" s="220"/>
      <c r="I64" s="220"/>
      <c r="J64" s="220"/>
      <c r="K64" s="111"/>
      <c r="L64" s="1083"/>
      <c r="T64" s="220"/>
      <c r="U64" s="220"/>
    </row>
    <row r="65" spans="1:20" ht="9" customHeight="1">
      <c r="A65" s="236" t="s">
        <v>184</v>
      </c>
      <c r="B65" s="1082"/>
      <c r="G65" s="273"/>
      <c r="K65" s="112"/>
      <c r="L65" s="112"/>
    </row>
    <row r="66" spans="1:20" ht="9" customHeight="1">
      <c r="A66" s="796" t="s">
        <v>525</v>
      </c>
      <c r="B66" s="112"/>
      <c r="K66" s="112"/>
      <c r="L66" s="112"/>
    </row>
    <row r="67" spans="1:20" ht="9" customHeight="1">
      <c r="A67" s="77" t="s">
        <v>185</v>
      </c>
      <c r="B67" s="112"/>
      <c r="K67" s="112"/>
      <c r="L67" s="112"/>
    </row>
    <row r="69" spans="1:20" ht="12" customHeight="1">
      <c r="T69" s="296"/>
    </row>
    <row r="71" spans="1:20" ht="12" customHeight="1">
      <c r="A71" s="274"/>
    </row>
    <row r="72" spans="1:20" ht="12" customHeight="1">
      <c r="A72" s="274"/>
    </row>
    <row r="73" spans="1:20" ht="12" customHeight="1">
      <c r="A73" s="275"/>
    </row>
    <row r="74" spans="1:20" ht="12" customHeight="1">
      <c r="A74" s="277"/>
    </row>
  </sheetData>
  <mergeCells count="1">
    <mergeCell ref="A4:B4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P65"/>
  <sheetViews>
    <sheetView showGridLines="0" topLeftCell="A32" zoomScale="150" workbookViewId="0">
      <selection activeCell="K70" sqref="K70"/>
    </sheetView>
  </sheetViews>
  <sheetFormatPr baseColWidth="10" defaultColWidth="12.83203125" defaultRowHeight="12" customHeight="1"/>
  <cols>
    <col min="1" max="1" width="11.1640625" style="317" customWidth="1"/>
    <col min="2" max="7" width="7.1640625" style="317" hidden="1" customWidth="1"/>
    <col min="8" max="16" width="7.1640625" style="317" customWidth="1"/>
    <col min="17" max="16384" width="12.83203125" style="317"/>
  </cols>
  <sheetData>
    <row r="1" spans="1:16" ht="12" customHeight="1">
      <c r="A1" s="316"/>
      <c r="B1" s="316"/>
      <c r="C1" s="316"/>
      <c r="D1" s="316"/>
    </row>
    <row r="2" spans="1:16" ht="14" customHeight="1">
      <c r="A2" s="1106" t="s">
        <v>186</v>
      </c>
      <c r="B2" s="1106"/>
      <c r="C2" s="1106"/>
      <c r="D2" s="1106"/>
      <c r="E2" s="1106"/>
      <c r="F2" s="1106"/>
      <c r="G2" s="1107"/>
      <c r="H2" s="1107"/>
      <c r="I2" s="1107"/>
      <c r="J2" s="1107"/>
      <c r="K2" s="1107"/>
      <c r="L2" s="1107"/>
      <c r="M2" s="326"/>
      <c r="N2" s="326"/>
      <c r="O2" s="326"/>
      <c r="P2" s="326"/>
    </row>
    <row r="3" spans="1:16" ht="11">
      <c r="A3" s="1086" t="s">
        <v>623</v>
      </c>
      <c r="B3" s="1086"/>
      <c r="C3" s="1086"/>
      <c r="D3" s="1086"/>
      <c r="E3" s="1108"/>
      <c r="F3" s="1108"/>
      <c r="G3" s="1108"/>
      <c r="H3" s="1108"/>
      <c r="I3" s="1108"/>
      <c r="J3" s="1108"/>
      <c r="K3" s="1108"/>
      <c r="L3" s="1108"/>
      <c r="M3" s="327"/>
      <c r="N3" s="327"/>
      <c r="O3" s="327"/>
      <c r="P3" s="327"/>
    </row>
    <row r="4" spans="1:16" ht="5" customHeight="1">
      <c r="A4" s="1109"/>
      <c r="B4" s="1109"/>
      <c r="C4" s="1109"/>
      <c r="D4" s="1109"/>
      <c r="E4" s="1109"/>
      <c r="F4" s="1109"/>
      <c r="G4" s="1109"/>
      <c r="H4" s="1109"/>
      <c r="I4" s="1109"/>
      <c r="J4" s="1109"/>
      <c r="K4" s="1109"/>
      <c r="L4" s="1109"/>
      <c r="M4" s="1109"/>
      <c r="N4" s="1109"/>
      <c r="O4" s="1109"/>
      <c r="P4" s="1109"/>
    </row>
    <row r="5" spans="1:16" ht="16" customHeight="1">
      <c r="A5" s="1103" t="s">
        <v>133</v>
      </c>
      <c r="B5" s="1105">
        <v>2000</v>
      </c>
      <c r="C5" s="1105">
        <v>2001</v>
      </c>
      <c r="D5" s="1105">
        <v>2002</v>
      </c>
      <c r="E5" s="1105">
        <v>2003</v>
      </c>
      <c r="F5" s="1105">
        <v>2004</v>
      </c>
      <c r="G5" s="1105">
        <v>2005</v>
      </c>
      <c r="H5" s="1105">
        <v>2009</v>
      </c>
      <c r="I5" s="1115">
        <v>2010</v>
      </c>
      <c r="J5" s="1105">
        <v>2011</v>
      </c>
      <c r="K5" s="1105">
        <v>2012</v>
      </c>
      <c r="L5" s="1105">
        <v>2013</v>
      </c>
      <c r="M5" s="1105">
        <v>2014</v>
      </c>
      <c r="N5" s="1105">
        <v>2015</v>
      </c>
      <c r="O5" s="1105">
        <v>2016</v>
      </c>
      <c r="P5" s="1104" t="s">
        <v>86</v>
      </c>
    </row>
    <row r="6" spans="1:16" ht="7" customHeight="1">
      <c r="A6" s="328"/>
      <c r="B6" s="329"/>
      <c r="C6" s="329"/>
      <c r="D6" s="329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</row>
    <row r="7" spans="1:16" ht="11" customHeight="1">
      <c r="A7" s="1111" t="s">
        <v>134</v>
      </c>
      <c r="B7" s="328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</row>
    <row r="8" spans="1:16" ht="8" customHeight="1">
      <c r="A8" s="328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</row>
    <row r="9" spans="1:16" ht="6" customHeight="1">
      <c r="A9" s="1110" t="s">
        <v>723</v>
      </c>
      <c r="B9" s="328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</row>
    <row r="10" spans="1:16" ht="11" customHeight="1">
      <c r="A10" s="328" t="s">
        <v>526</v>
      </c>
      <c r="B10" s="1116">
        <v>92749</v>
      </c>
      <c r="C10" s="1116">
        <v>97776</v>
      </c>
      <c r="D10" s="1116">
        <v>80988</v>
      </c>
      <c r="E10" s="1116">
        <v>113000</v>
      </c>
      <c r="F10" s="1116">
        <v>102500</v>
      </c>
      <c r="G10" s="1116">
        <v>117060</v>
      </c>
      <c r="H10" s="1117">
        <v>133600</v>
      </c>
      <c r="I10" s="1117">
        <v>137210</v>
      </c>
      <c r="J10" s="1120">
        <v>145610</v>
      </c>
      <c r="K10" s="1120">
        <v>126800</v>
      </c>
      <c r="L10" s="1120">
        <v>163845</v>
      </c>
      <c r="M10" s="1120">
        <v>204535</v>
      </c>
      <c r="N10" s="1120">
        <v>189474</v>
      </c>
      <c r="O10" s="1120">
        <v>193317</v>
      </c>
      <c r="P10" s="1120">
        <v>132712</v>
      </c>
    </row>
    <row r="11" spans="1:16" ht="11" customHeight="1">
      <c r="A11" s="328" t="s">
        <v>415</v>
      </c>
      <c r="B11" s="1116">
        <v>0</v>
      </c>
      <c r="C11" s="1116">
        <v>0</v>
      </c>
      <c r="D11" s="1116">
        <v>0</v>
      </c>
      <c r="E11" s="1116">
        <v>0</v>
      </c>
      <c r="F11" s="1116">
        <v>0</v>
      </c>
      <c r="G11" s="1116">
        <v>0</v>
      </c>
      <c r="H11" s="1117">
        <v>0</v>
      </c>
      <c r="I11" s="1117">
        <v>0</v>
      </c>
      <c r="J11" s="1120">
        <v>0</v>
      </c>
      <c r="K11" s="1120">
        <v>0</v>
      </c>
      <c r="L11" s="1120">
        <v>0</v>
      </c>
      <c r="M11" s="1120">
        <v>0</v>
      </c>
      <c r="N11" s="1120">
        <v>0</v>
      </c>
      <c r="O11" s="1120">
        <v>0</v>
      </c>
      <c r="P11" s="1120">
        <v>0</v>
      </c>
    </row>
    <row r="12" spans="1:16" ht="11" customHeight="1">
      <c r="A12" s="1112" t="s">
        <v>416</v>
      </c>
      <c r="B12" s="1118">
        <v>92749</v>
      </c>
      <c r="C12" s="1118">
        <v>97776</v>
      </c>
      <c r="D12" s="1118">
        <v>80988</v>
      </c>
      <c r="E12" s="1118">
        <v>113000</v>
      </c>
      <c r="F12" s="1118">
        <v>102500</v>
      </c>
      <c r="G12" s="1118">
        <v>117060</v>
      </c>
      <c r="H12" s="1122">
        <v>133600</v>
      </c>
      <c r="I12" s="1122">
        <v>137210</v>
      </c>
      <c r="J12" s="1122">
        <v>145610</v>
      </c>
      <c r="K12" s="1122">
        <v>126800</v>
      </c>
      <c r="L12" s="1122">
        <v>163845</v>
      </c>
      <c r="M12" s="1122">
        <v>204535</v>
      </c>
      <c r="N12" s="1122">
        <v>189474</v>
      </c>
      <c r="O12" s="1122">
        <v>193317</v>
      </c>
      <c r="P12" s="1122">
        <v>132712</v>
      </c>
    </row>
    <row r="13" spans="1:16" ht="6" customHeight="1">
      <c r="A13" s="328"/>
      <c r="B13" s="1116"/>
      <c r="C13" s="1116"/>
      <c r="D13" s="1116"/>
      <c r="E13" s="1116"/>
      <c r="F13" s="1116"/>
      <c r="G13" s="1116"/>
      <c r="H13" s="1117"/>
      <c r="I13" s="1117"/>
      <c r="J13" s="1120"/>
      <c r="K13" s="1120"/>
      <c r="L13" s="1120"/>
      <c r="M13" s="1120"/>
      <c r="N13" s="1120"/>
      <c r="O13" s="1120"/>
      <c r="P13" s="1120"/>
    </row>
    <row r="14" spans="1:16" ht="11" customHeight="1">
      <c r="A14" s="1110" t="s">
        <v>761</v>
      </c>
      <c r="B14" s="1116"/>
      <c r="C14" s="1116"/>
      <c r="D14" s="1116"/>
      <c r="E14" s="1116"/>
      <c r="F14" s="1116"/>
      <c r="G14" s="1116"/>
      <c r="H14" s="1116"/>
      <c r="I14" s="1116"/>
      <c r="J14" s="1121"/>
      <c r="K14" s="1121"/>
      <c r="L14" s="1121"/>
      <c r="M14" s="1121"/>
      <c r="N14" s="1121"/>
      <c r="O14" s="1121"/>
      <c r="P14" s="1121"/>
    </row>
    <row r="15" spans="1:16" ht="11" customHeight="1">
      <c r="A15" s="328" t="s">
        <v>526</v>
      </c>
      <c r="B15" s="1116">
        <v>438717</v>
      </c>
      <c r="C15" s="1116">
        <v>223581</v>
      </c>
      <c r="D15" s="1116">
        <v>125632</v>
      </c>
      <c r="E15" s="1116">
        <v>0</v>
      </c>
      <c r="F15" s="1116">
        <v>105160</v>
      </c>
      <c r="G15" s="1116">
        <v>183044</v>
      </c>
      <c r="H15" s="1117">
        <v>10000</v>
      </c>
      <c r="I15" s="1117">
        <v>129410</v>
      </c>
      <c r="J15" s="1120">
        <v>270440</v>
      </c>
      <c r="K15" s="1120">
        <v>378428</v>
      </c>
      <c r="L15" s="1120">
        <v>546936</v>
      </c>
      <c r="M15" s="1120">
        <v>752060</v>
      </c>
      <c r="N15" s="1120">
        <v>265256</v>
      </c>
      <c r="O15" s="1120">
        <v>208187</v>
      </c>
      <c r="P15" s="1120">
        <v>259967</v>
      </c>
    </row>
    <row r="16" spans="1:16" ht="11" customHeight="1">
      <c r="A16" s="328" t="s">
        <v>415</v>
      </c>
      <c r="B16" s="1116">
        <v>2517287</v>
      </c>
      <c r="C16" s="1116">
        <v>2854396</v>
      </c>
      <c r="D16" s="1116">
        <v>3460766</v>
      </c>
      <c r="E16" s="1116">
        <v>3601261</v>
      </c>
      <c r="F16" s="1116">
        <v>3868931</v>
      </c>
      <c r="G16" s="1116">
        <v>4020857</v>
      </c>
      <c r="H16" s="1117">
        <v>5713440</v>
      </c>
      <c r="I16" s="1117">
        <v>6416520</v>
      </c>
      <c r="J16" s="1120">
        <v>5539355</v>
      </c>
      <c r="K16" s="1120">
        <v>6641109</v>
      </c>
      <c r="L16" s="1120">
        <v>6008556</v>
      </c>
      <c r="M16" s="1120">
        <v>5634072</v>
      </c>
      <c r="N16" s="1120">
        <v>6790745</v>
      </c>
      <c r="O16" s="1120">
        <v>5919804</v>
      </c>
      <c r="P16" s="1120">
        <v>5589151</v>
      </c>
    </row>
    <row r="17" spans="1:16" ht="11" customHeight="1">
      <c r="A17" s="328" t="s">
        <v>663</v>
      </c>
      <c r="B17" s="1116">
        <v>399025</v>
      </c>
      <c r="C17" s="1116">
        <v>495413</v>
      </c>
      <c r="D17" s="1116">
        <v>649338</v>
      </c>
      <c r="E17" s="1116">
        <v>627196</v>
      </c>
      <c r="F17" s="1116">
        <v>847825</v>
      </c>
      <c r="G17" s="1116">
        <v>687316</v>
      </c>
      <c r="H17" s="1117">
        <v>1000038</v>
      </c>
      <c r="I17" s="1117">
        <v>1147473</v>
      </c>
      <c r="J17" s="1120">
        <v>909190</v>
      </c>
      <c r="K17" s="1120">
        <v>975022</v>
      </c>
      <c r="L17" s="1120">
        <v>1145429</v>
      </c>
      <c r="M17" s="1120">
        <v>603955</v>
      </c>
      <c r="N17" s="1120">
        <v>714813</v>
      </c>
      <c r="O17" s="1120">
        <v>367296</v>
      </c>
      <c r="P17" s="1120">
        <v>88618</v>
      </c>
    </row>
    <row r="18" spans="1:16" ht="11" customHeight="1">
      <c r="A18" s="1112" t="s">
        <v>416</v>
      </c>
      <c r="B18" s="1118">
        <v>2556679</v>
      </c>
      <c r="C18" s="1118">
        <v>2582564</v>
      </c>
      <c r="D18" s="1118">
        <v>2937060</v>
      </c>
      <c r="E18" s="1118">
        <v>2974065</v>
      </c>
      <c r="F18" s="1118">
        <v>3126266</v>
      </c>
      <c r="G18" s="1118">
        <v>3516585</v>
      </c>
      <c r="H18" s="1122">
        <v>4722467</v>
      </c>
      <c r="I18" s="1122">
        <v>5398457</v>
      </c>
      <c r="J18" s="1122">
        <v>4900605</v>
      </c>
      <c r="K18" s="1122">
        <v>6044515</v>
      </c>
      <c r="L18" s="1122">
        <v>5410063</v>
      </c>
      <c r="M18" s="1122">
        <v>5782177</v>
      </c>
      <c r="N18" s="1122">
        <v>6341188</v>
      </c>
      <c r="O18" s="1122">
        <v>5760695</v>
      </c>
      <c r="P18" s="1122">
        <v>5760500</v>
      </c>
    </row>
    <row r="19" spans="1:16" ht="6" customHeight="1">
      <c r="A19" s="328"/>
      <c r="B19" s="1116"/>
      <c r="C19" s="1116"/>
      <c r="D19" s="1116"/>
      <c r="E19" s="1116"/>
      <c r="F19" s="1116"/>
      <c r="G19" s="1116"/>
      <c r="H19" s="1117"/>
      <c r="I19" s="1117"/>
      <c r="J19" s="1120"/>
      <c r="K19" s="1120"/>
      <c r="L19" s="1120"/>
      <c r="M19" s="1120"/>
      <c r="N19" s="1120"/>
      <c r="O19" s="1120"/>
      <c r="P19" s="1120"/>
    </row>
    <row r="20" spans="1:16" ht="11" customHeight="1">
      <c r="A20" s="1110" t="s">
        <v>763</v>
      </c>
      <c r="B20" s="1116"/>
      <c r="C20" s="1116"/>
      <c r="D20" s="1116"/>
      <c r="E20" s="1116"/>
      <c r="F20" s="1116"/>
      <c r="G20" s="1116"/>
      <c r="H20" s="1116"/>
      <c r="I20" s="1116"/>
      <c r="J20" s="1121"/>
      <c r="K20" s="1121"/>
      <c r="L20" s="1121"/>
      <c r="M20" s="1121"/>
      <c r="N20" s="1121"/>
      <c r="O20" s="1121"/>
      <c r="P20" s="1121"/>
    </row>
    <row r="21" spans="1:16" ht="11" customHeight="1">
      <c r="A21" s="328" t="s">
        <v>762</v>
      </c>
      <c r="B21" s="1116">
        <v>0</v>
      </c>
      <c r="C21" s="1116">
        <v>0</v>
      </c>
      <c r="D21" s="1116">
        <v>0</v>
      </c>
      <c r="E21" s="1116">
        <v>0</v>
      </c>
      <c r="F21" s="1116">
        <v>0</v>
      </c>
      <c r="G21" s="1116">
        <v>0</v>
      </c>
      <c r="H21" s="1116">
        <v>365040</v>
      </c>
      <c r="I21" s="1116">
        <v>52560</v>
      </c>
      <c r="J21" s="1121">
        <v>0</v>
      </c>
      <c r="K21" s="1121">
        <v>0</v>
      </c>
      <c r="L21" s="1121">
        <v>0</v>
      </c>
      <c r="M21" s="1121">
        <v>538200</v>
      </c>
      <c r="N21" s="1121">
        <v>31080</v>
      </c>
      <c r="O21" s="1121">
        <v>0</v>
      </c>
      <c r="P21" s="1121">
        <v>0</v>
      </c>
    </row>
    <row r="22" spans="1:16" ht="11" customHeight="1">
      <c r="A22" s="1112" t="s">
        <v>663</v>
      </c>
      <c r="B22" s="1118">
        <v>0</v>
      </c>
      <c r="C22" s="1118">
        <v>0</v>
      </c>
      <c r="D22" s="1118">
        <v>0</v>
      </c>
      <c r="E22" s="1118">
        <v>0</v>
      </c>
      <c r="F22" s="1118">
        <v>0</v>
      </c>
      <c r="G22" s="1118">
        <v>0</v>
      </c>
      <c r="H22" s="1118">
        <v>684400</v>
      </c>
      <c r="I22" s="1118">
        <v>362160</v>
      </c>
      <c r="J22" s="1118">
        <v>642960</v>
      </c>
      <c r="K22" s="1118">
        <v>534600</v>
      </c>
      <c r="L22" s="1118">
        <v>823960</v>
      </c>
      <c r="M22" s="1118">
        <v>2421000</v>
      </c>
      <c r="N22" s="1118">
        <v>2744280</v>
      </c>
      <c r="O22" s="1118">
        <v>2980080</v>
      </c>
      <c r="P22" s="1118">
        <v>2533680</v>
      </c>
    </row>
    <row r="23" spans="1:16" ht="6" customHeight="1">
      <c r="A23" s="328"/>
      <c r="B23" s="1116"/>
      <c r="C23" s="1116"/>
      <c r="D23" s="1116"/>
      <c r="E23" s="1116"/>
      <c r="F23" s="1116"/>
      <c r="G23" s="1116"/>
      <c r="H23" s="1116"/>
      <c r="I23" s="1116"/>
      <c r="J23" s="1121"/>
      <c r="K23" s="1121"/>
      <c r="L23" s="1121"/>
      <c r="M23" s="1121"/>
      <c r="N23" s="1121"/>
      <c r="O23" s="1121"/>
      <c r="P23" s="1121"/>
    </row>
    <row r="24" spans="1:16" ht="11" customHeight="1">
      <c r="A24" s="1110" t="s">
        <v>764</v>
      </c>
      <c r="B24" s="1116"/>
      <c r="C24" s="1116"/>
      <c r="D24" s="1116"/>
      <c r="E24" s="1116"/>
      <c r="F24" s="1116"/>
      <c r="G24" s="1116"/>
      <c r="H24" s="1116"/>
      <c r="I24" s="1116"/>
      <c r="J24" s="1121"/>
      <c r="K24" s="1121"/>
      <c r="L24" s="1121"/>
      <c r="M24" s="1121"/>
      <c r="N24" s="1121"/>
      <c r="O24" s="1121"/>
      <c r="P24" s="1121"/>
    </row>
    <row r="25" spans="1:16" ht="11" customHeight="1">
      <c r="A25" s="328" t="s">
        <v>526</v>
      </c>
      <c r="B25" s="1116">
        <v>0</v>
      </c>
      <c r="C25" s="1116">
        <v>0</v>
      </c>
      <c r="D25" s="1116">
        <v>0</v>
      </c>
      <c r="E25" s="1116">
        <v>0</v>
      </c>
      <c r="F25" s="1116">
        <v>0</v>
      </c>
      <c r="G25" s="1116">
        <v>0</v>
      </c>
      <c r="H25" s="1117">
        <v>0</v>
      </c>
      <c r="I25" s="1117">
        <v>0</v>
      </c>
      <c r="J25" s="1120">
        <v>0</v>
      </c>
      <c r="K25" s="1120">
        <v>0</v>
      </c>
      <c r="L25" s="1120">
        <v>0</v>
      </c>
      <c r="M25" s="1120">
        <v>0</v>
      </c>
      <c r="N25" s="1120">
        <v>0</v>
      </c>
      <c r="O25" s="1120">
        <v>0</v>
      </c>
      <c r="P25" s="1120">
        <v>0</v>
      </c>
    </row>
    <row r="26" spans="1:16" ht="11" customHeight="1">
      <c r="A26" s="328" t="s">
        <v>415</v>
      </c>
      <c r="B26" s="1116">
        <v>277730275</v>
      </c>
      <c r="C26" s="1116">
        <v>284655938</v>
      </c>
      <c r="D26" s="1116">
        <v>306869737</v>
      </c>
      <c r="E26" s="1116">
        <v>307389475</v>
      </c>
      <c r="F26" s="1116">
        <v>309235302</v>
      </c>
      <c r="G26" s="1116">
        <v>339316094</v>
      </c>
      <c r="H26" s="1117">
        <v>477680618</v>
      </c>
      <c r="I26" s="1117">
        <v>509884071</v>
      </c>
      <c r="J26" s="1120">
        <v>536104539</v>
      </c>
      <c r="K26" s="1120">
        <v>573764987</v>
      </c>
      <c r="L26" s="1120">
        <v>592242350</v>
      </c>
      <c r="M26" s="1120">
        <v>623405970</v>
      </c>
      <c r="N26" s="1120">
        <v>671495588</v>
      </c>
      <c r="O26" s="1120">
        <v>686384682</v>
      </c>
      <c r="P26" s="1120">
        <v>705259679</v>
      </c>
    </row>
    <row r="27" spans="1:16" ht="11" customHeight="1">
      <c r="A27" s="328" t="s">
        <v>663</v>
      </c>
      <c r="B27" s="1116">
        <v>0</v>
      </c>
      <c r="C27" s="1116">
        <v>0</v>
      </c>
      <c r="D27" s="1116">
        <v>520000</v>
      </c>
      <c r="E27" s="1116">
        <v>60000</v>
      </c>
      <c r="F27" s="1116">
        <v>0</v>
      </c>
      <c r="G27" s="1116">
        <v>0</v>
      </c>
      <c r="H27" s="1117">
        <v>0</v>
      </c>
      <c r="I27" s="1117">
        <v>116810</v>
      </c>
      <c r="J27" s="1120">
        <v>26960</v>
      </c>
      <c r="K27" s="1120">
        <v>25664</v>
      </c>
      <c r="L27" s="1120">
        <v>0</v>
      </c>
      <c r="M27" s="1120">
        <v>0</v>
      </c>
      <c r="N27" s="1120">
        <v>0</v>
      </c>
      <c r="O27" s="1120">
        <v>0</v>
      </c>
      <c r="P27" s="1120">
        <v>0</v>
      </c>
    </row>
    <row r="28" spans="1:16" ht="11" customHeight="1">
      <c r="A28" s="1112" t="s">
        <v>416</v>
      </c>
      <c r="B28" s="1118">
        <v>277687210</v>
      </c>
      <c r="C28" s="1118">
        <v>284651870</v>
      </c>
      <c r="D28" s="1118">
        <v>306348188</v>
      </c>
      <c r="E28" s="1118">
        <v>303803772</v>
      </c>
      <c r="F28" s="1118">
        <v>305352114</v>
      </c>
      <c r="G28" s="1118">
        <v>339301736</v>
      </c>
      <c r="H28" s="1122">
        <v>477514917</v>
      </c>
      <c r="I28" s="1122">
        <v>509638716</v>
      </c>
      <c r="J28" s="1122">
        <v>535763259</v>
      </c>
      <c r="K28" s="1122">
        <v>573449493</v>
      </c>
      <c r="L28" s="1122">
        <v>591941568</v>
      </c>
      <c r="M28" s="1122">
        <v>623405970</v>
      </c>
      <c r="N28" s="1122">
        <v>671495588</v>
      </c>
      <c r="O28" s="1122">
        <v>686384682</v>
      </c>
      <c r="P28" s="1122">
        <v>705259679</v>
      </c>
    </row>
    <row r="29" spans="1:16" ht="6" customHeight="1">
      <c r="A29" s="328"/>
      <c r="B29" s="1116"/>
      <c r="C29" s="1116"/>
      <c r="D29" s="1116"/>
      <c r="E29" s="1116"/>
      <c r="F29" s="1116"/>
      <c r="G29" s="1116"/>
      <c r="H29" s="1117"/>
      <c r="I29" s="1117"/>
      <c r="J29" s="1120"/>
      <c r="K29" s="1120"/>
      <c r="L29" s="1120"/>
      <c r="M29" s="1120"/>
      <c r="N29" s="1120"/>
      <c r="O29" s="1120"/>
      <c r="P29" s="1120"/>
    </row>
    <row r="30" spans="1:16" ht="11" customHeight="1">
      <c r="A30" s="1110" t="s">
        <v>763</v>
      </c>
      <c r="B30" s="1116"/>
      <c r="C30" s="1116"/>
      <c r="D30" s="1116"/>
      <c r="E30" s="1116"/>
      <c r="F30" s="1116"/>
      <c r="G30" s="1116"/>
      <c r="H30" s="1116"/>
      <c r="I30" s="1116"/>
      <c r="J30" s="1121"/>
      <c r="K30" s="1121"/>
      <c r="L30" s="1121"/>
      <c r="M30" s="1121"/>
      <c r="N30" s="1121"/>
      <c r="O30" s="1121"/>
      <c r="P30" s="1121"/>
    </row>
    <row r="31" spans="1:16" ht="11" customHeight="1">
      <c r="A31" s="328" t="s">
        <v>526</v>
      </c>
      <c r="B31" s="1116">
        <v>540600</v>
      </c>
      <c r="C31" s="1116">
        <v>0</v>
      </c>
      <c r="D31" s="1116">
        <v>0</v>
      </c>
      <c r="E31" s="1116">
        <v>406960</v>
      </c>
      <c r="F31" s="1116">
        <v>0</v>
      </c>
      <c r="G31" s="1116">
        <v>829080</v>
      </c>
      <c r="H31" s="1117">
        <v>11426760</v>
      </c>
      <c r="I31" s="1117">
        <v>2151000</v>
      </c>
      <c r="J31" s="1120">
        <v>0</v>
      </c>
      <c r="K31" s="1120">
        <v>0</v>
      </c>
      <c r="L31" s="1120">
        <v>0</v>
      </c>
      <c r="M31" s="1120">
        <v>0</v>
      </c>
      <c r="N31" s="1120">
        <v>0</v>
      </c>
      <c r="O31" s="1120">
        <v>0</v>
      </c>
      <c r="P31" s="1120">
        <v>0</v>
      </c>
    </row>
    <row r="32" spans="1:16" ht="11" customHeight="1">
      <c r="A32" s="1112" t="s">
        <v>663</v>
      </c>
      <c r="B32" s="1118">
        <v>819360</v>
      </c>
      <c r="C32" s="1118">
        <v>7585840</v>
      </c>
      <c r="D32" s="1118">
        <v>9350280</v>
      </c>
      <c r="E32" s="1118">
        <v>11515680</v>
      </c>
      <c r="F32" s="1118">
        <v>21776220</v>
      </c>
      <c r="G32" s="1118">
        <v>26716320</v>
      </c>
      <c r="H32" s="1122">
        <v>45058785</v>
      </c>
      <c r="I32" s="1122">
        <v>61209080</v>
      </c>
      <c r="J32" s="1122">
        <v>54022840</v>
      </c>
      <c r="K32" s="1122">
        <v>67644360</v>
      </c>
      <c r="L32" s="1122">
        <v>71532320</v>
      </c>
      <c r="M32" s="1122">
        <v>77494023</v>
      </c>
      <c r="N32" s="1122">
        <v>41222640</v>
      </c>
      <c r="O32" s="1122">
        <v>32529240</v>
      </c>
      <c r="P32" s="1122">
        <v>12280320</v>
      </c>
    </row>
    <row r="33" spans="1:16" ht="11" customHeight="1">
      <c r="A33" s="328"/>
      <c r="B33" s="1116"/>
      <c r="C33" s="1116"/>
      <c r="D33" s="1116"/>
      <c r="E33" s="1116"/>
      <c r="F33" s="1116"/>
      <c r="G33" s="1116"/>
      <c r="H33" s="1117"/>
      <c r="I33" s="1117"/>
      <c r="J33" s="1120"/>
      <c r="K33" s="1120"/>
      <c r="L33" s="1120"/>
      <c r="M33" s="1120"/>
      <c r="N33" s="1120"/>
      <c r="O33" s="1120"/>
      <c r="P33" s="1120"/>
    </row>
    <row r="34" spans="1:16" ht="11" customHeight="1">
      <c r="A34" s="1111" t="s">
        <v>132</v>
      </c>
      <c r="B34" s="1116"/>
      <c r="C34" s="1116"/>
      <c r="D34" s="1116"/>
      <c r="E34" s="1116"/>
      <c r="F34" s="1116"/>
      <c r="G34" s="1116"/>
      <c r="H34" s="1117"/>
      <c r="I34" s="1117"/>
      <c r="J34" s="1120"/>
      <c r="K34" s="1120"/>
      <c r="L34" s="1120"/>
      <c r="M34" s="1120"/>
      <c r="N34" s="1120"/>
      <c r="O34" s="1120"/>
      <c r="P34" s="1120"/>
    </row>
    <row r="35" spans="1:16" ht="6" customHeight="1">
      <c r="A35" s="328"/>
      <c r="B35" s="1116"/>
      <c r="C35" s="1116"/>
      <c r="D35" s="1116"/>
      <c r="E35" s="1116"/>
      <c r="F35" s="1116"/>
      <c r="G35" s="1116"/>
      <c r="H35" s="1117"/>
      <c r="I35" s="1117"/>
      <c r="J35" s="1120"/>
      <c r="K35" s="1120"/>
      <c r="L35" s="1120"/>
      <c r="M35" s="1120"/>
      <c r="N35" s="1120"/>
      <c r="O35" s="1120"/>
      <c r="P35" s="1120"/>
    </row>
    <row r="36" spans="1:16" ht="11" customHeight="1">
      <c r="A36" s="1110" t="s">
        <v>638</v>
      </c>
      <c r="B36" s="1116"/>
      <c r="C36" s="1116"/>
      <c r="D36" s="1116"/>
      <c r="E36" s="1116"/>
      <c r="F36" s="1116"/>
      <c r="G36" s="1116"/>
      <c r="H36" s="1117"/>
      <c r="I36" s="1117"/>
      <c r="J36" s="1120"/>
      <c r="K36" s="1120"/>
      <c r="L36" s="1120"/>
      <c r="M36" s="1120"/>
      <c r="N36" s="1120"/>
      <c r="O36" s="1120"/>
      <c r="P36" s="1120"/>
    </row>
    <row r="37" spans="1:16" ht="11" customHeight="1">
      <c r="A37" s="328" t="s">
        <v>526</v>
      </c>
      <c r="B37" s="1116">
        <v>0</v>
      </c>
      <c r="C37" s="1116">
        <v>0</v>
      </c>
      <c r="D37" s="1116">
        <v>0</v>
      </c>
      <c r="E37" s="1116">
        <v>0</v>
      </c>
      <c r="F37" s="1116">
        <v>0</v>
      </c>
      <c r="G37" s="1116">
        <v>0</v>
      </c>
      <c r="H37" s="1117">
        <v>0</v>
      </c>
      <c r="I37" s="1117">
        <v>0</v>
      </c>
      <c r="J37" s="1120">
        <v>0</v>
      </c>
      <c r="K37" s="1120">
        <v>0</v>
      </c>
      <c r="L37" s="1120">
        <v>0</v>
      </c>
      <c r="M37" s="1120">
        <v>0</v>
      </c>
      <c r="N37" s="1120">
        <v>0</v>
      </c>
      <c r="O37" s="1120">
        <v>0</v>
      </c>
      <c r="P37" s="1120">
        <v>0</v>
      </c>
    </row>
    <row r="38" spans="1:16" ht="11" customHeight="1">
      <c r="A38" s="328" t="s">
        <v>415</v>
      </c>
      <c r="B38" s="1116">
        <v>0</v>
      </c>
      <c r="C38" s="1116">
        <v>0</v>
      </c>
      <c r="D38" s="1116">
        <v>0</v>
      </c>
      <c r="E38" s="1116">
        <v>0</v>
      </c>
      <c r="F38" s="1116">
        <v>0</v>
      </c>
      <c r="G38" s="1116">
        <v>0</v>
      </c>
      <c r="H38" s="1117">
        <v>0</v>
      </c>
      <c r="I38" s="1117">
        <v>0</v>
      </c>
      <c r="J38" s="1120">
        <v>0</v>
      </c>
      <c r="K38" s="1120">
        <v>0</v>
      </c>
      <c r="L38" s="1120">
        <v>0</v>
      </c>
      <c r="M38" s="1120">
        <v>0</v>
      </c>
      <c r="N38" s="1120">
        <v>0</v>
      </c>
      <c r="O38" s="1120">
        <v>0</v>
      </c>
      <c r="P38" s="1120">
        <v>0</v>
      </c>
    </row>
    <row r="39" spans="1:16" ht="11" customHeight="1">
      <c r="A39" s="1112" t="s">
        <v>416</v>
      </c>
      <c r="B39" s="1118">
        <v>0</v>
      </c>
      <c r="C39" s="1118">
        <v>0</v>
      </c>
      <c r="D39" s="1118">
        <v>0</v>
      </c>
      <c r="E39" s="1118">
        <v>0</v>
      </c>
      <c r="F39" s="1118">
        <v>0</v>
      </c>
      <c r="G39" s="1118">
        <v>0</v>
      </c>
      <c r="H39" s="1122">
        <v>0</v>
      </c>
      <c r="I39" s="1122">
        <v>0</v>
      </c>
      <c r="J39" s="1122">
        <v>0</v>
      </c>
      <c r="K39" s="1122">
        <v>0</v>
      </c>
      <c r="L39" s="1122">
        <v>0</v>
      </c>
      <c r="M39" s="1122">
        <v>0</v>
      </c>
      <c r="N39" s="1122">
        <v>0</v>
      </c>
      <c r="O39" s="1122">
        <v>0</v>
      </c>
      <c r="P39" s="1122">
        <v>0</v>
      </c>
    </row>
    <row r="40" spans="1:16" ht="6" customHeight="1">
      <c r="A40" s="328"/>
      <c r="B40" s="1116"/>
      <c r="C40" s="1116"/>
      <c r="D40" s="1116"/>
      <c r="E40" s="1116"/>
      <c r="F40" s="1116"/>
      <c r="G40" s="1116"/>
      <c r="H40" s="1117"/>
      <c r="I40" s="1117"/>
      <c r="J40" s="1120"/>
      <c r="K40" s="1120"/>
      <c r="L40" s="1120"/>
      <c r="M40" s="1120"/>
      <c r="N40" s="1120"/>
      <c r="O40" s="1120"/>
      <c r="P40" s="1120"/>
    </row>
    <row r="41" spans="1:16" ht="11" customHeight="1">
      <c r="A41" s="1110" t="s">
        <v>639</v>
      </c>
      <c r="B41" s="1116"/>
      <c r="C41" s="1116"/>
      <c r="D41" s="1116"/>
      <c r="E41" s="1116"/>
      <c r="F41" s="1116"/>
      <c r="G41" s="1116"/>
      <c r="H41" s="1117"/>
      <c r="I41" s="1117"/>
      <c r="J41" s="1120"/>
      <c r="K41" s="1120"/>
      <c r="L41" s="1120"/>
      <c r="M41" s="1120"/>
      <c r="N41" s="1120"/>
      <c r="O41" s="1120"/>
      <c r="P41" s="1120"/>
    </row>
    <row r="42" spans="1:16" ht="11" customHeight="1">
      <c r="A42" s="328" t="s">
        <v>526</v>
      </c>
      <c r="B42" s="1116">
        <v>149118</v>
      </c>
      <c r="C42" s="1116">
        <v>173520</v>
      </c>
      <c r="D42" s="1116">
        <v>134788</v>
      </c>
      <c r="E42" s="1116">
        <v>126750</v>
      </c>
      <c r="F42" s="1116">
        <v>153020</v>
      </c>
      <c r="G42" s="1116">
        <v>250768</v>
      </c>
      <c r="H42" s="1117">
        <v>233698</v>
      </c>
      <c r="I42" s="1117">
        <v>250508</v>
      </c>
      <c r="J42" s="1120">
        <v>302784</v>
      </c>
      <c r="K42" s="1120">
        <v>279680</v>
      </c>
      <c r="L42" s="1120">
        <v>254320</v>
      </c>
      <c r="M42" s="1120">
        <v>242980</v>
      </c>
      <c r="N42" s="1120">
        <v>264540</v>
      </c>
      <c r="O42" s="1120">
        <v>314592</v>
      </c>
      <c r="P42" s="1120">
        <v>329754</v>
      </c>
    </row>
    <row r="43" spans="1:16" ht="11" customHeight="1">
      <c r="A43" s="328" t="s">
        <v>415</v>
      </c>
      <c r="B43" s="1116">
        <v>10195</v>
      </c>
      <c r="C43" s="1116">
        <v>0</v>
      </c>
      <c r="D43" s="1116">
        <v>0</v>
      </c>
      <c r="E43" s="1116">
        <v>0</v>
      </c>
      <c r="F43" s="1116">
        <v>0</v>
      </c>
      <c r="G43" s="1116">
        <v>0</v>
      </c>
      <c r="H43" s="1117">
        <v>0</v>
      </c>
      <c r="I43" s="1117">
        <v>0</v>
      </c>
      <c r="J43" s="1120">
        <v>0</v>
      </c>
      <c r="K43" s="1120">
        <v>0</v>
      </c>
      <c r="L43" s="1120">
        <v>0</v>
      </c>
      <c r="M43" s="1120">
        <v>0</v>
      </c>
      <c r="N43" s="1120">
        <v>0</v>
      </c>
      <c r="O43" s="1120">
        <v>0</v>
      </c>
      <c r="P43" s="1120">
        <v>0</v>
      </c>
    </row>
    <row r="44" spans="1:16" ht="11" customHeight="1">
      <c r="A44" s="328" t="s">
        <v>663</v>
      </c>
      <c r="B44" s="1116">
        <v>2900</v>
      </c>
      <c r="C44" s="1116">
        <v>0</v>
      </c>
      <c r="D44" s="1116">
        <v>0</v>
      </c>
      <c r="E44" s="1116">
        <v>0</v>
      </c>
      <c r="F44" s="1116">
        <v>0</v>
      </c>
      <c r="G44" s="1116">
        <v>0</v>
      </c>
      <c r="H44" s="1117">
        <v>0</v>
      </c>
      <c r="I44" s="1117">
        <v>0</v>
      </c>
      <c r="J44" s="1120">
        <v>0</v>
      </c>
      <c r="K44" s="1120">
        <v>0</v>
      </c>
      <c r="L44" s="1120">
        <v>0</v>
      </c>
      <c r="M44" s="1120">
        <v>0</v>
      </c>
      <c r="N44" s="1120">
        <v>0</v>
      </c>
      <c r="O44" s="1120">
        <v>0</v>
      </c>
      <c r="P44" s="1120">
        <v>0</v>
      </c>
    </row>
    <row r="45" spans="1:16" ht="11" customHeight="1">
      <c r="A45" s="1112" t="s">
        <v>416</v>
      </c>
      <c r="B45" s="1118">
        <v>156413</v>
      </c>
      <c r="C45" s="1118">
        <v>173520</v>
      </c>
      <c r="D45" s="1118">
        <v>134788</v>
      </c>
      <c r="E45" s="1118">
        <v>126750</v>
      </c>
      <c r="F45" s="1118">
        <v>153020</v>
      </c>
      <c r="G45" s="1118">
        <v>250768</v>
      </c>
      <c r="H45" s="1122">
        <v>233698</v>
      </c>
      <c r="I45" s="1122">
        <v>250508</v>
      </c>
      <c r="J45" s="1122">
        <v>302784</v>
      </c>
      <c r="K45" s="1122">
        <v>279680</v>
      </c>
      <c r="L45" s="1122">
        <v>254320</v>
      </c>
      <c r="M45" s="1122">
        <v>242980</v>
      </c>
      <c r="N45" s="1122">
        <v>264540</v>
      </c>
      <c r="O45" s="1122">
        <v>314592</v>
      </c>
      <c r="P45" s="1122">
        <v>329754</v>
      </c>
    </row>
    <row r="46" spans="1:16" ht="6" customHeight="1">
      <c r="A46" s="328"/>
      <c r="B46" s="1116"/>
      <c r="C46" s="1116"/>
      <c r="D46" s="1116"/>
      <c r="E46" s="1116"/>
      <c r="F46" s="1116"/>
      <c r="G46" s="1116"/>
      <c r="H46" s="1117"/>
      <c r="I46" s="1117"/>
      <c r="J46" s="1120"/>
      <c r="K46" s="1120"/>
      <c r="L46" s="1120"/>
      <c r="M46" s="1120"/>
      <c r="N46" s="1120"/>
      <c r="O46" s="1120"/>
      <c r="P46" s="1120"/>
    </row>
    <row r="47" spans="1:16" ht="11" customHeight="1">
      <c r="A47" s="1110" t="s">
        <v>640</v>
      </c>
      <c r="B47" s="1116"/>
      <c r="C47" s="1116"/>
      <c r="D47" s="1116"/>
      <c r="E47" s="1116"/>
      <c r="F47" s="1116"/>
      <c r="G47" s="1116"/>
      <c r="H47" s="1117"/>
      <c r="I47" s="1117"/>
      <c r="J47" s="1120"/>
      <c r="K47" s="1120"/>
      <c r="L47" s="1120"/>
      <c r="M47" s="1120"/>
      <c r="N47" s="1120"/>
      <c r="O47" s="1120"/>
      <c r="P47" s="1120"/>
    </row>
    <row r="48" spans="1:16" ht="11" customHeight="1">
      <c r="A48" s="328" t="s">
        <v>526</v>
      </c>
      <c r="B48" s="1116">
        <v>0</v>
      </c>
      <c r="C48" s="1116">
        <v>0</v>
      </c>
      <c r="D48" s="1116">
        <v>30000</v>
      </c>
      <c r="E48" s="1116">
        <v>3418</v>
      </c>
      <c r="F48" s="1116">
        <v>0</v>
      </c>
      <c r="G48" s="1116">
        <v>0</v>
      </c>
      <c r="H48" s="1117">
        <v>0</v>
      </c>
      <c r="I48" s="1117">
        <v>0</v>
      </c>
      <c r="J48" s="1120">
        <v>0</v>
      </c>
      <c r="K48" s="1120">
        <v>0</v>
      </c>
      <c r="L48" s="1120">
        <v>0</v>
      </c>
      <c r="M48" s="1120">
        <v>0</v>
      </c>
      <c r="N48" s="1120">
        <v>0</v>
      </c>
      <c r="O48" s="1120">
        <v>0</v>
      </c>
      <c r="P48" s="1120">
        <v>0</v>
      </c>
    </row>
    <row r="49" spans="1:16" ht="11" customHeight="1">
      <c r="A49" s="328" t="s">
        <v>415</v>
      </c>
      <c r="B49" s="1116">
        <v>10208868</v>
      </c>
      <c r="C49" s="1116">
        <v>10342280</v>
      </c>
      <c r="D49" s="1116">
        <v>10520830</v>
      </c>
      <c r="E49" s="1116">
        <v>10976784</v>
      </c>
      <c r="F49" s="1116">
        <v>11171450</v>
      </c>
      <c r="G49" s="1116">
        <v>13516950</v>
      </c>
      <c r="H49" s="1117">
        <v>15379339</v>
      </c>
      <c r="I49" s="1117">
        <v>17802209</v>
      </c>
      <c r="J49" s="1120">
        <v>17156640</v>
      </c>
      <c r="K49" s="1120">
        <v>19905931</v>
      </c>
      <c r="L49" s="1120">
        <v>19902157</v>
      </c>
      <c r="M49" s="1120">
        <v>21359319</v>
      </c>
      <c r="N49" s="1120">
        <v>21905233</v>
      </c>
      <c r="O49" s="1120">
        <v>23004223</v>
      </c>
      <c r="P49" s="1120">
        <v>24632650</v>
      </c>
    </row>
    <row r="50" spans="1:16" ht="11" customHeight="1">
      <c r="A50" s="328" t="s">
        <v>663</v>
      </c>
      <c r="B50" s="1116">
        <v>0</v>
      </c>
      <c r="C50" s="1116">
        <v>0</v>
      </c>
      <c r="D50" s="1116">
        <v>0</v>
      </c>
      <c r="E50" s="1116">
        <v>0</v>
      </c>
      <c r="F50" s="1116">
        <v>0</v>
      </c>
      <c r="G50" s="1116">
        <v>0</v>
      </c>
      <c r="H50" s="1117">
        <v>0</v>
      </c>
      <c r="I50" s="1117">
        <v>0</v>
      </c>
      <c r="J50" s="1120">
        <v>181000</v>
      </c>
      <c r="K50" s="1120">
        <v>281280</v>
      </c>
      <c r="L50" s="1120">
        <v>108160</v>
      </c>
      <c r="M50" s="1120">
        <v>227323</v>
      </c>
      <c r="N50" s="1120">
        <v>109440</v>
      </c>
      <c r="O50" s="1120">
        <v>27000</v>
      </c>
      <c r="P50" s="1120">
        <v>0</v>
      </c>
    </row>
    <row r="51" spans="1:16" ht="11" customHeight="1">
      <c r="A51" s="1112" t="s">
        <v>416</v>
      </c>
      <c r="B51" s="1118">
        <v>10208118</v>
      </c>
      <c r="C51" s="1118">
        <v>10339691</v>
      </c>
      <c r="D51" s="1118">
        <v>10550767</v>
      </c>
      <c r="E51" s="1118">
        <v>10980202</v>
      </c>
      <c r="F51" s="1118">
        <v>11171450</v>
      </c>
      <c r="G51" s="1118">
        <v>13516506</v>
      </c>
      <c r="H51" s="1122">
        <v>15372155</v>
      </c>
      <c r="I51" s="1122">
        <v>17802209</v>
      </c>
      <c r="J51" s="1122">
        <v>16970540</v>
      </c>
      <c r="K51" s="1122">
        <v>19624651</v>
      </c>
      <c r="L51" s="1122">
        <v>19793997</v>
      </c>
      <c r="M51" s="1122">
        <v>21131996</v>
      </c>
      <c r="N51" s="1122">
        <v>21795793</v>
      </c>
      <c r="O51" s="1122">
        <v>22977223</v>
      </c>
      <c r="P51" s="1122">
        <v>24632650</v>
      </c>
    </row>
    <row r="52" spans="1:16" ht="6" customHeight="1">
      <c r="A52" s="328"/>
      <c r="B52" s="1116"/>
      <c r="C52" s="1116"/>
      <c r="D52" s="1116"/>
      <c r="E52" s="1116"/>
      <c r="F52" s="1116"/>
      <c r="G52" s="1116"/>
      <c r="H52" s="1117"/>
      <c r="I52" s="1117"/>
      <c r="J52" s="1120"/>
      <c r="K52" s="1120"/>
      <c r="L52" s="1120"/>
      <c r="M52" s="1120"/>
      <c r="N52" s="1120"/>
      <c r="O52" s="1120"/>
      <c r="P52" s="1120"/>
    </row>
    <row r="53" spans="1:16" ht="11" customHeight="1">
      <c r="A53" s="1110" t="s">
        <v>763</v>
      </c>
      <c r="B53" s="1116"/>
      <c r="C53" s="1116"/>
      <c r="D53" s="1116"/>
      <c r="E53" s="1116"/>
      <c r="F53" s="1116"/>
      <c r="G53" s="1116"/>
      <c r="H53" s="1117"/>
      <c r="I53" s="1117"/>
      <c r="J53" s="1120"/>
      <c r="K53" s="1120"/>
      <c r="L53" s="1120"/>
      <c r="M53" s="1120"/>
      <c r="N53" s="1120"/>
      <c r="O53" s="1120"/>
      <c r="P53" s="1120"/>
    </row>
    <row r="54" spans="1:16" ht="11" customHeight="1">
      <c r="A54" s="328" t="s">
        <v>526</v>
      </c>
      <c r="B54" s="1116">
        <v>39600</v>
      </c>
      <c r="C54" s="1116">
        <v>0</v>
      </c>
      <c r="D54" s="1116">
        <v>0</v>
      </c>
      <c r="E54" s="1116">
        <v>0</v>
      </c>
      <c r="F54" s="1116">
        <v>0</v>
      </c>
      <c r="G54" s="1116">
        <v>0</v>
      </c>
      <c r="H54" s="1117">
        <v>0</v>
      </c>
      <c r="I54" s="1117">
        <v>40320</v>
      </c>
      <c r="J54" s="1120">
        <v>0</v>
      </c>
      <c r="K54" s="1120">
        <v>0</v>
      </c>
      <c r="L54" s="1120">
        <v>0</v>
      </c>
      <c r="M54" s="1120">
        <v>0</v>
      </c>
      <c r="N54" s="1120">
        <v>0</v>
      </c>
      <c r="O54" s="1120">
        <v>0</v>
      </c>
      <c r="P54" s="1120">
        <v>0</v>
      </c>
    </row>
    <row r="55" spans="1:16" ht="11" customHeight="1">
      <c r="A55" s="1112" t="s">
        <v>663</v>
      </c>
      <c r="B55" s="1118">
        <v>504000</v>
      </c>
      <c r="C55" s="1118">
        <v>0</v>
      </c>
      <c r="D55" s="1118">
        <v>0</v>
      </c>
      <c r="E55" s="1118">
        <v>0</v>
      </c>
      <c r="F55" s="1118">
        <v>0</v>
      </c>
      <c r="G55" s="1118">
        <v>0</v>
      </c>
      <c r="H55" s="1119">
        <v>0</v>
      </c>
      <c r="I55" s="1122">
        <v>0</v>
      </c>
      <c r="J55" s="1122">
        <v>0</v>
      </c>
      <c r="K55" s="1122">
        <v>0</v>
      </c>
      <c r="L55" s="1122">
        <v>0</v>
      </c>
      <c r="M55" s="1294">
        <v>360000</v>
      </c>
      <c r="N55" s="1294">
        <v>720000</v>
      </c>
      <c r="O55" s="1122">
        <v>0</v>
      </c>
      <c r="P55" s="1122">
        <v>0</v>
      </c>
    </row>
    <row r="56" spans="1:16" ht="9" customHeight="1">
      <c r="A56" s="874" t="s">
        <v>745</v>
      </c>
      <c r="B56" s="1295"/>
      <c r="C56" s="1295"/>
      <c r="D56" s="1113"/>
      <c r="E56" s="1113"/>
      <c r="F56" s="331"/>
      <c r="G56" s="331"/>
      <c r="H56" s="331"/>
      <c r="I56" s="1083"/>
      <c r="L56" s="1293"/>
      <c r="M56" s="1295"/>
      <c r="N56" s="1295"/>
      <c r="O56" s="331"/>
      <c r="P56" s="331"/>
    </row>
    <row r="57" spans="1:16" ht="9" customHeight="1">
      <c r="A57" s="1292" t="s">
        <v>153</v>
      </c>
      <c r="B57" s="1293"/>
      <c r="C57" s="1293"/>
      <c r="D57" s="1113"/>
      <c r="E57" s="1113"/>
      <c r="F57" s="331"/>
      <c r="G57" s="331"/>
      <c r="H57" s="331"/>
      <c r="I57" s="331"/>
      <c r="L57" s="1293"/>
      <c r="M57" s="1293"/>
      <c r="N57" s="1293"/>
      <c r="O57" s="331"/>
      <c r="P57" s="331"/>
    </row>
    <row r="58" spans="1:16" ht="9" customHeight="1">
      <c r="A58" s="1296" t="s">
        <v>318</v>
      </c>
      <c r="B58" s="1293"/>
      <c r="C58" s="1293"/>
      <c r="D58" s="1114"/>
      <c r="E58" s="1114"/>
      <c r="F58" s="330"/>
      <c r="G58" s="330"/>
      <c r="H58" s="322"/>
      <c r="L58" s="1293"/>
      <c r="M58" s="1293"/>
      <c r="N58" s="1293"/>
    </row>
    <row r="59" spans="1:16" ht="9" customHeight="1">
      <c r="A59" s="1292"/>
      <c r="B59" s="1292"/>
      <c r="C59" s="1292"/>
      <c r="D59" s="328"/>
      <c r="E59" s="328"/>
      <c r="L59" s="1292"/>
      <c r="M59" s="1292"/>
      <c r="N59" s="1297"/>
    </row>
    <row r="60" spans="1:16" ht="12" customHeight="1">
      <c r="A60" s="332"/>
      <c r="B60" s="328"/>
      <c r="C60" s="328"/>
      <c r="D60" s="328"/>
      <c r="E60" s="328"/>
    </row>
    <row r="61" spans="1:16" ht="12" customHeight="1">
      <c r="A61" s="274"/>
      <c r="B61" s="328"/>
      <c r="C61" s="328"/>
      <c r="D61" s="328"/>
      <c r="E61" s="328"/>
    </row>
    <row r="62" spans="1:16" ht="12" customHeight="1">
      <c r="A62" s="274"/>
    </row>
    <row r="63" spans="1:16" ht="12" customHeight="1">
      <c r="A63" s="274"/>
    </row>
    <row r="64" spans="1:16" ht="12" customHeight="1">
      <c r="A64" s="275"/>
    </row>
    <row r="65" spans="1:1" ht="12" customHeight="1">
      <c r="A65" s="277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S46"/>
  <sheetViews>
    <sheetView showGridLines="0" zoomScale="150" workbookViewId="0">
      <selection activeCell="A45" sqref="A2:S45"/>
    </sheetView>
  </sheetViews>
  <sheetFormatPr baseColWidth="10" defaultColWidth="12.83203125" defaultRowHeight="12" customHeight="1"/>
  <cols>
    <col min="1" max="1" width="6.33203125" style="217" customWidth="1"/>
    <col min="2" max="8" width="5.83203125" style="217" hidden="1" customWidth="1"/>
    <col min="9" max="19" width="6.6640625" style="217" customWidth="1"/>
    <col min="20" max="16384" width="12.83203125" style="217"/>
  </cols>
  <sheetData>
    <row r="1" spans="1:19" ht="12" customHeight="1">
      <c r="A1" s="1381"/>
      <c r="B1" s="1381"/>
      <c r="C1" s="1381"/>
      <c r="D1" s="1381"/>
      <c r="E1" s="1381"/>
    </row>
    <row r="2" spans="1:19" ht="13" customHeight="1">
      <c r="A2" s="215" t="s">
        <v>63</v>
      </c>
      <c r="B2" s="271"/>
      <c r="C2" s="271"/>
      <c r="D2" s="271"/>
      <c r="E2" s="271"/>
      <c r="F2" s="271"/>
    </row>
    <row r="3" spans="1:19" ht="11">
      <c r="A3" s="99" t="s">
        <v>138</v>
      </c>
    </row>
    <row r="4" spans="1:19" ht="5" customHeight="1"/>
    <row r="5" spans="1:19" ht="17" customHeight="1">
      <c r="A5" s="225" t="s">
        <v>135</v>
      </c>
      <c r="B5" s="223">
        <v>2000</v>
      </c>
      <c r="C5" s="223">
        <v>2001</v>
      </c>
      <c r="D5" s="223">
        <v>2002</v>
      </c>
      <c r="E5" s="223">
        <v>2003</v>
      </c>
      <c r="F5" s="223">
        <v>2004</v>
      </c>
      <c r="G5" s="223">
        <v>2005</v>
      </c>
      <c r="H5" s="223">
        <v>2006</v>
      </c>
      <c r="I5" s="223">
        <v>2007</v>
      </c>
      <c r="J5" s="223">
        <v>2008</v>
      </c>
      <c r="K5" s="223">
        <v>2009</v>
      </c>
      <c r="L5" s="223">
        <v>2010</v>
      </c>
      <c r="M5" s="223">
        <v>2011</v>
      </c>
      <c r="N5" s="223">
        <v>2012</v>
      </c>
      <c r="O5" s="223">
        <v>2013</v>
      </c>
      <c r="P5" s="223">
        <v>2014</v>
      </c>
      <c r="Q5" s="223">
        <v>2015</v>
      </c>
      <c r="R5" s="223">
        <v>2016</v>
      </c>
      <c r="S5" s="1123" t="s">
        <v>205</v>
      </c>
    </row>
    <row r="6" spans="1:19" ht="17" customHeight="1">
      <c r="A6" s="693" t="s">
        <v>668</v>
      </c>
      <c r="B6" s="1124">
        <v>92749</v>
      </c>
      <c r="C6" s="1124">
        <v>97776</v>
      </c>
      <c r="D6" s="1124">
        <v>80988</v>
      </c>
      <c r="E6" s="1124">
        <v>113000</v>
      </c>
      <c r="F6" s="1124">
        <v>102500</v>
      </c>
      <c r="G6" s="1124">
        <v>117060</v>
      </c>
      <c r="H6" s="1124">
        <v>108826</v>
      </c>
      <c r="I6" s="1124">
        <v>127500</v>
      </c>
      <c r="J6" s="1124">
        <v>138170</v>
      </c>
      <c r="K6" s="1124">
        <v>133600</v>
      </c>
      <c r="L6" s="1124">
        <v>137210</v>
      </c>
      <c r="M6" s="1124">
        <v>145610</v>
      </c>
      <c r="N6" s="1124">
        <v>126800</v>
      </c>
      <c r="O6" s="1124">
        <v>163845</v>
      </c>
      <c r="P6" s="1124">
        <v>204535</v>
      </c>
      <c r="Q6" s="1124">
        <v>189474</v>
      </c>
      <c r="R6" s="1124">
        <v>193317</v>
      </c>
      <c r="S6" s="1124">
        <v>132712</v>
      </c>
    </row>
    <row r="7" spans="1:19" ht="11" customHeight="1">
      <c r="A7" s="286" t="s">
        <v>206</v>
      </c>
      <c r="B7" s="219">
        <v>21442</v>
      </c>
      <c r="C7" s="219">
        <v>0</v>
      </c>
      <c r="D7" s="219">
        <v>4500</v>
      </c>
      <c r="E7" s="219">
        <v>21000</v>
      </c>
      <c r="F7" s="219">
        <v>0</v>
      </c>
      <c r="G7" s="219">
        <v>4060</v>
      </c>
      <c r="H7" s="219">
        <v>0</v>
      </c>
      <c r="I7" s="219">
        <v>20000</v>
      </c>
      <c r="J7" s="219">
        <v>10160</v>
      </c>
      <c r="K7" s="219">
        <v>6000</v>
      </c>
      <c r="L7" s="219">
        <v>29640</v>
      </c>
      <c r="M7" s="219">
        <v>26760</v>
      </c>
      <c r="N7" s="219">
        <v>6500</v>
      </c>
      <c r="O7" s="219">
        <v>20800</v>
      </c>
      <c r="P7" s="219">
        <v>18720</v>
      </c>
      <c r="Q7" s="219">
        <v>0</v>
      </c>
      <c r="R7" s="219">
        <v>9672</v>
      </c>
      <c r="S7" s="219">
        <v>11440</v>
      </c>
    </row>
    <row r="8" spans="1:19" ht="11" customHeight="1">
      <c r="A8" s="286" t="s">
        <v>308</v>
      </c>
      <c r="B8" s="219">
        <v>0</v>
      </c>
      <c r="C8" s="219">
        <v>0</v>
      </c>
      <c r="D8" s="219">
        <v>0</v>
      </c>
      <c r="E8" s="219">
        <v>0</v>
      </c>
      <c r="F8" s="219">
        <v>21000</v>
      </c>
      <c r="G8" s="219">
        <v>14000</v>
      </c>
      <c r="H8" s="220">
        <v>5000</v>
      </c>
      <c r="I8" s="220">
        <v>5500</v>
      </c>
      <c r="J8" s="219">
        <v>20000</v>
      </c>
      <c r="K8" s="219">
        <v>17000</v>
      </c>
      <c r="L8" s="219">
        <v>0</v>
      </c>
      <c r="M8" s="219">
        <v>4000</v>
      </c>
      <c r="N8" s="219">
        <v>19000</v>
      </c>
      <c r="O8" s="220">
        <v>30690</v>
      </c>
      <c r="P8" s="220">
        <v>7436</v>
      </c>
      <c r="Q8" s="219">
        <v>21840</v>
      </c>
      <c r="R8" s="219">
        <v>20800</v>
      </c>
      <c r="S8" s="219">
        <v>0</v>
      </c>
    </row>
    <row r="9" spans="1:19" ht="11" customHeight="1">
      <c r="A9" s="286" t="s">
        <v>433</v>
      </c>
      <c r="B9" s="219">
        <v>14742</v>
      </c>
      <c r="C9" s="219">
        <v>21528</v>
      </c>
      <c r="D9" s="219">
        <v>6000</v>
      </c>
      <c r="E9" s="219">
        <v>16000</v>
      </c>
      <c r="F9" s="219">
        <v>14000</v>
      </c>
      <c r="G9" s="219">
        <v>5000</v>
      </c>
      <c r="H9" s="220">
        <v>16000</v>
      </c>
      <c r="I9" s="220">
        <v>5000</v>
      </c>
      <c r="J9" s="219">
        <v>6000</v>
      </c>
      <c r="K9" s="219">
        <v>10000</v>
      </c>
      <c r="L9" s="219">
        <v>16500</v>
      </c>
      <c r="M9" s="220">
        <v>0</v>
      </c>
      <c r="N9" s="220">
        <v>6760</v>
      </c>
      <c r="O9" s="220">
        <v>10800</v>
      </c>
      <c r="P9" s="220">
        <v>10925</v>
      </c>
      <c r="Q9" s="219">
        <v>10896</v>
      </c>
      <c r="R9" s="219">
        <v>18863</v>
      </c>
      <c r="S9" s="219">
        <v>33192</v>
      </c>
    </row>
    <row r="10" spans="1:19" ht="11" customHeight="1">
      <c r="A10" s="286" t="s">
        <v>263</v>
      </c>
      <c r="B10" s="219">
        <v>0</v>
      </c>
      <c r="C10" s="219">
        <v>0</v>
      </c>
      <c r="D10" s="219">
        <v>9000</v>
      </c>
      <c r="E10" s="219">
        <v>5000</v>
      </c>
      <c r="F10" s="219">
        <v>0</v>
      </c>
      <c r="G10" s="219">
        <v>16000</v>
      </c>
      <c r="H10" s="220">
        <v>5500</v>
      </c>
      <c r="I10" s="220">
        <v>11000</v>
      </c>
      <c r="J10" s="219">
        <v>19010</v>
      </c>
      <c r="K10" s="219">
        <v>18900</v>
      </c>
      <c r="L10" s="219">
        <v>9500</v>
      </c>
      <c r="M10" s="220">
        <v>25500</v>
      </c>
      <c r="N10" s="220">
        <v>14000</v>
      </c>
      <c r="O10" s="220">
        <v>0</v>
      </c>
      <c r="P10" s="220">
        <v>24076</v>
      </c>
      <c r="Q10" s="219">
        <v>21840</v>
      </c>
      <c r="R10" s="219">
        <v>18720</v>
      </c>
      <c r="S10" s="219">
        <v>0</v>
      </c>
    </row>
    <row r="11" spans="1:19" ht="11" customHeight="1">
      <c r="A11" s="286" t="s">
        <v>387</v>
      </c>
      <c r="B11" s="219">
        <v>4500</v>
      </c>
      <c r="C11" s="219">
        <v>16848</v>
      </c>
      <c r="D11" s="219">
        <v>5200</v>
      </c>
      <c r="E11" s="219">
        <v>16000</v>
      </c>
      <c r="F11" s="219">
        <v>18000</v>
      </c>
      <c r="G11" s="219">
        <v>5500</v>
      </c>
      <c r="H11" s="220">
        <v>16000</v>
      </c>
      <c r="I11" s="220">
        <v>14000</v>
      </c>
      <c r="J11" s="219">
        <v>6000</v>
      </c>
      <c r="K11" s="219">
        <v>0</v>
      </c>
      <c r="L11" s="219">
        <v>3900</v>
      </c>
      <c r="M11" s="220">
        <v>0</v>
      </c>
      <c r="N11" s="220">
        <v>16760</v>
      </c>
      <c r="O11" s="220">
        <v>25220</v>
      </c>
      <c r="P11" s="220">
        <v>16640</v>
      </c>
      <c r="Q11" s="219">
        <v>0</v>
      </c>
      <c r="R11" s="219">
        <v>3848</v>
      </c>
      <c r="S11" s="219">
        <v>32898</v>
      </c>
    </row>
    <row r="12" spans="1:19" ht="11" customHeight="1">
      <c r="A12" s="286" t="s">
        <v>291</v>
      </c>
      <c r="B12" s="219">
        <v>22113</v>
      </c>
      <c r="C12" s="219">
        <v>0</v>
      </c>
      <c r="D12" s="219">
        <v>0</v>
      </c>
      <c r="E12" s="219">
        <v>0</v>
      </c>
      <c r="F12" s="219">
        <v>0</v>
      </c>
      <c r="G12" s="219">
        <v>14000</v>
      </c>
      <c r="H12" s="220">
        <v>5500</v>
      </c>
      <c r="I12" s="220">
        <v>8500</v>
      </c>
      <c r="J12" s="219">
        <v>4000</v>
      </c>
      <c r="K12" s="219">
        <v>24900</v>
      </c>
      <c r="L12" s="219">
        <v>26500</v>
      </c>
      <c r="M12" s="220">
        <v>10300</v>
      </c>
      <c r="N12" s="220">
        <v>0</v>
      </c>
      <c r="O12" s="220">
        <v>0</v>
      </c>
      <c r="P12" s="220">
        <v>8112</v>
      </c>
      <c r="Q12" s="219">
        <v>31356</v>
      </c>
      <c r="R12" s="219">
        <v>33666</v>
      </c>
      <c r="S12" s="219">
        <v>4368</v>
      </c>
    </row>
    <row r="13" spans="1:19" ht="11" customHeight="1">
      <c r="A13" s="286" t="s">
        <v>5</v>
      </c>
      <c r="B13" s="219">
        <v>0</v>
      </c>
      <c r="C13" s="219">
        <v>4500</v>
      </c>
      <c r="D13" s="219">
        <v>20000</v>
      </c>
      <c r="E13" s="219">
        <v>5000</v>
      </c>
      <c r="F13" s="219">
        <v>16000</v>
      </c>
      <c r="G13" s="219">
        <v>0</v>
      </c>
      <c r="H13" s="220">
        <v>16000</v>
      </c>
      <c r="I13" s="220">
        <v>0</v>
      </c>
      <c r="J13" s="219">
        <v>28000</v>
      </c>
      <c r="K13" s="219">
        <v>3500</v>
      </c>
      <c r="L13" s="219">
        <v>0</v>
      </c>
      <c r="M13" s="220">
        <v>19000</v>
      </c>
      <c r="N13" s="220">
        <v>23000</v>
      </c>
      <c r="O13" s="220">
        <v>6500</v>
      </c>
      <c r="P13" s="220">
        <v>24010</v>
      </c>
      <c r="Q13" s="219">
        <v>0</v>
      </c>
      <c r="R13" s="219">
        <v>0</v>
      </c>
      <c r="S13" s="219">
        <v>6240</v>
      </c>
    </row>
    <row r="14" spans="1:19" ht="11" customHeight="1">
      <c r="A14" s="286" t="s">
        <v>6</v>
      </c>
      <c r="B14" s="219">
        <v>0</v>
      </c>
      <c r="C14" s="219">
        <v>16800</v>
      </c>
      <c r="D14" s="219">
        <v>14962</v>
      </c>
      <c r="E14" s="219">
        <v>16000</v>
      </c>
      <c r="F14" s="219">
        <v>4000</v>
      </c>
      <c r="G14" s="219">
        <v>14000</v>
      </c>
      <c r="H14" s="220">
        <v>1826</v>
      </c>
      <c r="I14" s="220">
        <v>22500</v>
      </c>
      <c r="J14" s="219">
        <v>0</v>
      </c>
      <c r="K14" s="219">
        <v>25900</v>
      </c>
      <c r="L14" s="219">
        <v>6500</v>
      </c>
      <c r="M14" s="220">
        <v>16500</v>
      </c>
      <c r="N14" s="220">
        <v>6500</v>
      </c>
      <c r="O14" s="220">
        <v>23750</v>
      </c>
      <c r="P14" s="220">
        <v>19765</v>
      </c>
      <c r="Q14" s="219">
        <v>13208</v>
      </c>
      <c r="R14" s="219">
        <v>37212</v>
      </c>
      <c r="S14" s="219">
        <v>9747</v>
      </c>
    </row>
    <row r="15" spans="1:19" ht="11" customHeight="1">
      <c r="A15" s="286" t="s">
        <v>315</v>
      </c>
      <c r="B15" s="219">
        <v>0</v>
      </c>
      <c r="C15" s="219">
        <v>0</v>
      </c>
      <c r="D15" s="219">
        <v>5000</v>
      </c>
      <c r="E15" s="219">
        <v>0</v>
      </c>
      <c r="F15" s="219">
        <v>0</v>
      </c>
      <c r="G15" s="219">
        <v>5500</v>
      </c>
      <c r="H15" s="220">
        <v>21500</v>
      </c>
      <c r="I15" s="220">
        <v>3000</v>
      </c>
      <c r="J15" s="219">
        <v>20000</v>
      </c>
      <c r="K15" s="219">
        <v>0</v>
      </c>
      <c r="L15" s="219">
        <v>23160</v>
      </c>
      <c r="M15" s="220">
        <v>10000</v>
      </c>
      <c r="N15" s="220">
        <v>9500</v>
      </c>
      <c r="O15" s="220">
        <v>6240</v>
      </c>
      <c r="P15" s="220">
        <v>23868</v>
      </c>
      <c r="Q15" s="219">
        <v>22880</v>
      </c>
      <c r="R15" s="219">
        <v>0</v>
      </c>
      <c r="S15" s="219">
        <v>14768</v>
      </c>
    </row>
    <row r="16" spans="1:19" ht="11" customHeight="1">
      <c r="A16" s="286" t="s">
        <v>7</v>
      </c>
      <c r="B16" s="219">
        <v>12636</v>
      </c>
      <c r="C16" s="219">
        <v>21300</v>
      </c>
      <c r="D16" s="219">
        <v>16326</v>
      </c>
      <c r="E16" s="219">
        <v>16000</v>
      </c>
      <c r="F16" s="219">
        <v>10000</v>
      </c>
      <c r="G16" s="219">
        <v>8000</v>
      </c>
      <c r="H16" s="220">
        <v>0</v>
      </c>
      <c r="I16" s="220">
        <v>19000</v>
      </c>
      <c r="J16" s="219">
        <v>6000</v>
      </c>
      <c r="K16" s="219">
        <v>7000</v>
      </c>
      <c r="L16" s="219">
        <v>0</v>
      </c>
      <c r="M16" s="220">
        <v>10300</v>
      </c>
      <c r="N16" s="220">
        <v>16000</v>
      </c>
      <c r="O16" s="220">
        <v>23720</v>
      </c>
      <c r="P16" s="220">
        <v>8320</v>
      </c>
      <c r="Q16" s="219">
        <v>22370</v>
      </c>
      <c r="R16" s="219">
        <v>23504</v>
      </c>
      <c r="S16" s="219">
        <v>4072</v>
      </c>
    </row>
    <row r="17" spans="1:19" ht="11" customHeight="1">
      <c r="A17" s="286" t="s">
        <v>8</v>
      </c>
      <c r="B17" s="219">
        <v>0</v>
      </c>
      <c r="C17" s="219">
        <v>0</v>
      </c>
      <c r="D17" s="219">
        <v>0</v>
      </c>
      <c r="E17" s="219">
        <v>6000</v>
      </c>
      <c r="F17" s="219">
        <v>0</v>
      </c>
      <c r="G17" s="219">
        <v>14000</v>
      </c>
      <c r="H17" s="220">
        <v>16000</v>
      </c>
      <c r="I17" s="220">
        <v>0</v>
      </c>
      <c r="J17" s="219">
        <v>19000</v>
      </c>
      <c r="K17" s="219">
        <v>20400</v>
      </c>
      <c r="L17" s="219">
        <v>16000</v>
      </c>
      <c r="M17" s="220">
        <v>19000</v>
      </c>
      <c r="N17" s="220">
        <v>4100</v>
      </c>
      <c r="O17" s="220">
        <v>6240</v>
      </c>
      <c r="P17" s="220">
        <v>10816</v>
      </c>
      <c r="Q17" s="219">
        <v>19656</v>
      </c>
      <c r="R17" s="219">
        <v>20792</v>
      </c>
      <c r="S17" s="219">
        <v>9747</v>
      </c>
    </row>
    <row r="18" spans="1:19" ht="11" customHeight="1">
      <c r="A18" s="384" t="s">
        <v>9</v>
      </c>
      <c r="B18" s="232">
        <v>17316</v>
      </c>
      <c r="C18" s="232">
        <v>16800</v>
      </c>
      <c r="D18" s="232">
        <v>0</v>
      </c>
      <c r="E18" s="232">
        <v>12000</v>
      </c>
      <c r="F18" s="232">
        <v>19500</v>
      </c>
      <c r="G18" s="232">
        <v>17000</v>
      </c>
      <c r="H18" s="232">
        <v>5500</v>
      </c>
      <c r="I18" s="232">
        <v>19000</v>
      </c>
      <c r="J18" s="232">
        <v>0</v>
      </c>
      <c r="K18" s="232">
        <v>0</v>
      </c>
      <c r="L18" s="232">
        <v>5510</v>
      </c>
      <c r="M18" s="232">
        <v>4250</v>
      </c>
      <c r="N18" s="232">
        <v>4680</v>
      </c>
      <c r="O18" s="232">
        <v>9885</v>
      </c>
      <c r="P18" s="232">
        <v>31847</v>
      </c>
      <c r="Q18" s="232">
        <v>25428</v>
      </c>
      <c r="R18" s="232">
        <v>6240</v>
      </c>
      <c r="S18" s="232">
        <v>6240</v>
      </c>
    </row>
    <row r="19" spans="1:19" ht="9" customHeight="1">
      <c r="A19" s="76" t="s">
        <v>745</v>
      </c>
      <c r="B19" s="112"/>
      <c r="C19" s="112"/>
      <c r="D19" s="112"/>
      <c r="E19" s="112"/>
      <c r="F19" s="112"/>
      <c r="G19" s="112"/>
    </row>
    <row r="20" spans="1:19" ht="9" customHeight="1">
      <c r="A20" s="1102" t="s">
        <v>532</v>
      </c>
      <c r="B20" s="112"/>
      <c r="C20" s="112"/>
      <c r="D20" s="112"/>
      <c r="E20" s="112"/>
      <c r="F20" s="112"/>
      <c r="G20" s="112"/>
    </row>
    <row r="21" spans="1:19" ht="9" customHeight="1">
      <c r="A21" s="77" t="s">
        <v>318</v>
      </c>
      <c r="B21" s="112"/>
      <c r="C21" s="112"/>
      <c r="D21" s="112"/>
      <c r="E21" s="112"/>
      <c r="F21" s="112"/>
      <c r="G21" s="112"/>
    </row>
    <row r="22" spans="1:19" ht="28" customHeight="1"/>
    <row r="23" spans="1:19" ht="28" customHeight="1"/>
    <row r="24" spans="1:19" ht="28" customHeight="1"/>
    <row r="25" spans="1:19" ht="28" customHeight="1"/>
    <row r="26" spans="1:19" ht="15" customHeight="1">
      <c r="A26" s="99" t="s">
        <v>45</v>
      </c>
      <c r="B26" s="99"/>
    </row>
    <row r="27" spans="1:19" ht="11">
      <c r="A27" s="99" t="s">
        <v>138</v>
      </c>
      <c r="B27" s="99"/>
    </row>
    <row r="28" spans="1:19" ht="5" customHeight="1"/>
    <row r="29" spans="1:19" ht="17" customHeight="1">
      <c r="A29" s="223" t="s">
        <v>135</v>
      </c>
      <c r="B29" s="223">
        <v>2000</v>
      </c>
      <c r="C29" s="223">
        <v>2001</v>
      </c>
      <c r="D29" s="223">
        <v>2002</v>
      </c>
      <c r="E29" s="223">
        <v>2003</v>
      </c>
      <c r="F29" s="223">
        <v>2004</v>
      </c>
      <c r="G29" s="223">
        <v>2005</v>
      </c>
      <c r="H29" s="223">
        <v>2006</v>
      </c>
      <c r="I29" s="223">
        <v>2007</v>
      </c>
      <c r="J29" s="223">
        <v>2008</v>
      </c>
      <c r="K29" s="223">
        <v>2009</v>
      </c>
      <c r="L29" s="223">
        <v>2010</v>
      </c>
      <c r="M29" s="223">
        <v>2011</v>
      </c>
      <c r="N29" s="223">
        <v>2012</v>
      </c>
      <c r="O29" s="223">
        <v>2013</v>
      </c>
      <c r="P29" s="223">
        <v>2014</v>
      </c>
      <c r="Q29" s="223">
        <v>2015</v>
      </c>
      <c r="R29" s="223">
        <v>2016</v>
      </c>
      <c r="S29" s="1126" t="s">
        <v>205</v>
      </c>
    </row>
    <row r="30" spans="1:19" ht="17" customHeight="1">
      <c r="A30" s="693" t="s">
        <v>668</v>
      </c>
      <c r="B30" s="1124">
        <f t="shared" ref="B30:H30" si="0">SUM(B31:B42)</f>
        <v>92749</v>
      </c>
      <c r="C30" s="1124">
        <f t="shared" si="0"/>
        <v>97776</v>
      </c>
      <c r="D30" s="1124">
        <f t="shared" si="0"/>
        <v>80988</v>
      </c>
      <c r="E30" s="1124">
        <f t="shared" si="0"/>
        <v>113000</v>
      </c>
      <c r="F30" s="1124">
        <f t="shared" si="0"/>
        <v>102500</v>
      </c>
      <c r="G30" s="1124">
        <f t="shared" si="0"/>
        <v>127500</v>
      </c>
      <c r="H30" s="1124">
        <f t="shared" si="0"/>
        <v>138170</v>
      </c>
      <c r="I30" s="1124">
        <v>127500</v>
      </c>
      <c r="J30" s="1124">
        <v>138170</v>
      </c>
      <c r="K30" s="1124">
        <v>133600</v>
      </c>
      <c r="L30" s="1124">
        <v>137210</v>
      </c>
      <c r="M30" s="1124">
        <v>145610</v>
      </c>
      <c r="N30" s="1124">
        <v>126800</v>
      </c>
      <c r="O30" s="1124">
        <v>163845</v>
      </c>
      <c r="P30" s="1124">
        <v>204535</v>
      </c>
      <c r="Q30" s="1124">
        <v>189474</v>
      </c>
      <c r="R30" s="1124">
        <v>193317</v>
      </c>
      <c r="S30" s="1124">
        <v>132712</v>
      </c>
    </row>
    <row r="31" spans="1:19" ht="11" customHeight="1">
      <c r="A31" s="286" t="s">
        <v>206</v>
      </c>
      <c r="B31" s="219">
        <v>21442</v>
      </c>
      <c r="C31" s="219">
        <v>0</v>
      </c>
      <c r="D31" s="219">
        <v>4500</v>
      </c>
      <c r="E31" s="219">
        <v>21000</v>
      </c>
      <c r="F31" s="219">
        <v>0</v>
      </c>
      <c r="G31" s="219">
        <f>+[6]SERIE!F164</f>
        <v>20000</v>
      </c>
      <c r="H31" s="219">
        <f>+[6]SERIE!F176</f>
        <v>10160</v>
      </c>
      <c r="I31" s="219">
        <v>20000</v>
      </c>
      <c r="J31" s="219">
        <v>10160</v>
      </c>
      <c r="K31" s="219">
        <v>6000</v>
      </c>
      <c r="L31" s="219">
        <v>29640</v>
      </c>
      <c r="M31" s="219">
        <v>26760</v>
      </c>
      <c r="N31" s="219">
        <v>6500</v>
      </c>
      <c r="O31" s="219">
        <v>20800</v>
      </c>
      <c r="P31" s="219">
        <v>18720</v>
      </c>
      <c r="Q31" s="219">
        <v>0</v>
      </c>
      <c r="R31" s="219">
        <v>9672</v>
      </c>
      <c r="S31" s="219">
        <v>11440</v>
      </c>
    </row>
    <row r="32" spans="1:19" ht="11" customHeight="1">
      <c r="A32" s="286" t="s">
        <v>308</v>
      </c>
      <c r="B32" s="219">
        <v>0</v>
      </c>
      <c r="C32" s="219">
        <v>0</v>
      </c>
      <c r="D32" s="219">
        <v>0</v>
      </c>
      <c r="E32" s="219">
        <v>0</v>
      </c>
      <c r="F32" s="219">
        <v>21000</v>
      </c>
      <c r="G32" s="220">
        <f>+[6]SERIE!F165</f>
        <v>5500</v>
      </c>
      <c r="H32" s="220">
        <f>+[6]SERIE!F177</f>
        <v>20000</v>
      </c>
      <c r="I32" s="220">
        <v>5500</v>
      </c>
      <c r="J32" s="219">
        <v>20000</v>
      </c>
      <c r="K32" s="220">
        <v>17000</v>
      </c>
      <c r="L32" s="219">
        <v>0</v>
      </c>
      <c r="M32" s="219">
        <v>4000</v>
      </c>
      <c r="N32" s="220">
        <v>19000</v>
      </c>
      <c r="O32" s="220">
        <v>30690</v>
      </c>
      <c r="P32" s="220">
        <v>7436</v>
      </c>
      <c r="Q32" s="219">
        <v>21840</v>
      </c>
      <c r="R32" s="219">
        <v>20800</v>
      </c>
      <c r="S32" s="219">
        <v>0</v>
      </c>
    </row>
    <row r="33" spans="1:19" ht="11" customHeight="1">
      <c r="A33" s="286" t="s">
        <v>433</v>
      </c>
      <c r="B33" s="219">
        <v>14742</v>
      </c>
      <c r="C33" s="219">
        <v>21528</v>
      </c>
      <c r="D33" s="219">
        <v>6000</v>
      </c>
      <c r="E33" s="219">
        <v>16000</v>
      </c>
      <c r="F33" s="219">
        <v>14000</v>
      </c>
      <c r="G33" s="220">
        <f>+[6]SERIE!F166</f>
        <v>5000</v>
      </c>
      <c r="H33" s="220">
        <f>+[6]SERIE!F178</f>
        <v>6000</v>
      </c>
      <c r="I33" s="220">
        <v>5000</v>
      </c>
      <c r="J33" s="219">
        <v>6000</v>
      </c>
      <c r="K33" s="220">
        <v>10000</v>
      </c>
      <c r="L33" s="219">
        <v>16500</v>
      </c>
      <c r="M33" s="220">
        <v>0</v>
      </c>
      <c r="N33" s="220">
        <v>6760</v>
      </c>
      <c r="O33" s="220">
        <v>10800</v>
      </c>
      <c r="P33" s="220">
        <v>10925</v>
      </c>
      <c r="Q33" s="219">
        <v>10896</v>
      </c>
      <c r="R33" s="219">
        <v>18863</v>
      </c>
      <c r="S33" s="219">
        <v>33192</v>
      </c>
    </row>
    <row r="34" spans="1:19" ht="11" customHeight="1">
      <c r="A34" s="286" t="s">
        <v>263</v>
      </c>
      <c r="B34" s="219">
        <v>0</v>
      </c>
      <c r="C34" s="219">
        <v>0</v>
      </c>
      <c r="D34" s="219">
        <v>9000</v>
      </c>
      <c r="E34" s="219">
        <v>5000</v>
      </c>
      <c r="F34" s="219">
        <v>0</v>
      </c>
      <c r="G34" s="220">
        <f>+[6]SERIE!F167</f>
        <v>11000</v>
      </c>
      <c r="H34" s="220">
        <f>+[6]SERIE!F179</f>
        <v>19010</v>
      </c>
      <c r="I34" s="220">
        <v>11000</v>
      </c>
      <c r="J34" s="219">
        <v>19010</v>
      </c>
      <c r="K34" s="220">
        <v>18900</v>
      </c>
      <c r="L34" s="219">
        <v>9500</v>
      </c>
      <c r="M34" s="220">
        <v>25500</v>
      </c>
      <c r="N34" s="220">
        <v>14000</v>
      </c>
      <c r="O34" s="220">
        <v>0</v>
      </c>
      <c r="P34" s="220">
        <v>24076</v>
      </c>
      <c r="Q34" s="219">
        <v>21840</v>
      </c>
      <c r="R34" s="219">
        <v>18720</v>
      </c>
      <c r="S34" s="219">
        <v>0</v>
      </c>
    </row>
    <row r="35" spans="1:19" ht="11" customHeight="1">
      <c r="A35" s="286" t="s">
        <v>387</v>
      </c>
      <c r="B35" s="219">
        <v>4500</v>
      </c>
      <c r="C35" s="219">
        <v>16848</v>
      </c>
      <c r="D35" s="219">
        <v>5200</v>
      </c>
      <c r="E35" s="219">
        <v>16000</v>
      </c>
      <c r="F35" s="219">
        <v>18000</v>
      </c>
      <c r="G35" s="220">
        <f>+[6]SERIE!F168</f>
        <v>14000</v>
      </c>
      <c r="H35" s="220">
        <f>+[6]SERIE!F180</f>
        <v>6000</v>
      </c>
      <c r="I35" s="220">
        <v>14000</v>
      </c>
      <c r="J35" s="219">
        <v>6000</v>
      </c>
      <c r="K35" s="220">
        <v>0</v>
      </c>
      <c r="L35" s="219">
        <v>3900</v>
      </c>
      <c r="M35" s="220">
        <v>0</v>
      </c>
      <c r="N35" s="220">
        <v>16760</v>
      </c>
      <c r="O35" s="220">
        <v>25220</v>
      </c>
      <c r="P35" s="220">
        <v>16640</v>
      </c>
      <c r="Q35" s="219">
        <v>0</v>
      </c>
      <c r="R35" s="219">
        <v>3848</v>
      </c>
      <c r="S35" s="219">
        <v>32898</v>
      </c>
    </row>
    <row r="36" spans="1:19" ht="11" customHeight="1">
      <c r="A36" s="286" t="s">
        <v>291</v>
      </c>
      <c r="B36" s="219">
        <v>22113</v>
      </c>
      <c r="C36" s="219">
        <v>0</v>
      </c>
      <c r="D36" s="219">
        <v>0</v>
      </c>
      <c r="E36" s="219">
        <v>0</v>
      </c>
      <c r="F36" s="219">
        <v>0</v>
      </c>
      <c r="G36" s="220">
        <f>+[6]SERIE!F169</f>
        <v>8500</v>
      </c>
      <c r="H36" s="220">
        <f>+[6]SERIE!F181</f>
        <v>4000</v>
      </c>
      <c r="I36" s="220">
        <v>8500</v>
      </c>
      <c r="J36" s="219">
        <v>4000</v>
      </c>
      <c r="K36" s="220">
        <v>24900</v>
      </c>
      <c r="L36" s="219">
        <v>26500</v>
      </c>
      <c r="M36" s="220">
        <v>10300</v>
      </c>
      <c r="N36" s="220">
        <v>0</v>
      </c>
      <c r="O36" s="220">
        <v>0</v>
      </c>
      <c r="P36" s="220">
        <v>8112</v>
      </c>
      <c r="Q36" s="219">
        <v>31356</v>
      </c>
      <c r="R36" s="219">
        <v>33666</v>
      </c>
      <c r="S36" s="219">
        <v>4368</v>
      </c>
    </row>
    <row r="37" spans="1:19" ht="11" customHeight="1">
      <c r="A37" s="286" t="s">
        <v>5</v>
      </c>
      <c r="B37" s="219">
        <v>0</v>
      </c>
      <c r="C37" s="219">
        <v>4500</v>
      </c>
      <c r="D37" s="219">
        <v>20000</v>
      </c>
      <c r="E37" s="219">
        <v>5000</v>
      </c>
      <c r="F37" s="219">
        <v>16000</v>
      </c>
      <c r="G37" s="220">
        <f>+[6]SERIE!F170</f>
        <v>0</v>
      </c>
      <c r="H37" s="220">
        <f>+[6]SERIE!F182</f>
        <v>28000</v>
      </c>
      <c r="I37" s="220">
        <v>0</v>
      </c>
      <c r="J37" s="219">
        <v>28000</v>
      </c>
      <c r="K37" s="220">
        <v>3500</v>
      </c>
      <c r="L37" s="219">
        <v>0</v>
      </c>
      <c r="M37" s="220">
        <v>19000</v>
      </c>
      <c r="N37" s="220">
        <v>23000</v>
      </c>
      <c r="O37" s="220">
        <v>6500</v>
      </c>
      <c r="P37" s="220">
        <v>24010</v>
      </c>
      <c r="Q37" s="219">
        <v>0</v>
      </c>
      <c r="R37" s="219">
        <v>0</v>
      </c>
      <c r="S37" s="219">
        <v>6240</v>
      </c>
    </row>
    <row r="38" spans="1:19" ht="11" customHeight="1">
      <c r="A38" s="286" t="s">
        <v>6</v>
      </c>
      <c r="B38" s="219">
        <v>0</v>
      </c>
      <c r="C38" s="219">
        <v>16800</v>
      </c>
      <c r="D38" s="219">
        <v>14962</v>
      </c>
      <c r="E38" s="219">
        <v>16000</v>
      </c>
      <c r="F38" s="219">
        <v>4000</v>
      </c>
      <c r="G38" s="220">
        <f>+[6]SERIE!F171</f>
        <v>22500</v>
      </c>
      <c r="H38" s="220">
        <f>+[6]SERIE!F183</f>
        <v>0</v>
      </c>
      <c r="I38" s="220">
        <v>22500</v>
      </c>
      <c r="J38" s="219">
        <v>0</v>
      </c>
      <c r="K38" s="220">
        <v>25900</v>
      </c>
      <c r="L38" s="219">
        <v>6500</v>
      </c>
      <c r="M38" s="220">
        <v>16500</v>
      </c>
      <c r="N38" s="220">
        <v>6500</v>
      </c>
      <c r="O38" s="220">
        <v>23750</v>
      </c>
      <c r="P38" s="220">
        <v>19765</v>
      </c>
      <c r="Q38" s="219">
        <v>13208</v>
      </c>
      <c r="R38" s="219">
        <v>37212</v>
      </c>
      <c r="S38" s="219">
        <v>9747</v>
      </c>
    </row>
    <row r="39" spans="1:19" ht="11" customHeight="1">
      <c r="A39" s="286" t="s">
        <v>315</v>
      </c>
      <c r="B39" s="219">
        <v>0</v>
      </c>
      <c r="C39" s="219">
        <v>0</v>
      </c>
      <c r="D39" s="219">
        <v>5000</v>
      </c>
      <c r="E39" s="219">
        <v>0</v>
      </c>
      <c r="F39" s="219">
        <v>0</v>
      </c>
      <c r="G39" s="220">
        <f>+[6]SERIE!F172</f>
        <v>3000</v>
      </c>
      <c r="H39" s="220">
        <f>+[6]SERIE!F184</f>
        <v>20000</v>
      </c>
      <c r="I39" s="220">
        <v>3000</v>
      </c>
      <c r="J39" s="219">
        <v>20000</v>
      </c>
      <c r="K39" s="220">
        <v>0</v>
      </c>
      <c r="L39" s="219">
        <v>23160</v>
      </c>
      <c r="M39" s="220">
        <v>10000</v>
      </c>
      <c r="N39" s="220">
        <v>9500</v>
      </c>
      <c r="O39" s="220">
        <v>6240</v>
      </c>
      <c r="P39" s="220">
        <v>23868</v>
      </c>
      <c r="Q39" s="219">
        <v>22880</v>
      </c>
      <c r="R39" s="219">
        <v>0</v>
      </c>
      <c r="S39" s="219">
        <v>14768</v>
      </c>
    </row>
    <row r="40" spans="1:19" ht="11" customHeight="1">
      <c r="A40" s="286" t="s">
        <v>7</v>
      </c>
      <c r="B40" s="219">
        <v>12636</v>
      </c>
      <c r="C40" s="219">
        <v>21300</v>
      </c>
      <c r="D40" s="219">
        <v>16326</v>
      </c>
      <c r="E40" s="219">
        <v>16000</v>
      </c>
      <c r="F40" s="219">
        <v>10000</v>
      </c>
      <c r="G40" s="220">
        <f>+[6]SERIE!F173</f>
        <v>19000</v>
      </c>
      <c r="H40" s="220">
        <f>+[6]SERIE!F185</f>
        <v>6000</v>
      </c>
      <c r="I40" s="220">
        <v>19000</v>
      </c>
      <c r="J40" s="219">
        <v>6000</v>
      </c>
      <c r="K40" s="220">
        <v>7000</v>
      </c>
      <c r="L40" s="219">
        <v>0</v>
      </c>
      <c r="M40" s="220">
        <v>10300</v>
      </c>
      <c r="N40" s="220">
        <v>16000</v>
      </c>
      <c r="O40" s="220">
        <v>23720</v>
      </c>
      <c r="P40" s="220">
        <v>8320</v>
      </c>
      <c r="Q40" s="219">
        <v>22370</v>
      </c>
      <c r="R40" s="219">
        <v>23504</v>
      </c>
      <c r="S40" s="219">
        <v>4072</v>
      </c>
    </row>
    <row r="41" spans="1:19" ht="11" customHeight="1">
      <c r="A41" s="286" t="s">
        <v>8</v>
      </c>
      <c r="B41" s="219">
        <v>0</v>
      </c>
      <c r="C41" s="219">
        <v>0</v>
      </c>
      <c r="D41" s="219">
        <v>0</v>
      </c>
      <c r="E41" s="219">
        <v>6000</v>
      </c>
      <c r="F41" s="219">
        <v>0</v>
      </c>
      <c r="G41" s="220">
        <f>+[6]SERIE!F174</f>
        <v>0</v>
      </c>
      <c r="H41" s="220">
        <f>+[6]SERIE!F186</f>
        <v>19000</v>
      </c>
      <c r="I41" s="220">
        <v>0</v>
      </c>
      <c r="J41" s="219">
        <v>19000</v>
      </c>
      <c r="K41" s="220">
        <v>20400</v>
      </c>
      <c r="L41" s="219">
        <v>16000</v>
      </c>
      <c r="M41" s="220">
        <v>19000</v>
      </c>
      <c r="N41" s="220">
        <v>4100</v>
      </c>
      <c r="O41" s="220">
        <v>6240</v>
      </c>
      <c r="P41" s="220">
        <v>10816</v>
      </c>
      <c r="Q41" s="219">
        <v>19656</v>
      </c>
      <c r="R41" s="219">
        <v>20792</v>
      </c>
      <c r="S41" s="219">
        <v>9747</v>
      </c>
    </row>
    <row r="42" spans="1:19" ht="11" customHeight="1">
      <c r="A42" s="384" t="s">
        <v>9</v>
      </c>
      <c r="B42" s="232">
        <v>17316</v>
      </c>
      <c r="C42" s="232">
        <v>16800</v>
      </c>
      <c r="D42" s="232">
        <v>0</v>
      </c>
      <c r="E42" s="232">
        <v>12000</v>
      </c>
      <c r="F42" s="232">
        <v>19500</v>
      </c>
      <c r="G42" s="232">
        <f>+[6]SERIE!F175</f>
        <v>19000</v>
      </c>
      <c r="H42" s="232">
        <f>+[6]SERIE!F187</f>
        <v>0</v>
      </c>
      <c r="I42" s="232">
        <v>19000</v>
      </c>
      <c r="J42" s="232">
        <v>0</v>
      </c>
      <c r="K42" s="232">
        <v>0</v>
      </c>
      <c r="L42" s="232">
        <v>5510</v>
      </c>
      <c r="M42" s="232">
        <v>4250</v>
      </c>
      <c r="N42" s="232">
        <v>4680</v>
      </c>
      <c r="O42" s="232">
        <v>9885</v>
      </c>
      <c r="P42" s="232">
        <v>31847</v>
      </c>
      <c r="Q42" s="232">
        <v>25428</v>
      </c>
      <c r="R42" s="232">
        <v>6240</v>
      </c>
      <c r="S42" s="232">
        <v>6240</v>
      </c>
    </row>
    <row r="43" spans="1:19" ht="9" customHeight="1">
      <c r="A43" s="76" t="s">
        <v>745</v>
      </c>
      <c r="B43" s="112"/>
      <c r="C43" s="112"/>
      <c r="D43" s="112"/>
      <c r="E43" s="112"/>
      <c r="F43" s="112"/>
    </row>
    <row r="44" spans="1:19" ht="9" customHeight="1">
      <c r="A44" s="1102" t="s">
        <v>533</v>
      </c>
      <c r="B44" s="112"/>
      <c r="C44" s="112"/>
      <c r="D44" s="112"/>
      <c r="E44" s="112"/>
      <c r="F44" s="112"/>
    </row>
    <row r="45" spans="1:19" ht="9" customHeight="1">
      <c r="A45" s="77" t="s">
        <v>318</v>
      </c>
      <c r="B45" s="112"/>
      <c r="C45" s="112"/>
      <c r="D45" s="112"/>
      <c r="E45" s="112"/>
      <c r="F45" s="112"/>
    </row>
    <row r="46" spans="1:19" ht="9" customHeight="1">
      <c r="A46" s="77"/>
      <c r="B46" s="112"/>
      <c r="C46" s="112"/>
      <c r="D46" s="112"/>
      <c r="E46" s="112"/>
      <c r="F46" s="112"/>
    </row>
  </sheetData>
  <mergeCells count="1">
    <mergeCell ref="A1:E1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S50"/>
  <sheetViews>
    <sheetView showGridLines="0" zoomScale="150" workbookViewId="0">
      <selection activeCell="A45" sqref="A2:S45"/>
    </sheetView>
  </sheetViews>
  <sheetFormatPr baseColWidth="10" defaultColWidth="12.83203125" defaultRowHeight="12" customHeight="1"/>
  <cols>
    <col min="1" max="1" width="6.33203125" style="217" customWidth="1"/>
    <col min="2" max="8" width="6.1640625" style="217" hidden="1" customWidth="1"/>
    <col min="9" max="19" width="6.6640625" style="217" customWidth="1"/>
    <col min="20" max="16384" width="12.83203125" style="217"/>
  </cols>
  <sheetData>
    <row r="1" spans="1:19" ht="12" customHeight="1">
      <c r="A1" s="1381"/>
      <c r="B1" s="1381"/>
      <c r="C1" s="1381"/>
      <c r="D1" s="1381"/>
      <c r="E1" s="1381"/>
    </row>
    <row r="2" spans="1:19" ht="13" customHeight="1">
      <c r="A2" s="215" t="s">
        <v>336</v>
      </c>
      <c r="B2" s="271"/>
      <c r="C2" s="271"/>
      <c r="D2" s="271"/>
      <c r="E2" s="271"/>
      <c r="F2" s="271"/>
    </row>
    <row r="3" spans="1:19" ht="11">
      <c r="A3" s="99" t="s">
        <v>64</v>
      </c>
    </row>
    <row r="4" spans="1:19" ht="5" customHeight="1"/>
    <row r="5" spans="1:19" ht="16" customHeight="1">
      <c r="A5" s="225" t="s">
        <v>135</v>
      </c>
      <c r="B5" s="223">
        <v>2000</v>
      </c>
      <c r="C5" s="223">
        <v>2001</v>
      </c>
      <c r="D5" s="223">
        <v>2002</v>
      </c>
      <c r="E5" s="223">
        <v>2003</v>
      </c>
      <c r="F5" s="223">
        <v>2004</v>
      </c>
      <c r="G5" s="223">
        <v>2005</v>
      </c>
      <c r="H5" s="223">
        <v>2006</v>
      </c>
      <c r="I5" s="223">
        <v>2007</v>
      </c>
      <c r="J5" s="223">
        <v>2008</v>
      </c>
      <c r="K5" s="223">
        <v>2009</v>
      </c>
      <c r="L5" s="223">
        <v>2010</v>
      </c>
      <c r="M5" s="223">
        <v>2011</v>
      </c>
      <c r="N5" s="223">
        <v>2012</v>
      </c>
      <c r="O5" s="223">
        <v>2013</v>
      </c>
      <c r="P5" s="223">
        <v>2014</v>
      </c>
      <c r="Q5" s="223">
        <v>2015</v>
      </c>
      <c r="R5" s="223">
        <v>2016</v>
      </c>
      <c r="S5" s="1123" t="s">
        <v>205</v>
      </c>
    </row>
    <row r="6" spans="1:19" ht="16" customHeight="1">
      <c r="A6" s="693" t="s">
        <v>668</v>
      </c>
      <c r="B6" s="1127">
        <f t="shared" ref="B6:H6" si="0">SUM(B7:B18)</f>
        <v>438717</v>
      </c>
      <c r="C6" s="1127">
        <f t="shared" si="0"/>
        <v>223581</v>
      </c>
      <c r="D6" s="1127">
        <f t="shared" si="0"/>
        <v>125632</v>
      </c>
      <c r="E6" s="1127">
        <f t="shared" si="0"/>
        <v>0</v>
      </c>
      <c r="F6" s="1127">
        <f t="shared" si="0"/>
        <v>105160</v>
      </c>
      <c r="G6" s="1127">
        <f t="shared" si="0"/>
        <v>183044</v>
      </c>
      <c r="H6" s="1127">
        <f t="shared" si="0"/>
        <v>145600</v>
      </c>
      <c r="I6" s="1127">
        <v>197140</v>
      </c>
      <c r="J6" s="1127">
        <v>45240</v>
      </c>
      <c r="K6" s="1127">
        <v>10000</v>
      </c>
      <c r="L6" s="1127">
        <v>129410</v>
      </c>
      <c r="M6" s="1127">
        <v>270440</v>
      </c>
      <c r="N6" s="1127">
        <v>378428</v>
      </c>
      <c r="O6" s="1127">
        <v>546936</v>
      </c>
      <c r="P6" s="1127">
        <v>751260</v>
      </c>
      <c r="Q6" s="1127">
        <v>265256</v>
      </c>
      <c r="R6" s="1127">
        <v>208187</v>
      </c>
      <c r="S6" s="1127">
        <v>259967</v>
      </c>
    </row>
    <row r="7" spans="1:19" ht="11" customHeight="1">
      <c r="A7" s="286" t="s">
        <v>206</v>
      </c>
      <c r="B7" s="1128">
        <v>77800</v>
      </c>
      <c r="C7" s="1128">
        <v>52981</v>
      </c>
      <c r="D7" s="1128">
        <v>21000</v>
      </c>
      <c r="E7" s="1128">
        <v>0</v>
      </c>
      <c r="F7" s="1128">
        <v>0</v>
      </c>
      <c r="G7" s="1128">
        <v>0</v>
      </c>
      <c r="H7" s="1128">
        <v>0</v>
      </c>
      <c r="I7" s="1128">
        <v>22000</v>
      </c>
      <c r="J7" s="1128">
        <v>27040</v>
      </c>
      <c r="K7" s="1129">
        <v>0</v>
      </c>
      <c r="L7" s="1129">
        <v>0</v>
      </c>
      <c r="M7" s="1129">
        <v>10400</v>
      </c>
      <c r="N7" s="1129">
        <v>0</v>
      </c>
      <c r="O7" s="1129">
        <v>78000</v>
      </c>
      <c r="P7" s="1129">
        <v>0</v>
      </c>
      <c r="Q7" s="1129">
        <v>0</v>
      </c>
      <c r="R7" s="1129">
        <v>16668</v>
      </c>
      <c r="S7" s="1129">
        <v>36400</v>
      </c>
    </row>
    <row r="8" spans="1:19" ht="11" customHeight="1">
      <c r="A8" s="286" t="s">
        <v>308</v>
      </c>
      <c r="B8" s="1128">
        <v>41800</v>
      </c>
      <c r="C8" s="1128">
        <v>0</v>
      </c>
      <c r="D8" s="1128">
        <v>14000</v>
      </c>
      <c r="E8" s="1128">
        <v>0</v>
      </c>
      <c r="F8" s="1128">
        <v>0</v>
      </c>
      <c r="G8" s="1128">
        <v>25200</v>
      </c>
      <c r="H8" s="1128">
        <v>27040</v>
      </c>
      <c r="I8" s="1128">
        <v>0</v>
      </c>
      <c r="J8" s="1128">
        <v>0</v>
      </c>
      <c r="K8" s="1129">
        <v>0</v>
      </c>
      <c r="L8" s="1129">
        <v>0</v>
      </c>
      <c r="M8" s="1129">
        <v>10400</v>
      </c>
      <c r="N8" s="1128">
        <v>0</v>
      </c>
      <c r="O8" s="1128">
        <v>20800</v>
      </c>
      <c r="P8" s="1128">
        <v>15000</v>
      </c>
      <c r="Q8" s="1128">
        <v>65520</v>
      </c>
      <c r="R8" s="1128">
        <v>15600</v>
      </c>
      <c r="S8" s="1128">
        <v>0</v>
      </c>
    </row>
    <row r="9" spans="1:19" ht="11" customHeight="1">
      <c r="A9" s="286" t="s">
        <v>433</v>
      </c>
      <c r="B9" s="1128">
        <v>69806</v>
      </c>
      <c r="C9" s="1128">
        <v>12000</v>
      </c>
      <c r="D9" s="1128">
        <v>32495</v>
      </c>
      <c r="E9" s="1128">
        <v>0</v>
      </c>
      <c r="F9" s="1128">
        <v>11440</v>
      </c>
      <c r="G9" s="1128">
        <v>5000</v>
      </c>
      <c r="H9" s="1128">
        <v>27040</v>
      </c>
      <c r="I9" s="1128">
        <v>0</v>
      </c>
      <c r="J9" s="1128">
        <v>0</v>
      </c>
      <c r="K9" s="1129">
        <v>0</v>
      </c>
      <c r="L9" s="1129">
        <v>0</v>
      </c>
      <c r="M9" s="1128">
        <v>15200</v>
      </c>
      <c r="N9" s="1128">
        <v>0</v>
      </c>
      <c r="O9" s="1128">
        <v>104000</v>
      </c>
      <c r="P9" s="1128">
        <v>99216</v>
      </c>
      <c r="Q9" s="1128">
        <v>20800</v>
      </c>
      <c r="R9" s="1128">
        <v>15600</v>
      </c>
      <c r="S9" s="1128">
        <v>23920</v>
      </c>
    </row>
    <row r="10" spans="1:19" ht="11" customHeight="1">
      <c r="A10" s="286" t="s">
        <v>263</v>
      </c>
      <c r="B10" s="1128">
        <v>47705</v>
      </c>
      <c r="C10" s="1128">
        <v>30000</v>
      </c>
      <c r="D10" s="1128">
        <v>0</v>
      </c>
      <c r="E10" s="1128">
        <v>0</v>
      </c>
      <c r="F10" s="1128">
        <v>11440</v>
      </c>
      <c r="G10" s="1128">
        <v>0</v>
      </c>
      <c r="H10" s="1128">
        <v>0</v>
      </c>
      <c r="I10" s="1128">
        <v>27040</v>
      </c>
      <c r="J10" s="1128">
        <v>0</v>
      </c>
      <c r="K10" s="1129">
        <v>0</v>
      </c>
      <c r="L10" s="1129">
        <v>31200</v>
      </c>
      <c r="M10" s="1128">
        <v>47840</v>
      </c>
      <c r="N10" s="1128">
        <v>0</v>
      </c>
      <c r="O10" s="1128">
        <v>0</v>
      </c>
      <c r="P10" s="1128">
        <v>89544</v>
      </c>
      <c r="Q10" s="1128">
        <v>28288</v>
      </c>
      <c r="R10" s="1128">
        <v>15600</v>
      </c>
      <c r="S10" s="1128">
        <v>20611</v>
      </c>
    </row>
    <row r="11" spans="1:19" ht="11" customHeight="1">
      <c r="A11" s="286" t="s">
        <v>387</v>
      </c>
      <c r="B11" s="1128">
        <v>32300</v>
      </c>
      <c r="C11" s="1128">
        <v>0</v>
      </c>
      <c r="D11" s="1128">
        <v>0</v>
      </c>
      <c r="E11" s="1128">
        <v>0</v>
      </c>
      <c r="F11" s="1128">
        <v>0</v>
      </c>
      <c r="G11" s="1128">
        <v>0</v>
      </c>
      <c r="H11" s="1128">
        <v>0</v>
      </c>
      <c r="I11" s="1128">
        <v>27040</v>
      </c>
      <c r="J11" s="1128">
        <v>18200</v>
      </c>
      <c r="K11" s="1129">
        <v>0</v>
      </c>
      <c r="L11" s="1129">
        <v>57442</v>
      </c>
      <c r="M11" s="1128">
        <v>28000</v>
      </c>
      <c r="N11" s="1128">
        <v>0</v>
      </c>
      <c r="O11" s="1128">
        <v>41600</v>
      </c>
      <c r="P11" s="1128">
        <v>124116</v>
      </c>
      <c r="Q11" s="1128">
        <v>2080</v>
      </c>
      <c r="R11" s="1128">
        <v>31200</v>
      </c>
      <c r="S11" s="1128">
        <v>36400</v>
      </c>
    </row>
    <row r="12" spans="1:19" ht="11" customHeight="1">
      <c r="A12" s="286" t="s">
        <v>291</v>
      </c>
      <c r="B12" s="1128">
        <v>18006</v>
      </c>
      <c r="C12" s="1128">
        <v>21000</v>
      </c>
      <c r="D12" s="1128">
        <v>28000</v>
      </c>
      <c r="E12" s="1128">
        <v>0</v>
      </c>
      <c r="F12" s="1128">
        <v>0</v>
      </c>
      <c r="G12" s="1128">
        <v>24960</v>
      </c>
      <c r="H12" s="1128">
        <v>12480</v>
      </c>
      <c r="I12" s="1128">
        <v>18100</v>
      </c>
      <c r="J12" s="1128">
        <v>0</v>
      </c>
      <c r="K12" s="1129">
        <v>0</v>
      </c>
      <c r="L12" s="1129">
        <v>0</v>
      </c>
      <c r="M12" s="1128">
        <v>0</v>
      </c>
      <c r="N12" s="1128">
        <v>54288</v>
      </c>
      <c r="O12" s="1128">
        <v>45760</v>
      </c>
      <c r="P12" s="1128">
        <v>96876</v>
      </c>
      <c r="Q12" s="1128">
        <v>0</v>
      </c>
      <c r="R12" s="1128">
        <v>43386</v>
      </c>
      <c r="S12" s="1128">
        <v>40560</v>
      </c>
    </row>
    <row r="13" spans="1:19" ht="11" customHeight="1">
      <c r="A13" s="286" t="s">
        <v>5</v>
      </c>
      <c r="B13" s="1128">
        <v>20800</v>
      </c>
      <c r="C13" s="1128">
        <v>24000</v>
      </c>
      <c r="D13" s="1128">
        <v>0</v>
      </c>
      <c r="E13" s="1128">
        <v>0</v>
      </c>
      <c r="F13" s="1128">
        <v>34440</v>
      </c>
      <c r="G13" s="1128">
        <v>0</v>
      </c>
      <c r="H13" s="1128">
        <v>24960</v>
      </c>
      <c r="I13" s="1128">
        <v>0</v>
      </c>
      <c r="J13" s="1128">
        <v>0</v>
      </c>
      <c r="K13" s="1129">
        <v>0</v>
      </c>
      <c r="L13" s="1129">
        <v>0</v>
      </c>
      <c r="M13" s="1128">
        <v>0</v>
      </c>
      <c r="N13" s="1128">
        <v>37440</v>
      </c>
      <c r="O13" s="1128">
        <v>48256</v>
      </c>
      <c r="P13" s="1128">
        <v>67600</v>
      </c>
      <c r="Q13" s="1128">
        <v>0</v>
      </c>
      <c r="R13" s="1128">
        <v>24373</v>
      </c>
      <c r="S13" s="1128">
        <v>40560</v>
      </c>
    </row>
    <row r="14" spans="1:19" ht="11" customHeight="1">
      <c r="A14" s="286" t="s">
        <v>6</v>
      </c>
      <c r="B14" s="1128">
        <v>32000</v>
      </c>
      <c r="C14" s="1128">
        <v>28000</v>
      </c>
      <c r="D14" s="1128">
        <v>0</v>
      </c>
      <c r="E14" s="1128">
        <v>0</v>
      </c>
      <c r="F14" s="1128">
        <v>5000</v>
      </c>
      <c r="G14" s="1128">
        <v>40040</v>
      </c>
      <c r="H14" s="1128">
        <v>0</v>
      </c>
      <c r="I14" s="1128">
        <v>45760</v>
      </c>
      <c r="J14" s="1128">
        <v>0</v>
      </c>
      <c r="K14" s="1129">
        <v>0</v>
      </c>
      <c r="L14" s="1129">
        <v>0</v>
      </c>
      <c r="M14" s="1128">
        <v>20000</v>
      </c>
      <c r="N14" s="1128">
        <v>94120</v>
      </c>
      <c r="O14" s="1128">
        <v>99216</v>
      </c>
      <c r="P14" s="1128">
        <v>34020</v>
      </c>
      <c r="Q14" s="1128">
        <v>39728</v>
      </c>
      <c r="R14" s="1128">
        <v>0</v>
      </c>
      <c r="S14" s="1128">
        <v>0</v>
      </c>
    </row>
    <row r="15" spans="1:19" ht="11" customHeight="1">
      <c r="A15" s="286" t="s">
        <v>315</v>
      </c>
      <c r="B15" s="1128">
        <v>30000</v>
      </c>
      <c r="C15" s="1128">
        <v>0</v>
      </c>
      <c r="D15" s="1128">
        <v>5177</v>
      </c>
      <c r="E15" s="1128">
        <v>0</v>
      </c>
      <c r="F15" s="1128">
        <v>17640</v>
      </c>
      <c r="G15" s="1128">
        <v>18580</v>
      </c>
      <c r="H15" s="1128">
        <v>0</v>
      </c>
      <c r="I15" s="1128">
        <v>0</v>
      </c>
      <c r="J15" s="1128">
        <v>0</v>
      </c>
      <c r="K15" s="1129">
        <v>0</v>
      </c>
      <c r="L15" s="1129">
        <v>0</v>
      </c>
      <c r="M15" s="1128">
        <v>60000</v>
      </c>
      <c r="N15" s="1128">
        <v>17600</v>
      </c>
      <c r="O15" s="1128">
        <v>67704</v>
      </c>
      <c r="P15" s="1128">
        <v>91040</v>
      </c>
      <c r="Q15" s="1128">
        <v>2600</v>
      </c>
      <c r="R15" s="1128">
        <v>13520</v>
      </c>
      <c r="S15" s="1128">
        <v>0</v>
      </c>
    </row>
    <row r="16" spans="1:19" ht="11" customHeight="1">
      <c r="A16" s="286" t="s">
        <v>7</v>
      </c>
      <c r="B16" s="1128">
        <v>48500</v>
      </c>
      <c r="C16" s="1128">
        <v>21000</v>
      </c>
      <c r="D16" s="1128">
        <v>24960</v>
      </c>
      <c r="E16" s="1128">
        <v>0</v>
      </c>
      <c r="F16" s="1128">
        <v>0</v>
      </c>
      <c r="G16" s="1128">
        <v>0</v>
      </c>
      <c r="H16" s="1128">
        <v>27040</v>
      </c>
      <c r="I16" s="1128">
        <v>26000</v>
      </c>
      <c r="J16" s="1128">
        <v>0</v>
      </c>
      <c r="K16" s="1129">
        <v>10000</v>
      </c>
      <c r="L16" s="1129">
        <v>40768</v>
      </c>
      <c r="M16" s="1128">
        <v>50000</v>
      </c>
      <c r="N16" s="1128">
        <v>22880</v>
      </c>
      <c r="O16" s="1128">
        <v>0</v>
      </c>
      <c r="P16" s="1128">
        <v>29536</v>
      </c>
      <c r="Q16" s="1128">
        <v>49712</v>
      </c>
      <c r="R16" s="1128">
        <v>12480</v>
      </c>
      <c r="S16" s="1128">
        <v>40716</v>
      </c>
    </row>
    <row r="17" spans="1:19" ht="11" customHeight="1">
      <c r="A17" s="286" t="s">
        <v>8</v>
      </c>
      <c r="B17" s="1128">
        <v>0</v>
      </c>
      <c r="C17" s="1128">
        <v>28600</v>
      </c>
      <c r="D17" s="1128">
        <v>0</v>
      </c>
      <c r="E17" s="1128">
        <v>0</v>
      </c>
      <c r="F17" s="1128">
        <v>0</v>
      </c>
      <c r="G17" s="1128">
        <v>48464</v>
      </c>
      <c r="H17" s="1128">
        <v>0</v>
      </c>
      <c r="I17" s="1128">
        <v>31200</v>
      </c>
      <c r="J17" s="1128">
        <v>0</v>
      </c>
      <c r="K17" s="1129">
        <v>0</v>
      </c>
      <c r="L17" s="1129">
        <v>0</v>
      </c>
      <c r="M17" s="1128">
        <v>28600</v>
      </c>
      <c r="N17" s="1128">
        <v>72800</v>
      </c>
      <c r="O17" s="1128">
        <v>41600</v>
      </c>
      <c r="P17" s="1128">
        <v>84760</v>
      </c>
      <c r="Q17" s="1128">
        <v>24080</v>
      </c>
      <c r="R17" s="1128">
        <v>0</v>
      </c>
      <c r="S17" s="1128">
        <v>20800</v>
      </c>
    </row>
    <row r="18" spans="1:19" ht="11" customHeight="1">
      <c r="A18" s="384" t="s">
        <v>9</v>
      </c>
      <c r="B18" s="1130">
        <v>20000</v>
      </c>
      <c r="C18" s="1130">
        <v>6000</v>
      </c>
      <c r="D18" s="1130">
        <v>0</v>
      </c>
      <c r="E18" s="1130">
        <v>0</v>
      </c>
      <c r="F18" s="1130">
        <v>25200</v>
      </c>
      <c r="G18" s="1130">
        <v>20800</v>
      </c>
      <c r="H18" s="1130">
        <v>27040</v>
      </c>
      <c r="I18" s="1130">
        <v>0</v>
      </c>
      <c r="J18" s="1130">
        <v>0</v>
      </c>
      <c r="K18" s="1130">
        <v>0</v>
      </c>
      <c r="L18" s="1130">
        <v>0</v>
      </c>
      <c r="M18" s="1130">
        <v>0</v>
      </c>
      <c r="N18" s="1130">
        <v>79300</v>
      </c>
      <c r="O18" s="1130">
        <v>0</v>
      </c>
      <c r="P18" s="1130">
        <v>19552</v>
      </c>
      <c r="Q18" s="1130">
        <v>32448</v>
      </c>
      <c r="R18" s="1130">
        <v>19760</v>
      </c>
      <c r="S18" s="1130">
        <v>0</v>
      </c>
    </row>
    <row r="19" spans="1:19" ht="9" customHeight="1">
      <c r="A19" s="76" t="s">
        <v>745</v>
      </c>
      <c r="B19" s="111"/>
      <c r="C19" s="111"/>
      <c r="D19" s="111"/>
      <c r="E19" s="111"/>
      <c r="F19" s="111"/>
      <c r="G19" s="111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</row>
    <row r="20" spans="1:19" ht="9" customHeight="1">
      <c r="A20" s="1102" t="s">
        <v>532</v>
      </c>
      <c r="B20" s="112"/>
      <c r="C20" s="112"/>
      <c r="D20" s="112"/>
      <c r="E20" s="112"/>
      <c r="F20" s="112"/>
      <c r="G20" s="112"/>
    </row>
    <row r="21" spans="1:19" ht="9" customHeight="1">
      <c r="A21" s="77" t="s">
        <v>318</v>
      </c>
      <c r="B21" s="112"/>
      <c r="C21" s="112"/>
      <c r="D21" s="112"/>
      <c r="E21" s="112"/>
      <c r="F21" s="112"/>
      <c r="G21" s="112"/>
    </row>
    <row r="22" spans="1:19" ht="28" customHeight="1"/>
    <row r="23" spans="1:19" ht="28" customHeight="1"/>
    <row r="24" spans="1:19" ht="28" customHeight="1"/>
    <row r="25" spans="1:19" ht="28" customHeight="1"/>
    <row r="26" spans="1:19" ht="15" customHeight="1">
      <c r="A26" s="99" t="s">
        <v>282</v>
      </c>
      <c r="B26" s="99"/>
      <c r="C26" s="86"/>
      <c r="D26" s="86"/>
    </row>
    <row r="27" spans="1:19" ht="11">
      <c r="A27" s="99" t="s">
        <v>138</v>
      </c>
      <c r="B27" s="99"/>
      <c r="C27" s="86"/>
      <c r="D27" s="86"/>
    </row>
    <row r="28" spans="1:19" ht="5" customHeight="1"/>
    <row r="29" spans="1:19" ht="16" customHeight="1">
      <c r="A29" s="223" t="s">
        <v>135</v>
      </c>
      <c r="B29" s="223">
        <v>2000</v>
      </c>
      <c r="C29" s="223">
        <v>2001</v>
      </c>
      <c r="D29" s="223">
        <v>2002</v>
      </c>
      <c r="E29" s="223">
        <v>2003</v>
      </c>
      <c r="F29" s="223">
        <v>2004</v>
      </c>
      <c r="G29" s="223">
        <v>2005</v>
      </c>
      <c r="H29" s="223">
        <v>2006</v>
      </c>
      <c r="I29" s="223">
        <v>2007</v>
      </c>
      <c r="J29" s="223">
        <v>2008</v>
      </c>
      <c r="K29" s="223">
        <v>2009</v>
      </c>
      <c r="L29" s="223">
        <v>2010</v>
      </c>
      <c r="M29" s="223">
        <v>2011</v>
      </c>
      <c r="N29" s="223">
        <v>2012</v>
      </c>
      <c r="O29" s="223">
        <v>2013</v>
      </c>
      <c r="P29" s="223">
        <v>2014</v>
      </c>
      <c r="Q29" s="223">
        <v>2015</v>
      </c>
      <c r="R29" s="223">
        <v>2016</v>
      </c>
      <c r="S29" s="1126" t="s">
        <v>205</v>
      </c>
    </row>
    <row r="30" spans="1:19" ht="16" customHeight="1">
      <c r="A30" s="693" t="s">
        <v>668</v>
      </c>
      <c r="B30" s="1124">
        <f t="shared" ref="B30:H30" si="1">SUM(B31:B42)</f>
        <v>2517287</v>
      </c>
      <c r="C30" s="1124">
        <f t="shared" si="1"/>
        <v>2854396</v>
      </c>
      <c r="D30" s="1124">
        <f t="shared" si="1"/>
        <v>3460766</v>
      </c>
      <c r="E30" s="1124">
        <f t="shared" si="1"/>
        <v>3601261</v>
      </c>
      <c r="F30" s="1124">
        <f t="shared" si="1"/>
        <v>3868931</v>
      </c>
      <c r="G30" s="1124">
        <f t="shared" si="1"/>
        <v>5082775</v>
      </c>
      <c r="H30" s="1124">
        <f t="shared" si="1"/>
        <v>5567292</v>
      </c>
      <c r="I30" s="1124">
        <v>5082775</v>
      </c>
      <c r="J30" s="1124">
        <v>5567292</v>
      </c>
      <c r="K30" s="1124">
        <v>5713440</v>
      </c>
      <c r="L30" s="1124">
        <v>6416520</v>
      </c>
      <c r="M30" s="1124">
        <v>5539355</v>
      </c>
      <c r="N30" s="1124">
        <v>6641109</v>
      </c>
      <c r="O30" s="1124">
        <v>6008556</v>
      </c>
      <c r="P30" s="1124">
        <v>5634072</v>
      </c>
      <c r="Q30" s="1124">
        <v>6790745</v>
      </c>
      <c r="R30" s="1124">
        <v>5919804</v>
      </c>
      <c r="S30" s="1124">
        <v>5589151</v>
      </c>
    </row>
    <row r="31" spans="1:19" ht="11" customHeight="1">
      <c r="A31" s="286" t="s">
        <v>206</v>
      </c>
      <c r="B31" s="219">
        <v>198400</v>
      </c>
      <c r="C31" s="219">
        <v>259773</v>
      </c>
      <c r="D31" s="219">
        <v>328435</v>
      </c>
      <c r="E31" s="219">
        <v>355152</v>
      </c>
      <c r="F31" s="219">
        <v>349903</v>
      </c>
      <c r="G31" s="219">
        <f>+[6]SERIE!I164</f>
        <v>407082</v>
      </c>
      <c r="H31" s="219">
        <f>+[6]SERIE!I176</f>
        <v>462953</v>
      </c>
      <c r="I31" s="219">
        <v>407082</v>
      </c>
      <c r="J31" s="219">
        <v>462953</v>
      </c>
      <c r="K31" s="219">
        <v>476043</v>
      </c>
      <c r="L31" s="219">
        <v>495035</v>
      </c>
      <c r="M31" s="219">
        <v>450130</v>
      </c>
      <c r="N31" s="219">
        <v>469237</v>
      </c>
      <c r="O31" s="219">
        <v>460020</v>
      </c>
      <c r="P31" s="219">
        <v>497868</v>
      </c>
      <c r="Q31" s="219">
        <v>597033</v>
      </c>
      <c r="R31" s="219">
        <v>521902</v>
      </c>
      <c r="S31" s="219">
        <v>522154</v>
      </c>
    </row>
    <row r="32" spans="1:19" ht="11" customHeight="1">
      <c r="A32" s="286" t="s">
        <v>308</v>
      </c>
      <c r="B32" s="219">
        <v>221160</v>
      </c>
      <c r="C32" s="219">
        <v>197979</v>
      </c>
      <c r="D32" s="219">
        <v>281375</v>
      </c>
      <c r="E32" s="219">
        <v>313926</v>
      </c>
      <c r="F32" s="219">
        <v>297479</v>
      </c>
      <c r="G32" s="219">
        <f>+[6]SERIE!I165</f>
        <v>351260</v>
      </c>
      <c r="H32" s="220">
        <f>+[6]SERIE!I177</f>
        <v>446543</v>
      </c>
      <c r="I32" s="220">
        <v>351260</v>
      </c>
      <c r="J32" s="220">
        <v>446543</v>
      </c>
      <c r="K32" s="220">
        <v>465960</v>
      </c>
      <c r="L32" s="220">
        <v>501877</v>
      </c>
      <c r="M32" s="220">
        <v>489200</v>
      </c>
      <c r="N32" s="220">
        <v>501840</v>
      </c>
      <c r="O32" s="220">
        <v>553456</v>
      </c>
      <c r="P32" s="220">
        <v>489264</v>
      </c>
      <c r="Q32" s="220">
        <v>576902</v>
      </c>
      <c r="R32" s="220">
        <v>481371</v>
      </c>
      <c r="S32" s="220">
        <v>416274</v>
      </c>
    </row>
    <row r="33" spans="1:19" ht="11" customHeight="1">
      <c r="A33" s="286" t="s">
        <v>433</v>
      </c>
      <c r="B33" s="219">
        <v>220800</v>
      </c>
      <c r="C33" s="219">
        <v>204071</v>
      </c>
      <c r="D33" s="219">
        <v>272818</v>
      </c>
      <c r="E33" s="219">
        <v>288890</v>
      </c>
      <c r="F33" s="219">
        <v>335253</v>
      </c>
      <c r="G33" s="219">
        <f>+[6]SERIE!I166</f>
        <v>424860</v>
      </c>
      <c r="H33" s="220">
        <f>+[6]SERIE!I178</f>
        <v>556210</v>
      </c>
      <c r="I33" s="220">
        <v>424860</v>
      </c>
      <c r="J33" s="220">
        <v>556210</v>
      </c>
      <c r="K33" s="220">
        <v>446771</v>
      </c>
      <c r="L33" s="220">
        <v>499491</v>
      </c>
      <c r="M33" s="220">
        <v>490874</v>
      </c>
      <c r="N33" s="220">
        <v>580840</v>
      </c>
      <c r="O33" s="220">
        <v>477430</v>
      </c>
      <c r="P33" s="220">
        <v>417645</v>
      </c>
      <c r="Q33" s="220">
        <v>587217</v>
      </c>
      <c r="R33" s="220">
        <v>432500</v>
      </c>
      <c r="S33" s="220">
        <v>374796</v>
      </c>
    </row>
    <row r="34" spans="1:19" ht="11" customHeight="1">
      <c r="A34" s="286" t="s">
        <v>263</v>
      </c>
      <c r="B34" s="219">
        <v>209630</v>
      </c>
      <c r="C34" s="219">
        <v>270550</v>
      </c>
      <c r="D34" s="219">
        <v>274124</v>
      </c>
      <c r="E34" s="219">
        <v>313460</v>
      </c>
      <c r="F34" s="219">
        <v>307314</v>
      </c>
      <c r="G34" s="219">
        <f>+[6]SERIE!I167</f>
        <v>364950</v>
      </c>
      <c r="H34" s="220">
        <f>+[6]SERIE!I179</f>
        <v>429308</v>
      </c>
      <c r="I34" s="220">
        <v>364950</v>
      </c>
      <c r="J34" s="220">
        <v>429308</v>
      </c>
      <c r="K34" s="220">
        <v>445115</v>
      </c>
      <c r="L34" s="220">
        <v>591928</v>
      </c>
      <c r="M34" s="220">
        <v>279604</v>
      </c>
      <c r="N34" s="220">
        <v>599528</v>
      </c>
      <c r="O34" s="220">
        <v>463187</v>
      </c>
      <c r="P34" s="220">
        <v>474662</v>
      </c>
      <c r="Q34" s="220">
        <v>604920</v>
      </c>
      <c r="R34" s="220">
        <v>553448</v>
      </c>
      <c r="S34" s="220">
        <v>411360</v>
      </c>
    </row>
    <row r="35" spans="1:19" ht="11" customHeight="1">
      <c r="A35" s="286" t="s">
        <v>387</v>
      </c>
      <c r="B35" s="219">
        <v>194290</v>
      </c>
      <c r="C35" s="219">
        <v>214825</v>
      </c>
      <c r="D35" s="219">
        <v>302038</v>
      </c>
      <c r="E35" s="219">
        <v>237867</v>
      </c>
      <c r="F35" s="219">
        <v>293398</v>
      </c>
      <c r="G35" s="219">
        <f>+[6]SERIE!I168</f>
        <v>393275</v>
      </c>
      <c r="H35" s="220">
        <f>+[6]SERIE!I180</f>
        <v>534149</v>
      </c>
      <c r="I35" s="220">
        <v>393275</v>
      </c>
      <c r="J35" s="220">
        <v>534149</v>
      </c>
      <c r="K35" s="220">
        <v>444863</v>
      </c>
      <c r="L35" s="220">
        <v>495036</v>
      </c>
      <c r="M35" s="220">
        <v>456473</v>
      </c>
      <c r="N35" s="220">
        <v>666964</v>
      </c>
      <c r="O35" s="220">
        <v>551214</v>
      </c>
      <c r="P35" s="220">
        <v>422834</v>
      </c>
      <c r="Q35" s="220">
        <v>628853</v>
      </c>
      <c r="R35" s="220">
        <v>563836</v>
      </c>
      <c r="S35" s="220">
        <v>470724</v>
      </c>
    </row>
    <row r="36" spans="1:19" ht="11" customHeight="1">
      <c r="A36" s="286" t="s">
        <v>291</v>
      </c>
      <c r="B36" s="219">
        <v>216025</v>
      </c>
      <c r="C36" s="219">
        <v>236450</v>
      </c>
      <c r="D36" s="219">
        <v>276156</v>
      </c>
      <c r="E36" s="219">
        <v>208231</v>
      </c>
      <c r="F36" s="219">
        <v>276463</v>
      </c>
      <c r="G36" s="219">
        <f>+[6]SERIE!I169</f>
        <v>389883</v>
      </c>
      <c r="H36" s="220">
        <f>+[6]SERIE!I181</f>
        <v>407890</v>
      </c>
      <c r="I36" s="220">
        <v>389883</v>
      </c>
      <c r="J36" s="220">
        <v>407890</v>
      </c>
      <c r="K36" s="220">
        <v>472433</v>
      </c>
      <c r="L36" s="220">
        <v>505065</v>
      </c>
      <c r="M36" s="220">
        <v>390909</v>
      </c>
      <c r="N36" s="220">
        <v>510189</v>
      </c>
      <c r="O36" s="220">
        <v>453385</v>
      </c>
      <c r="P36" s="220">
        <v>473879</v>
      </c>
      <c r="Q36" s="220">
        <v>666963</v>
      </c>
      <c r="R36" s="220">
        <v>461644</v>
      </c>
      <c r="S36" s="220">
        <v>528692</v>
      </c>
    </row>
    <row r="37" spans="1:19" ht="11" customHeight="1">
      <c r="A37" s="286" t="s">
        <v>5</v>
      </c>
      <c r="B37" s="219">
        <v>180145</v>
      </c>
      <c r="C37" s="219">
        <v>276014</v>
      </c>
      <c r="D37" s="219">
        <v>329687</v>
      </c>
      <c r="E37" s="219">
        <v>294514</v>
      </c>
      <c r="F37" s="219">
        <v>311321</v>
      </c>
      <c r="G37" s="219">
        <f>+[6]SERIE!I170</f>
        <v>379086</v>
      </c>
      <c r="H37" s="220">
        <f>+[6]SERIE!I182</f>
        <v>405155</v>
      </c>
      <c r="I37" s="220">
        <v>379086</v>
      </c>
      <c r="J37" s="220">
        <v>405155</v>
      </c>
      <c r="K37" s="220">
        <v>513398</v>
      </c>
      <c r="L37" s="220">
        <v>496124</v>
      </c>
      <c r="M37" s="220">
        <v>461786</v>
      </c>
      <c r="N37" s="220">
        <v>582066</v>
      </c>
      <c r="O37" s="220">
        <v>462111</v>
      </c>
      <c r="P37" s="220">
        <v>469894</v>
      </c>
      <c r="Q37" s="220">
        <v>369752</v>
      </c>
      <c r="R37" s="220">
        <v>540121</v>
      </c>
      <c r="S37" s="220">
        <v>533159</v>
      </c>
    </row>
    <row r="38" spans="1:19" ht="11" customHeight="1">
      <c r="A38" s="286" t="s">
        <v>6</v>
      </c>
      <c r="B38" s="219">
        <v>226335</v>
      </c>
      <c r="C38" s="219">
        <v>230194</v>
      </c>
      <c r="D38" s="219">
        <v>306170</v>
      </c>
      <c r="E38" s="219">
        <v>301548</v>
      </c>
      <c r="F38" s="219">
        <v>336139</v>
      </c>
      <c r="G38" s="219">
        <f>+[6]SERIE!I171</f>
        <v>397686</v>
      </c>
      <c r="H38" s="220">
        <f>+[6]SERIE!I183</f>
        <v>388381</v>
      </c>
      <c r="I38" s="220">
        <v>397686</v>
      </c>
      <c r="J38" s="220">
        <v>388381</v>
      </c>
      <c r="K38" s="220">
        <v>483254</v>
      </c>
      <c r="L38" s="220">
        <v>530430</v>
      </c>
      <c r="M38" s="220">
        <v>475042</v>
      </c>
      <c r="N38" s="220">
        <v>489833</v>
      </c>
      <c r="O38" s="220">
        <v>512862</v>
      </c>
      <c r="P38" s="220">
        <v>310969</v>
      </c>
      <c r="Q38" s="220">
        <v>551491</v>
      </c>
      <c r="R38" s="220">
        <v>510162</v>
      </c>
      <c r="S38" s="220">
        <v>423568</v>
      </c>
    </row>
    <row r="39" spans="1:19" ht="11" customHeight="1">
      <c r="A39" s="286" t="s">
        <v>315</v>
      </c>
      <c r="B39" s="219">
        <v>222810</v>
      </c>
      <c r="C39" s="219">
        <v>170575</v>
      </c>
      <c r="D39" s="219">
        <v>245443</v>
      </c>
      <c r="E39" s="219">
        <v>296322</v>
      </c>
      <c r="F39" s="219">
        <v>351657</v>
      </c>
      <c r="G39" s="219">
        <f>+[6]SERIE!I172</f>
        <v>503097</v>
      </c>
      <c r="H39" s="220">
        <f>+[6]SERIE!I184</f>
        <v>447217</v>
      </c>
      <c r="I39" s="220">
        <v>503097</v>
      </c>
      <c r="J39" s="220">
        <v>447217</v>
      </c>
      <c r="K39" s="220">
        <v>415601</v>
      </c>
      <c r="L39" s="220">
        <v>651030</v>
      </c>
      <c r="M39" s="220">
        <v>565034</v>
      </c>
      <c r="N39" s="220">
        <v>514447</v>
      </c>
      <c r="O39" s="220">
        <v>575861</v>
      </c>
      <c r="P39" s="220">
        <v>564684</v>
      </c>
      <c r="Q39" s="220">
        <v>593404</v>
      </c>
      <c r="R39" s="220">
        <v>459949</v>
      </c>
      <c r="S39" s="220">
        <v>412361</v>
      </c>
    </row>
    <row r="40" spans="1:19" ht="11" customHeight="1">
      <c r="A40" s="286" t="s">
        <v>7</v>
      </c>
      <c r="B40" s="219">
        <v>219192</v>
      </c>
      <c r="C40" s="219">
        <v>275110</v>
      </c>
      <c r="D40" s="219">
        <v>253477</v>
      </c>
      <c r="E40" s="219">
        <v>369404</v>
      </c>
      <c r="F40" s="219">
        <v>377141</v>
      </c>
      <c r="G40" s="219">
        <f>+[6]SERIE!I173</f>
        <v>445949</v>
      </c>
      <c r="H40" s="220">
        <f>+[6]SERIE!I185</f>
        <v>572688</v>
      </c>
      <c r="I40" s="220">
        <v>445949</v>
      </c>
      <c r="J40" s="220">
        <v>572688</v>
      </c>
      <c r="K40" s="220">
        <v>466377</v>
      </c>
      <c r="L40" s="220">
        <v>498234</v>
      </c>
      <c r="M40" s="220">
        <v>564389</v>
      </c>
      <c r="N40" s="220">
        <v>547621</v>
      </c>
      <c r="O40" s="220">
        <v>507494</v>
      </c>
      <c r="P40" s="220">
        <v>410548</v>
      </c>
      <c r="Q40" s="220">
        <v>589787</v>
      </c>
      <c r="R40" s="220">
        <v>482876</v>
      </c>
      <c r="S40" s="220">
        <v>504817</v>
      </c>
    </row>
    <row r="41" spans="1:19" ht="11" customHeight="1">
      <c r="A41" s="286" t="s">
        <v>8</v>
      </c>
      <c r="B41" s="219">
        <v>250230</v>
      </c>
      <c r="C41" s="219">
        <v>317815</v>
      </c>
      <c r="D41" s="219">
        <v>293817</v>
      </c>
      <c r="E41" s="219">
        <v>330283</v>
      </c>
      <c r="F41" s="219">
        <v>309073</v>
      </c>
      <c r="G41" s="219">
        <f>+[6]SERIE!I174</f>
        <v>516895</v>
      </c>
      <c r="H41" s="220">
        <f>+[6]SERIE!I186</f>
        <v>469963</v>
      </c>
      <c r="I41" s="220">
        <v>516895</v>
      </c>
      <c r="J41" s="220">
        <v>469963</v>
      </c>
      <c r="K41" s="220">
        <v>536898</v>
      </c>
      <c r="L41" s="220">
        <v>569760</v>
      </c>
      <c r="M41" s="220">
        <v>402448</v>
      </c>
      <c r="N41" s="220">
        <v>561409</v>
      </c>
      <c r="O41" s="220">
        <v>511154</v>
      </c>
      <c r="P41" s="220">
        <v>564553</v>
      </c>
      <c r="Q41" s="220">
        <v>454429</v>
      </c>
      <c r="R41" s="220">
        <v>490383</v>
      </c>
      <c r="S41" s="220">
        <v>516904</v>
      </c>
    </row>
    <row r="42" spans="1:19" ht="11" customHeight="1">
      <c r="A42" s="384" t="s">
        <v>9</v>
      </c>
      <c r="B42" s="232">
        <v>158270</v>
      </c>
      <c r="C42" s="232">
        <v>201040</v>
      </c>
      <c r="D42" s="232">
        <v>297226</v>
      </c>
      <c r="E42" s="232">
        <v>291664</v>
      </c>
      <c r="F42" s="232">
        <v>323790</v>
      </c>
      <c r="G42" s="232">
        <f>+[6]SERIE!I175</f>
        <v>508752</v>
      </c>
      <c r="H42" s="232">
        <f>+[6]SERIE!I187</f>
        <v>446835</v>
      </c>
      <c r="I42" s="232">
        <v>508752</v>
      </c>
      <c r="J42" s="232">
        <v>446835</v>
      </c>
      <c r="K42" s="232">
        <v>546727</v>
      </c>
      <c r="L42" s="232">
        <v>582510</v>
      </c>
      <c r="M42" s="232">
        <v>513466</v>
      </c>
      <c r="N42" s="232">
        <v>617135</v>
      </c>
      <c r="O42" s="232">
        <v>480382</v>
      </c>
      <c r="P42" s="232">
        <v>537272</v>
      </c>
      <c r="Q42" s="232">
        <v>569994</v>
      </c>
      <c r="R42" s="232">
        <v>421612</v>
      </c>
      <c r="S42" s="232">
        <v>474342</v>
      </c>
    </row>
    <row r="43" spans="1:19" ht="9" customHeight="1">
      <c r="A43" s="76" t="s">
        <v>745</v>
      </c>
      <c r="B43" s="112"/>
      <c r="C43" s="112"/>
      <c r="D43" s="112"/>
      <c r="E43" s="112"/>
      <c r="F43" s="112"/>
    </row>
    <row r="44" spans="1:19" ht="9" customHeight="1">
      <c r="A44" s="1102" t="s">
        <v>533</v>
      </c>
      <c r="B44" s="112"/>
      <c r="C44" s="112"/>
      <c r="D44" s="112"/>
      <c r="E44" s="112"/>
      <c r="F44" s="112"/>
    </row>
    <row r="45" spans="1:19" ht="9" customHeight="1">
      <c r="A45" s="77" t="s">
        <v>318</v>
      </c>
      <c r="B45" s="112"/>
      <c r="C45" s="112"/>
      <c r="D45" s="112"/>
      <c r="E45" s="112"/>
      <c r="F45" s="112"/>
    </row>
    <row r="46" spans="1:19" ht="9" customHeight="1">
      <c r="A46" s="112"/>
      <c r="B46" s="112"/>
      <c r="C46" s="112"/>
      <c r="D46" s="112"/>
      <c r="E46" s="112"/>
      <c r="F46" s="112"/>
    </row>
    <row r="48" spans="1:19" ht="12" customHeight="1">
      <c r="A48" s="274"/>
    </row>
    <row r="49" spans="1:1" ht="12" customHeight="1">
      <c r="A49" s="274"/>
    </row>
    <row r="50" spans="1:1" ht="12" customHeight="1">
      <c r="A50" s="275"/>
    </row>
  </sheetData>
  <mergeCells count="1">
    <mergeCell ref="A1:E1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S46"/>
  <sheetViews>
    <sheetView showGridLines="0" zoomScale="150" workbookViewId="0">
      <selection activeCell="A45" sqref="A2:S45"/>
    </sheetView>
  </sheetViews>
  <sheetFormatPr baseColWidth="10" defaultColWidth="12.83203125" defaultRowHeight="12" customHeight="1"/>
  <cols>
    <col min="1" max="1" width="6.33203125" style="217" customWidth="1"/>
    <col min="2" max="8" width="6.1640625" style="217" hidden="1" customWidth="1"/>
    <col min="9" max="19" width="6.6640625" style="217" customWidth="1"/>
    <col min="20" max="16384" width="12.83203125" style="217"/>
  </cols>
  <sheetData>
    <row r="1" spans="1:19" ht="12" customHeight="1">
      <c r="A1" s="1381"/>
      <c r="B1" s="1381"/>
      <c r="C1" s="1381"/>
      <c r="D1" s="1381"/>
      <c r="E1" s="1381"/>
    </row>
    <row r="2" spans="1:19" ht="13" customHeight="1">
      <c r="A2" s="215" t="s">
        <v>24</v>
      </c>
      <c r="B2" s="271"/>
      <c r="C2" s="271"/>
      <c r="D2" s="271"/>
      <c r="E2" s="271"/>
      <c r="F2" s="271"/>
    </row>
    <row r="3" spans="1:19" ht="11">
      <c r="A3" s="99" t="s">
        <v>270</v>
      </c>
    </row>
    <row r="4" spans="1:19" ht="5" customHeight="1"/>
    <row r="5" spans="1:19" ht="17" customHeight="1">
      <c r="A5" s="225" t="s">
        <v>135</v>
      </c>
      <c r="B5" s="223">
        <v>2000</v>
      </c>
      <c r="C5" s="223">
        <v>2001</v>
      </c>
      <c r="D5" s="223">
        <v>2002</v>
      </c>
      <c r="E5" s="223">
        <v>2003</v>
      </c>
      <c r="F5" s="223">
        <v>2004</v>
      </c>
      <c r="G5" s="223">
        <v>2005</v>
      </c>
      <c r="H5" s="223">
        <v>2006</v>
      </c>
      <c r="I5" s="223">
        <v>2007</v>
      </c>
      <c r="J5" s="223">
        <v>2008</v>
      </c>
      <c r="K5" s="223">
        <v>2009</v>
      </c>
      <c r="L5" s="223">
        <v>2010</v>
      </c>
      <c r="M5" s="223">
        <v>2011</v>
      </c>
      <c r="N5" s="223">
        <v>2012</v>
      </c>
      <c r="O5" s="223">
        <v>2013</v>
      </c>
      <c r="P5" s="223">
        <v>2014</v>
      </c>
      <c r="Q5" s="223">
        <v>2015</v>
      </c>
      <c r="R5" s="223">
        <v>2016</v>
      </c>
      <c r="S5" s="1123" t="s">
        <v>205</v>
      </c>
    </row>
    <row r="6" spans="1:19" ht="17" customHeight="1">
      <c r="A6" s="693" t="s">
        <v>668</v>
      </c>
      <c r="B6" s="1131">
        <v>399325</v>
      </c>
      <c r="C6" s="1131">
        <v>495413</v>
      </c>
      <c r="D6" s="1131">
        <v>649338</v>
      </c>
      <c r="E6" s="1131">
        <v>627196</v>
      </c>
      <c r="F6" s="1131">
        <v>847825</v>
      </c>
      <c r="G6" s="1131">
        <v>687316</v>
      </c>
      <c r="H6" s="1135">
        <v>1015560</v>
      </c>
      <c r="I6" s="1135">
        <v>1070656</v>
      </c>
      <c r="J6" s="1135">
        <v>1206518</v>
      </c>
      <c r="K6" s="1135">
        <v>1000038</v>
      </c>
      <c r="L6" s="1135">
        <v>1147473</v>
      </c>
      <c r="M6" s="1131">
        <v>909190</v>
      </c>
      <c r="N6" s="1131">
        <v>975022</v>
      </c>
      <c r="O6" s="1135">
        <v>1145429</v>
      </c>
      <c r="P6" s="1131">
        <v>603955</v>
      </c>
      <c r="Q6" s="1131">
        <v>714813</v>
      </c>
      <c r="R6" s="1131">
        <v>367296</v>
      </c>
      <c r="S6" s="1131">
        <v>88618</v>
      </c>
    </row>
    <row r="7" spans="1:19" ht="11" customHeight="1">
      <c r="A7" s="286" t="s">
        <v>206</v>
      </c>
      <c r="B7" s="1132">
        <v>30500</v>
      </c>
      <c r="C7" s="1132">
        <v>53233</v>
      </c>
      <c r="D7" s="1132">
        <v>89410</v>
      </c>
      <c r="E7" s="1132">
        <v>68552</v>
      </c>
      <c r="F7" s="1132">
        <v>85510</v>
      </c>
      <c r="G7" s="1132">
        <v>46100</v>
      </c>
      <c r="H7" s="1136">
        <v>135050</v>
      </c>
      <c r="I7" s="1136">
        <v>93000</v>
      </c>
      <c r="J7" s="1136">
        <v>105600</v>
      </c>
      <c r="K7" s="1136">
        <v>116325</v>
      </c>
      <c r="L7" s="1136">
        <v>74085</v>
      </c>
      <c r="M7" s="1132">
        <v>39750</v>
      </c>
      <c r="N7" s="1132">
        <v>91150</v>
      </c>
      <c r="O7" s="1136">
        <v>115056</v>
      </c>
      <c r="P7" s="1132">
        <v>6000</v>
      </c>
      <c r="Q7" s="1132">
        <v>59280</v>
      </c>
      <c r="R7" s="1132">
        <v>126912</v>
      </c>
      <c r="S7" s="1132">
        <v>0</v>
      </c>
    </row>
    <row r="8" spans="1:19" ht="11" customHeight="1">
      <c r="A8" s="286" t="s">
        <v>308</v>
      </c>
      <c r="B8" s="1132">
        <v>43900</v>
      </c>
      <c r="C8" s="1132">
        <v>39266</v>
      </c>
      <c r="D8" s="1132">
        <v>37200</v>
      </c>
      <c r="E8" s="1132">
        <v>68006</v>
      </c>
      <c r="F8" s="1132">
        <v>64100</v>
      </c>
      <c r="G8" s="1132">
        <v>61300</v>
      </c>
      <c r="H8" s="1137">
        <v>124150</v>
      </c>
      <c r="I8" s="1137">
        <v>61680</v>
      </c>
      <c r="J8" s="1137">
        <v>95530</v>
      </c>
      <c r="K8" s="1137">
        <v>85699</v>
      </c>
      <c r="L8" s="1137">
        <v>123537</v>
      </c>
      <c r="M8" s="1133">
        <v>106220</v>
      </c>
      <c r="N8" s="1133">
        <v>72550</v>
      </c>
      <c r="O8" s="1137">
        <v>168504</v>
      </c>
      <c r="P8" s="1133">
        <v>115880</v>
      </c>
      <c r="Q8" s="1133">
        <v>32480</v>
      </c>
      <c r="R8" s="1133">
        <v>37076</v>
      </c>
      <c r="S8" s="1133">
        <v>6300</v>
      </c>
    </row>
    <row r="9" spans="1:19" ht="11" customHeight="1">
      <c r="A9" s="286" t="s">
        <v>433</v>
      </c>
      <c r="B9" s="1132">
        <v>69500</v>
      </c>
      <c r="C9" s="1132">
        <v>62185</v>
      </c>
      <c r="D9" s="1132">
        <v>78000</v>
      </c>
      <c r="E9" s="1132">
        <v>31030</v>
      </c>
      <c r="F9" s="1132">
        <v>111250</v>
      </c>
      <c r="G9" s="1132">
        <v>78890</v>
      </c>
      <c r="H9" s="1137">
        <v>120328</v>
      </c>
      <c r="I9" s="1137">
        <v>120250</v>
      </c>
      <c r="J9" s="1137">
        <v>114480</v>
      </c>
      <c r="K9" s="1137">
        <v>51963</v>
      </c>
      <c r="L9" s="1137">
        <v>102111</v>
      </c>
      <c r="M9" s="1133">
        <v>90600</v>
      </c>
      <c r="N9" s="1133">
        <v>78700</v>
      </c>
      <c r="O9" s="1137">
        <v>68120</v>
      </c>
      <c r="P9" s="1133">
        <v>52520</v>
      </c>
      <c r="Q9" s="1133">
        <v>72520</v>
      </c>
      <c r="R9" s="1133">
        <v>91769</v>
      </c>
      <c r="S9" s="1133">
        <v>0</v>
      </c>
    </row>
    <row r="10" spans="1:19" ht="11" customHeight="1">
      <c r="A10" s="286" t="s">
        <v>263</v>
      </c>
      <c r="B10" s="1132">
        <v>57900</v>
      </c>
      <c r="C10" s="1132">
        <v>32460</v>
      </c>
      <c r="D10" s="1132">
        <v>31660</v>
      </c>
      <c r="E10" s="1132">
        <v>47240</v>
      </c>
      <c r="F10" s="1132">
        <v>34890</v>
      </c>
      <c r="G10" s="1132">
        <v>30300</v>
      </c>
      <c r="H10" s="1137">
        <v>72900</v>
      </c>
      <c r="I10" s="1137">
        <v>70400</v>
      </c>
      <c r="J10" s="1137">
        <v>88710</v>
      </c>
      <c r="K10" s="1137">
        <v>117530</v>
      </c>
      <c r="L10" s="1137">
        <v>93200</v>
      </c>
      <c r="M10" s="1133">
        <v>32200</v>
      </c>
      <c r="N10" s="1133">
        <v>50965</v>
      </c>
      <c r="O10" s="1137">
        <v>66453</v>
      </c>
      <c r="P10" s="1133">
        <v>18480</v>
      </c>
      <c r="Q10" s="1133">
        <v>107435</v>
      </c>
      <c r="R10" s="1133">
        <v>17800</v>
      </c>
      <c r="S10" s="1133">
        <v>4160</v>
      </c>
    </row>
    <row r="11" spans="1:19" ht="11" customHeight="1">
      <c r="A11" s="286" t="s">
        <v>387</v>
      </c>
      <c r="B11" s="1132">
        <v>20000</v>
      </c>
      <c r="C11" s="1132">
        <v>5700</v>
      </c>
      <c r="D11" s="1132">
        <v>69783</v>
      </c>
      <c r="E11" s="1132">
        <v>14291</v>
      </c>
      <c r="F11" s="1132">
        <v>145700</v>
      </c>
      <c r="G11" s="1132">
        <v>64300</v>
      </c>
      <c r="H11" s="1137">
        <v>54500</v>
      </c>
      <c r="I11" s="1137">
        <v>98600</v>
      </c>
      <c r="J11" s="1137">
        <v>141030</v>
      </c>
      <c r="K11" s="1137">
        <v>74808</v>
      </c>
      <c r="L11" s="1137">
        <v>67810</v>
      </c>
      <c r="M11" s="1133">
        <v>90650</v>
      </c>
      <c r="N11" s="1133">
        <v>113065</v>
      </c>
      <c r="O11" s="1137">
        <v>135718</v>
      </c>
      <c r="P11" s="1133">
        <v>48700</v>
      </c>
      <c r="Q11" s="1133">
        <v>104905</v>
      </c>
      <c r="R11" s="1133">
        <v>64239</v>
      </c>
      <c r="S11" s="1133">
        <v>6300</v>
      </c>
    </row>
    <row r="12" spans="1:19" ht="11" customHeight="1">
      <c r="A12" s="286" t="s">
        <v>291</v>
      </c>
      <c r="B12" s="1132">
        <v>29000</v>
      </c>
      <c r="C12" s="1132">
        <v>22135</v>
      </c>
      <c r="D12" s="1132">
        <v>36150</v>
      </c>
      <c r="E12" s="1132">
        <v>36015</v>
      </c>
      <c r="F12" s="1132">
        <v>43550</v>
      </c>
      <c r="G12" s="1132">
        <v>37800</v>
      </c>
      <c r="H12" s="1137">
        <v>58000</v>
      </c>
      <c r="I12" s="1137">
        <v>65755</v>
      </c>
      <c r="J12" s="1137">
        <v>95360</v>
      </c>
      <c r="K12" s="1137">
        <v>70840</v>
      </c>
      <c r="L12" s="1137">
        <v>122945</v>
      </c>
      <c r="M12" s="1133">
        <v>60000</v>
      </c>
      <c r="N12" s="1133">
        <v>67705</v>
      </c>
      <c r="O12" s="1137">
        <v>120771</v>
      </c>
      <c r="P12" s="1133">
        <v>37440</v>
      </c>
      <c r="Q12" s="1133">
        <v>87554</v>
      </c>
      <c r="R12" s="1133">
        <v>12000</v>
      </c>
      <c r="S12" s="1133">
        <v>0</v>
      </c>
    </row>
    <row r="13" spans="1:19" ht="11" customHeight="1">
      <c r="A13" s="286" t="s">
        <v>5</v>
      </c>
      <c r="B13" s="1132">
        <v>26000</v>
      </c>
      <c r="C13" s="1132">
        <v>36684</v>
      </c>
      <c r="D13" s="1132">
        <v>84780</v>
      </c>
      <c r="E13" s="1132">
        <v>39750</v>
      </c>
      <c r="F13" s="1132">
        <v>58000</v>
      </c>
      <c r="G13" s="1132">
        <v>41000</v>
      </c>
      <c r="H13" s="1137">
        <v>88284</v>
      </c>
      <c r="I13" s="1137">
        <v>90660</v>
      </c>
      <c r="J13" s="1137">
        <v>90000</v>
      </c>
      <c r="K13" s="1137">
        <v>81218</v>
      </c>
      <c r="L13" s="1137">
        <v>64270</v>
      </c>
      <c r="M13" s="1133">
        <v>92500</v>
      </c>
      <c r="N13" s="1133">
        <v>29448</v>
      </c>
      <c r="O13" s="1137">
        <v>95680</v>
      </c>
      <c r="P13" s="1133">
        <v>10160</v>
      </c>
      <c r="Q13" s="1133">
        <v>50237</v>
      </c>
      <c r="R13" s="1133">
        <v>5000</v>
      </c>
      <c r="S13" s="1133">
        <v>0</v>
      </c>
    </row>
    <row r="14" spans="1:19" ht="11" customHeight="1">
      <c r="A14" s="286" t="s">
        <v>6</v>
      </c>
      <c r="B14" s="1132">
        <v>25300</v>
      </c>
      <c r="C14" s="1132">
        <v>29015</v>
      </c>
      <c r="D14" s="1132">
        <v>31025</v>
      </c>
      <c r="E14" s="1132">
        <v>46960</v>
      </c>
      <c r="F14" s="1132">
        <v>48400</v>
      </c>
      <c r="G14" s="1132">
        <v>67508</v>
      </c>
      <c r="H14" s="1137">
        <v>78208</v>
      </c>
      <c r="I14" s="1137">
        <v>93800</v>
      </c>
      <c r="J14" s="1137">
        <v>108006</v>
      </c>
      <c r="K14" s="1137">
        <v>87396</v>
      </c>
      <c r="L14" s="1137">
        <v>124925</v>
      </c>
      <c r="M14" s="1133">
        <v>133410</v>
      </c>
      <c r="N14" s="1133">
        <v>105934</v>
      </c>
      <c r="O14" s="1137">
        <v>98104</v>
      </c>
      <c r="P14" s="1133">
        <v>59496</v>
      </c>
      <c r="Q14" s="1133">
        <v>29120</v>
      </c>
      <c r="R14" s="1133">
        <v>0</v>
      </c>
      <c r="S14" s="1133">
        <v>6300</v>
      </c>
    </row>
    <row r="15" spans="1:19" ht="11" customHeight="1">
      <c r="A15" s="286" t="s">
        <v>315</v>
      </c>
      <c r="B15" s="1132">
        <v>11000</v>
      </c>
      <c r="C15" s="1132">
        <v>48815</v>
      </c>
      <c r="D15" s="1132">
        <v>46770</v>
      </c>
      <c r="E15" s="1132">
        <v>58740</v>
      </c>
      <c r="F15" s="1132">
        <v>94400</v>
      </c>
      <c r="G15" s="1132">
        <v>88172</v>
      </c>
      <c r="H15" s="1137">
        <v>66605</v>
      </c>
      <c r="I15" s="1137">
        <v>102400</v>
      </c>
      <c r="J15" s="1137">
        <v>95170</v>
      </c>
      <c r="K15" s="1137">
        <v>69670</v>
      </c>
      <c r="L15" s="1137">
        <v>98900</v>
      </c>
      <c r="M15" s="1133">
        <v>82400</v>
      </c>
      <c r="N15" s="1133">
        <v>116900</v>
      </c>
      <c r="O15" s="1137">
        <v>87256</v>
      </c>
      <c r="P15" s="1133">
        <v>101920</v>
      </c>
      <c r="Q15" s="1133">
        <v>60568</v>
      </c>
      <c r="R15" s="1133">
        <v>6200</v>
      </c>
      <c r="S15" s="1133">
        <v>0</v>
      </c>
    </row>
    <row r="16" spans="1:19" ht="11" customHeight="1">
      <c r="A16" s="286" t="s">
        <v>7</v>
      </c>
      <c r="B16" s="1132">
        <v>39000</v>
      </c>
      <c r="C16" s="1132">
        <v>80420</v>
      </c>
      <c r="D16" s="1132">
        <v>45060</v>
      </c>
      <c r="E16" s="1132">
        <v>108162</v>
      </c>
      <c r="F16" s="1132">
        <v>61100</v>
      </c>
      <c r="G16" s="1132">
        <v>77338</v>
      </c>
      <c r="H16" s="1137">
        <v>72135</v>
      </c>
      <c r="I16" s="1137">
        <v>82111</v>
      </c>
      <c r="J16" s="1137">
        <v>105700</v>
      </c>
      <c r="K16" s="1137">
        <v>108309</v>
      </c>
      <c r="L16" s="1137">
        <v>114110</v>
      </c>
      <c r="M16" s="1133">
        <v>66400</v>
      </c>
      <c r="N16" s="1133">
        <v>102100</v>
      </c>
      <c r="O16" s="1137">
        <v>111144</v>
      </c>
      <c r="P16" s="1133">
        <v>69151</v>
      </c>
      <c r="Q16" s="1133">
        <v>34380</v>
      </c>
      <c r="R16" s="1133">
        <v>0</v>
      </c>
      <c r="S16" s="1133">
        <v>8059</v>
      </c>
    </row>
    <row r="17" spans="1:19" ht="11" customHeight="1">
      <c r="A17" s="286" t="s">
        <v>8</v>
      </c>
      <c r="B17" s="1132">
        <v>30500</v>
      </c>
      <c r="C17" s="1132">
        <v>52800</v>
      </c>
      <c r="D17" s="1132">
        <v>48700</v>
      </c>
      <c r="E17" s="1132">
        <v>75050</v>
      </c>
      <c r="F17" s="1132">
        <v>39025</v>
      </c>
      <c r="G17" s="1132">
        <v>64608</v>
      </c>
      <c r="H17" s="1137">
        <v>62500</v>
      </c>
      <c r="I17" s="1137">
        <v>85400</v>
      </c>
      <c r="J17" s="1137">
        <v>125276</v>
      </c>
      <c r="K17" s="1137">
        <v>76415</v>
      </c>
      <c r="L17" s="1137">
        <v>96980</v>
      </c>
      <c r="M17" s="1133">
        <v>74500</v>
      </c>
      <c r="N17" s="1133">
        <v>67020</v>
      </c>
      <c r="O17" s="1137">
        <v>44303</v>
      </c>
      <c r="P17" s="1133">
        <v>28428</v>
      </c>
      <c r="Q17" s="1133">
        <v>44614</v>
      </c>
      <c r="R17" s="1133">
        <v>6300</v>
      </c>
      <c r="S17" s="1133">
        <v>18379</v>
      </c>
    </row>
    <row r="18" spans="1:19" ht="11" customHeight="1">
      <c r="A18" s="384" t="s">
        <v>9</v>
      </c>
      <c r="B18" s="1134">
        <v>16725</v>
      </c>
      <c r="C18" s="1134">
        <v>32700</v>
      </c>
      <c r="D18" s="1134">
        <v>50800</v>
      </c>
      <c r="E18" s="1134">
        <v>33400</v>
      </c>
      <c r="F18" s="1134">
        <v>61900</v>
      </c>
      <c r="G18" s="1134">
        <v>30000</v>
      </c>
      <c r="H18" s="1138">
        <v>82900</v>
      </c>
      <c r="I18" s="1138">
        <v>106600</v>
      </c>
      <c r="J18" s="1138">
        <v>41656</v>
      </c>
      <c r="K18" s="1138">
        <v>59865</v>
      </c>
      <c r="L18" s="1138">
        <v>64600</v>
      </c>
      <c r="M18" s="1134">
        <v>40560</v>
      </c>
      <c r="N18" s="1134">
        <v>79485</v>
      </c>
      <c r="O18" s="1138">
        <v>34320</v>
      </c>
      <c r="P18" s="1134">
        <v>55780</v>
      </c>
      <c r="Q18" s="1134">
        <v>31720</v>
      </c>
      <c r="R18" s="1134">
        <v>0</v>
      </c>
      <c r="S18" s="1134">
        <v>39120</v>
      </c>
    </row>
    <row r="19" spans="1:19" ht="9" customHeight="1">
      <c r="A19" s="76" t="s">
        <v>745</v>
      </c>
      <c r="B19" s="112"/>
      <c r="C19" s="112"/>
      <c r="D19" s="112"/>
      <c r="E19" s="112"/>
      <c r="F19" s="112"/>
      <c r="G19" s="112"/>
    </row>
    <row r="20" spans="1:19" ht="9" customHeight="1">
      <c r="A20" s="1102" t="s">
        <v>533</v>
      </c>
      <c r="B20" s="112"/>
      <c r="C20" s="112"/>
      <c r="D20" s="112"/>
      <c r="E20" s="112"/>
      <c r="F20" s="112"/>
      <c r="G20" s="112"/>
    </row>
    <row r="21" spans="1:19" ht="9" customHeight="1">
      <c r="A21" s="77" t="s">
        <v>318</v>
      </c>
      <c r="B21" s="112"/>
      <c r="C21" s="112"/>
      <c r="D21" s="112"/>
      <c r="E21" s="112"/>
      <c r="F21" s="112"/>
      <c r="G21" s="112"/>
    </row>
    <row r="22" spans="1:19" ht="28" customHeight="1"/>
    <row r="23" spans="1:19" ht="28" customHeight="1"/>
    <row r="24" spans="1:19" ht="28" customHeight="1"/>
    <row r="25" spans="1:19" ht="28" customHeight="1"/>
    <row r="26" spans="1:19" ht="15" customHeight="1">
      <c r="A26" s="99" t="s">
        <v>335</v>
      </c>
      <c r="B26" s="99"/>
    </row>
    <row r="27" spans="1:19" ht="11">
      <c r="A27" s="99" t="s">
        <v>669</v>
      </c>
      <c r="B27" s="99"/>
    </row>
    <row r="28" spans="1:19" ht="5" customHeight="1"/>
    <row r="29" spans="1:19" ht="17" customHeight="1">
      <c r="A29" s="223" t="s">
        <v>135</v>
      </c>
      <c r="B29" s="223">
        <v>2000</v>
      </c>
      <c r="C29" s="223">
        <v>2001</v>
      </c>
      <c r="D29" s="223">
        <v>2002</v>
      </c>
      <c r="E29" s="223">
        <v>2003</v>
      </c>
      <c r="F29" s="223">
        <v>2004</v>
      </c>
      <c r="G29" s="223">
        <v>2005</v>
      </c>
      <c r="H29" s="223">
        <v>2006</v>
      </c>
      <c r="I29" s="223">
        <v>2007</v>
      </c>
      <c r="J29" s="223">
        <v>2008</v>
      </c>
      <c r="K29" s="223">
        <v>2009</v>
      </c>
      <c r="L29" s="223">
        <v>2010</v>
      </c>
      <c r="M29" s="223">
        <v>2011</v>
      </c>
      <c r="N29" s="223">
        <v>2012</v>
      </c>
      <c r="O29" s="223">
        <v>2013</v>
      </c>
      <c r="P29" s="223">
        <v>2014</v>
      </c>
      <c r="Q29" s="223">
        <v>2015</v>
      </c>
      <c r="R29" s="223">
        <v>2016</v>
      </c>
      <c r="S29" s="1126" t="s">
        <v>205</v>
      </c>
    </row>
    <row r="30" spans="1:19" ht="17" customHeight="1">
      <c r="A30" s="693" t="s">
        <v>668</v>
      </c>
      <c r="B30" s="1124">
        <v>2556679</v>
      </c>
      <c r="C30" s="1124">
        <v>2582564</v>
      </c>
      <c r="D30" s="1124">
        <v>2937060</v>
      </c>
      <c r="E30" s="1124">
        <v>2974065</v>
      </c>
      <c r="F30" s="1124">
        <v>3126266</v>
      </c>
      <c r="G30" s="1124">
        <v>3516585</v>
      </c>
      <c r="H30" s="1124">
        <v>3727274</v>
      </c>
      <c r="I30" s="1124">
        <v>4209259</v>
      </c>
      <c r="J30" s="1124">
        <v>4405100</v>
      </c>
      <c r="K30" s="1124">
        <v>4722467</v>
      </c>
      <c r="L30" s="1124">
        <v>5398457</v>
      </c>
      <c r="M30" s="1124">
        <v>4900605</v>
      </c>
      <c r="N30" s="1124">
        <v>6044515</v>
      </c>
      <c r="O30" s="1124">
        <v>5410063</v>
      </c>
      <c r="P30" s="1124">
        <v>5781377</v>
      </c>
      <c r="Q30" s="1124">
        <v>6341188</v>
      </c>
      <c r="R30" s="1124">
        <v>5760695</v>
      </c>
      <c r="S30" s="1124">
        <v>5760500</v>
      </c>
    </row>
    <row r="31" spans="1:19" ht="11" customHeight="1">
      <c r="A31" s="286" t="s">
        <v>206</v>
      </c>
      <c r="B31" s="219">
        <v>245700</v>
      </c>
      <c r="C31" s="219">
        <v>259521</v>
      </c>
      <c r="D31" s="219">
        <v>260025</v>
      </c>
      <c r="E31" s="219">
        <v>286600</v>
      </c>
      <c r="F31" s="219">
        <v>264393</v>
      </c>
      <c r="G31" s="219">
        <v>286006</v>
      </c>
      <c r="H31" s="219">
        <v>297720</v>
      </c>
      <c r="I31" s="219">
        <v>336082</v>
      </c>
      <c r="J31" s="219">
        <v>384393</v>
      </c>
      <c r="K31" s="219">
        <v>359438</v>
      </c>
      <c r="L31" s="219">
        <v>420950</v>
      </c>
      <c r="M31" s="219">
        <v>420780</v>
      </c>
      <c r="N31" s="219">
        <v>378087</v>
      </c>
      <c r="O31" s="219">
        <v>422964</v>
      </c>
      <c r="P31" s="219">
        <v>491868</v>
      </c>
      <c r="Q31" s="219">
        <v>537753</v>
      </c>
      <c r="R31" s="219">
        <v>411658</v>
      </c>
      <c r="S31" s="219">
        <v>558554</v>
      </c>
    </row>
    <row r="32" spans="1:19" ht="11" customHeight="1">
      <c r="A32" s="286" t="s">
        <v>308</v>
      </c>
      <c r="B32" s="219">
        <v>219060</v>
      </c>
      <c r="C32" s="219">
        <v>158713</v>
      </c>
      <c r="D32" s="219">
        <v>258175</v>
      </c>
      <c r="E32" s="219">
        <v>245920</v>
      </c>
      <c r="F32" s="219">
        <v>233379</v>
      </c>
      <c r="G32" s="220">
        <v>277534</v>
      </c>
      <c r="H32" s="220">
        <v>333435</v>
      </c>
      <c r="I32" s="220">
        <v>289580</v>
      </c>
      <c r="J32" s="220">
        <v>351013</v>
      </c>
      <c r="K32" s="220">
        <v>380261</v>
      </c>
      <c r="L32" s="220">
        <v>378340</v>
      </c>
      <c r="M32" s="220">
        <v>393380</v>
      </c>
      <c r="N32" s="220">
        <v>429290</v>
      </c>
      <c r="O32" s="220">
        <v>405752</v>
      </c>
      <c r="P32" s="220">
        <v>388384</v>
      </c>
      <c r="Q32" s="220">
        <v>609942</v>
      </c>
      <c r="R32" s="220">
        <v>459895</v>
      </c>
      <c r="S32" s="220">
        <v>409974</v>
      </c>
    </row>
    <row r="33" spans="1:19" ht="11" customHeight="1">
      <c r="A33" s="286" t="s">
        <v>433</v>
      </c>
      <c r="B33" s="219">
        <v>221106</v>
      </c>
      <c r="C33" s="219">
        <v>153886</v>
      </c>
      <c r="D33" s="219">
        <v>227313</v>
      </c>
      <c r="E33" s="219">
        <v>257860</v>
      </c>
      <c r="F33" s="219">
        <v>235443</v>
      </c>
      <c r="G33" s="220">
        <v>246552</v>
      </c>
      <c r="H33" s="220">
        <v>307620</v>
      </c>
      <c r="I33" s="220">
        <v>304610</v>
      </c>
      <c r="J33" s="220">
        <v>441730</v>
      </c>
      <c r="K33" s="220">
        <v>394808</v>
      </c>
      <c r="L33" s="220">
        <v>397380</v>
      </c>
      <c r="M33" s="220">
        <v>415474</v>
      </c>
      <c r="N33" s="220">
        <v>502140</v>
      </c>
      <c r="O33" s="220">
        <v>513310</v>
      </c>
      <c r="P33" s="220">
        <v>464341</v>
      </c>
      <c r="Q33" s="220">
        <v>535497</v>
      </c>
      <c r="R33" s="220">
        <v>356331</v>
      </c>
      <c r="S33" s="220">
        <v>398716</v>
      </c>
    </row>
    <row r="34" spans="1:19" ht="11" customHeight="1">
      <c r="A34" s="286" t="s">
        <v>263</v>
      </c>
      <c r="B34" s="219">
        <v>199435</v>
      </c>
      <c r="C34" s="219">
        <v>268090</v>
      </c>
      <c r="D34" s="219">
        <v>242464</v>
      </c>
      <c r="E34" s="219">
        <v>266220</v>
      </c>
      <c r="F34" s="219">
        <v>283864</v>
      </c>
      <c r="G34" s="220">
        <v>306411</v>
      </c>
      <c r="H34" s="220">
        <v>313242</v>
      </c>
      <c r="I34" s="220">
        <v>321590</v>
      </c>
      <c r="J34" s="220">
        <v>340598</v>
      </c>
      <c r="K34" s="220">
        <v>327585</v>
      </c>
      <c r="L34" s="220">
        <v>529928</v>
      </c>
      <c r="M34" s="220">
        <v>295244</v>
      </c>
      <c r="N34" s="220">
        <v>548563</v>
      </c>
      <c r="O34" s="220">
        <v>396734</v>
      </c>
      <c r="P34" s="220">
        <v>545726</v>
      </c>
      <c r="Q34" s="220">
        <v>525773</v>
      </c>
      <c r="R34" s="220">
        <v>551248</v>
      </c>
      <c r="S34" s="220">
        <v>427811</v>
      </c>
    </row>
    <row r="35" spans="1:19" ht="11" customHeight="1">
      <c r="A35" s="286" t="s">
        <v>387</v>
      </c>
      <c r="B35" s="219">
        <v>206590</v>
      </c>
      <c r="C35" s="219">
        <v>209125</v>
      </c>
      <c r="D35" s="219">
        <v>232255</v>
      </c>
      <c r="E35" s="219">
        <v>223576</v>
      </c>
      <c r="F35" s="219">
        <v>147698</v>
      </c>
      <c r="G35" s="220">
        <v>277704</v>
      </c>
      <c r="H35" s="220">
        <v>255660</v>
      </c>
      <c r="I35" s="220">
        <v>321715</v>
      </c>
      <c r="J35" s="220">
        <v>411319</v>
      </c>
      <c r="K35" s="220">
        <v>370055</v>
      </c>
      <c r="L35" s="220">
        <v>484668</v>
      </c>
      <c r="M35" s="220">
        <v>393823</v>
      </c>
      <c r="N35" s="220">
        <v>553899</v>
      </c>
      <c r="O35" s="220">
        <v>457096</v>
      </c>
      <c r="P35" s="220">
        <v>498250</v>
      </c>
      <c r="Q35" s="220">
        <v>526028</v>
      </c>
      <c r="R35" s="220">
        <v>530797</v>
      </c>
      <c r="S35" s="220">
        <v>500824</v>
      </c>
    </row>
    <row r="36" spans="1:19" ht="11" customHeight="1">
      <c r="A36" s="286" t="s">
        <v>291</v>
      </c>
      <c r="B36" s="219">
        <v>205031</v>
      </c>
      <c r="C36" s="219">
        <v>235315</v>
      </c>
      <c r="D36" s="219">
        <v>268006</v>
      </c>
      <c r="E36" s="219">
        <v>172216</v>
      </c>
      <c r="F36" s="219">
        <v>232913</v>
      </c>
      <c r="G36" s="220">
        <v>286125</v>
      </c>
      <c r="H36" s="220">
        <v>332064</v>
      </c>
      <c r="I36" s="220">
        <v>342228</v>
      </c>
      <c r="J36" s="220">
        <v>312530</v>
      </c>
      <c r="K36" s="220">
        <v>401537</v>
      </c>
      <c r="L36" s="220">
        <v>382120</v>
      </c>
      <c r="M36" s="220">
        <v>330909</v>
      </c>
      <c r="N36" s="220">
        <v>496772</v>
      </c>
      <c r="O36" s="220">
        <v>378374</v>
      </c>
      <c r="P36" s="220">
        <v>533315</v>
      </c>
      <c r="Q36" s="220">
        <v>579409</v>
      </c>
      <c r="R36" s="220">
        <v>493030</v>
      </c>
      <c r="S36" s="220">
        <v>569252</v>
      </c>
    </row>
    <row r="37" spans="1:19" ht="11" customHeight="1">
      <c r="A37" s="286" t="s">
        <v>5</v>
      </c>
      <c r="B37" s="219">
        <v>174945</v>
      </c>
      <c r="C37" s="219">
        <v>263330</v>
      </c>
      <c r="D37" s="219">
        <v>244907</v>
      </c>
      <c r="E37" s="219">
        <v>254764</v>
      </c>
      <c r="F37" s="219">
        <v>287761</v>
      </c>
      <c r="G37" s="220">
        <v>274168</v>
      </c>
      <c r="H37" s="220">
        <v>342909</v>
      </c>
      <c r="I37" s="220">
        <v>288426</v>
      </c>
      <c r="J37" s="220">
        <v>315155</v>
      </c>
      <c r="K37" s="220">
        <v>432118</v>
      </c>
      <c r="L37" s="220">
        <v>431854</v>
      </c>
      <c r="M37" s="220">
        <v>369286</v>
      </c>
      <c r="N37" s="220">
        <v>590058</v>
      </c>
      <c r="O37" s="220">
        <v>414687</v>
      </c>
      <c r="P37" s="220">
        <v>527334</v>
      </c>
      <c r="Q37" s="220">
        <v>319515</v>
      </c>
      <c r="R37" s="220">
        <v>559494</v>
      </c>
      <c r="S37" s="220">
        <v>573719</v>
      </c>
    </row>
    <row r="38" spans="1:19" ht="11" customHeight="1">
      <c r="A38" s="286" t="s">
        <v>6</v>
      </c>
      <c r="B38" s="219">
        <v>233035</v>
      </c>
      <c r="C38" s="219">
        <v>229179</v>
      </c>
      <c r="D38" s="219">
        <v>275145</v>
      </c>
      <c r="E38" s="219">
        <v>254588</v>
      </c>
      <c r="F38" s="219">
        <v>292739</v>
      </c>
      <c r="G38" s="220">
        <v>311924</v>
      </c>
      <c r="H38" s="220">
        <v>275197</v>
      </c>
      <c r="I38" s="220">
        <v>349646</v>
      </c>
      <c r="J38" s="220">
        <v>280375</v>
      </c>
      <c r="K38" s="220">
        <v>395613</v>
      </c>
      <c r="L38" s="220">
        <v>405505</v>
      </c>
      <c r="M38" s="220">
        <v>361632</v>
      </c>
      <c r="N38" s="220">
        <v>478019</v>
      </c>
      <c r="O38" s="220">
        <v>513974</v>
      </c>
      <c r="P38" s="220">
        <v>285493</v>
      </c>
      <c r="Q38" s="220">
        <v>562099</v>
      </c>
      <c r="R38" s="220">
        <v>510162</v>
      </c>
      <c r="S38" s="220">
        <v>417268</v>
      </c>
    </row>
    <row r="39" spans="1:19" ht="11" customHeight="1">
      <c r="A39" s="286" t="s">
        <v>315</v>
      </c>
      <c r="B39" s="219">
        <v>241810</v>
      </c>
      <c r="C39" s="219">
        <v>121760</v>
      </c>
      <c r="D39" s="219">
        <v>203850</v>
      </c>
      <c r="E39" s="219">
        <v>237582</v>
      </c>
      <c r="F39" s="219">
        <v>274897</v>
      </c>
      <c r="G39" s="220">
        <v>306303</v>
      </c>
      <c r="H39" s="220">
        <v>267341</v>
      </c>
      <c r="I39" s="220">
        <v>400697</v>
      </c>
      <c r="J39" s="220">
        <v>352047</v>
      </c>
      <c r="K39" s="220">
        <v>345786</v>
      </c>
      <c r="L39" s="220">
        <v>552130</v>
      </c>
      <c r="M39" s="220">
        <v>542634</v>
      </c>
      <c r="N39" s="220">
        <v>415147</v>
      </c>
      <c r="O39" s="220">
        <v>556309</v>
      </c>
      <c r="P39" s="220">
        <v>553804</v>
      </c>
      <c r="Q39" s="220">
        <v>535436</v>
      </c>
      <c r="R39" s="220">
        <v>467269</v>
      </c>
      <c r="S39" s="220">
        <v>412361</v>
      </c>
    </row>
    <row r="40" spans="1:19" ht="11" customHeight="1">
      <c r="A40" s="286" t="s">
        <v>7</v>
      </c>
      <c r="B40" s="219">
        <v>228692</v>
      </c>
      <c r="C40" s="219">
        <v>215690</v>
      </c>
      <c r="D40" s="219">
        <v>233377</v>
      </c>
      <c r="E40" s="219">
        <v>261242</v>
      </c>
      <c r="F40" s="219">
        <v>316041</v>
      </c>
      <c r="G40" s="220">
        <v>334374</v>
      </c>
      <c r="H40" s="220">
        <v>367276</v>
      </c>
      <c r="I40" s="220">
        <v>389838</v>
      </c>
      <c r="J40" s="220">
        <v>466659</v>
      </c>
      <c r="K40" s="220">
        <v>368068</v>
      </c>
      <c r="L40" s="220">
        <v>424892</v>
      </c>
      <c r="M40" s="220">
        <v>547989</v>
      </c>
      <c r="N40" s="220">
        <v>468401</v>
      </c>
      <c r="O40" s="220">
        <v>396350</v>
      </c>
      <c r="P40" s="220">
        <v>370933</v>
      </c>
      <c r="Q40" s="220">
        <v>605119</v>
      </c>
      <c r="R40" s="220">
        <v>495356</v>
      </c>
      <c r="S40" s="220">
        <v>537474</v>
      </c>
    </row>
    <row r="41" spans="1:19" ht="11" customHeight="1">
      <c r="A41" s="286" t="s">
        <v>8</v>
      </c>
      <c r="B41" s="219">
        <v>219730</v>
      </c>
      <c r="C41" s="219">
        <v>293615</v>
      </c>
      <c r="D41" s="219">
        <v>245117</v>
      </c>
      <c r="E41" s="219">
        <v>255233</v>
      </c>
      <c r="F41" s="219">
        <v>270048</v>
      </c>
      <c r="G41" s="220">
        <v>343434</v>
      </c>
      <c r="H41" s="220">
        <v>266810</v>
      </c>
      <c r="I41" s="220">
        <v>462695</v>
      </c>
      <c r="J41" s="220">
        <v>344395</v>
      </c>
      <c r="K41" s="220">
        <v>460483</v>
      </c>
      <c r="L41" s="220">
        <v>472780</v>
      </c>
      <c r="M41" s="220">
        <v>356548</v>
      </c>
      <c r="N41" s="220">
        <v>567189</v>
      </c>
      <c r="O41" s="220">
        <v>508451</v>
      </c>
      <c r="P41" s="220">
        <v>620885</v>
      </c>
      <c r="Q41" s="220">
        <v>433895</v>
      </c>
      <c r="R41" s="220">
        <v>484083</v>
      </c>
      <c r="S41" s="220">
        <v>519325</v>
      </c>
    </row>
    <row r="42" spans="1:19" ht="11" customHeight="1">
      <c r="A42" s="384" t="s">
        <v>9</v>
      </c>
      <c r="B42" s="232">
        <v>161545</v>
      </c>
      <c r="C42" s="232">
        <v>174340</v>
      </c>
      <c r="D42" s="232">
        <v>246426</v>
      </c>
      <c r="E42" s="232">
        <v>258264</v>
      </c>
      <c r="F42" s="232">
        <v>287090</v>
      </c>
      <c r="G42" s="232">
        <v>266050</v>
      </c>
      <c r="H42" s="232">
        <v>368000</v>
      </c>
      <c r="I42" s="232">
        <v>402152</v>
      </c>
      <c r="J42" s="232">
        <v>404886</v>
      </c>
      <c r="K42" s="232">
        <v>486715</v>
      </c>
      <c r="L42" s="232">
        <v>517910</v>
      </c>
      <c r="M42" s="232">
        <v>472906</v>
      </c>
      <c r="N42" s="232">
        <v>616950</v>
      </c>
      <c r="O42" s="232">
        <v>446062</v>
      </c>
      <c r="P42" s="232">
        <v>501044</v>
      </c>
      <c r="Q42" s="232">
        <v>570722</v>
      </c>
      <c r="R42" s="232">
        <v>441372</v>
      </c>
      <c r="S42" s="232">
        <v>435222</v>
      </c>
    </row>
    <row r="43" spans="1:19" ht="9" customHeight="1">
      <c r="A43" s="76" t="s">
        <v>745</v>
      </c>
      <c r="B43" s="111"/>
      <c r="C43" s="111"/>
      <c r="D43" s="111"/>
      <c r="E43" s="111"/>
      <c r="F43" s="111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</row>
    <row r="44" spans="1:19" ht="9" customHeight="1">
      <c r="A44" s="1102" t="s">
        <v>533</v>
      </c>
      <c r="B44" s="112"/>
      <c r="C44" s="112"/>
      <c r="D44" s="112"/>
      <c r="E44" s="112"/>
      <c r="F44" s="112"/>
    </row>
    <row r="45" spans="1:19" ht="9" customHeight="1">
      <c r="A45" s="77" t="s">
        <v>318</v>
      </c>
      <c r="B45" s="112"/>
      <c r="C45" s="112"/>
      <c r="D45" s="112"/>
      <c r="E45" s="112"/>
      <c r="F45" s="112"/>
    </row>
    <row r="46" spans="1:19" ht="9" customHeight="1">
      <c r="A46" s="112"/>
      <c r="B46" s="112"/>
      <c r="C46" s="112"/>
      <c r="D46" s="112"/>
      <c r="E46" s="112"/>
      <c r="F46" s="112"/>
    </row>
  </sheetData>
  <mergeCells count="1">
    <mergeCell ref="A1:E1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W46"/>
  <sheetViews>
    <sheetView showGridLines="0" zoomScale="150" workbookViewId="0">
      <selection activeCell="A2" sqref="A2:S44"/>
    </sheetView>
  </sheetViews>
  <sheetFormatPr baseColWidth="10" defaultColWidth="12.83203125" defaultRowHeight="12" customHeight="1"/>
  <cols>
    <col min="1" max="1" width="6.33203125" style="217" customWidth="1"/>
    <col min="2" max="8" width="5.83203125" style="217" hidden="1" customWidth="1"/>
    <col min="9" max="19" width="6.6640625" style="217" customWidth="1"/>
    <col min="20" max="16384" width="12.83203125" style="217"/>
  </cols>
  <sheetData>
    <row r="1" spans="1:19" ht="12" customHeight="1">
      <c r="A1" s="1381"/>
      <c r="B1" s="1381"/>
      <c r="C1" s="1381"/>
      <c r="D1" s="1381"/>
      <c r="E1" s="1381"/>
    </row>
    <row r="2" spans="1:19" ht="14" customHeight="1">
      <c r="A2" s="215" t="s">
        <v>228</v>
      </c>
      <c r="B2" s="271"/>
      <c r="C2" s="271"/>
      <c r="D2" s="271"/>
      <c r="E2" s="271"/>
      <c r="F2" s="271"/>
    </row>
    <row r="3" spans="1:19" ht="11">
      <c r="A3" s="99" t="s">
        <v>623</v>
      </c>
    </row>
    <row r="4" spans="1:19" ht="5" customHeight="1"/>
    <row r="5" spans="1:19" ht="17" customHeight="1">
      <c r="A5" s="225" t="s">
        <v>135</v>
      </c>
      <c r="B5" s="223">
        <v>2000</v>
      </c>
      <c r="C5" s="223">
        <v>2001</v>
      </c>
      <c r="D5" s="223">
        <v>2002</v>
      </c>
      <c r="E5" s="223">
        <v>2003</v>
      </c>
      <c r="F5" s="223">
        <v>2004</v>
      </c>
      <c r="G5" s="223">
        <v>2005</v>
      </c>
      <c r="H5" s="223">
        <v>2006</v>
      </c>
      <c r="I5" s="223">
        <v>2007</v>
      </c>
      <c r="J5" s="223">
        <v>2008</v>
      </c>
      <c r="K5" s="223">
        <v>2009</v>
      </c>
      <c r="L5" s="223">
        <v>2010</v>
      </c>
      <c r="M5" s="223">
        <v>2011</v>
      </c>
      <c r="N5" s="223">
        <v>2012</v>
      </c>
      <c r="O5" s="223">
        <v>2013</v>
      </c>
      <c r="P5" s="223">
        <v>2014</v>
      </c>
      <c r="Q5" s="223">
        <v>2015</v>
      </c>
      <c r="R5" s="223">
        <v>2016</v>
      </c>
      <c r="S5" s="224" t="s">
        <v>205</v>
      </c>
    </row>
    <row r="6" spans="1:19" ht="17" customHeight="1">
      <c r="A6" s="693" t="s">
        <v>668</v>
      </c>
      <c r="B6" s="1139">
        <v>0</v>
      </c>
      <c r="C6" s="1139">
        <v>0</v>
      </c>
      <c r="D6" s="1139">
        <v>0</v>
      </c>
      <c r="E6" s="1139">
        <v>0</v>
      </c>
      <c r="F6" s="1139">
        <v>0</v>
      </c>
      <c r="G6" s="1139">
        <v>0</v>
      </c>
      <c r="H6" s="1139">
        <v>0</v>
      </c>
      <c r="I6" s="1139">
        <v>0</v>
      </c>
      <c r="J6" s="1139">
        <v>0</v>
      </c>
      <c r="K6" s="1139">
        <v>365040</v>
      </c>
      <c r="L6" s="1139">
        <v>52560</v>
      </c>
      <c r="M6" s="1139">
        <v>0</v>
      </c>
      <c r="N6" s="1139">
        <v>0</v>
      </c>
      <c r="O6" s="1139">
        <v>0</v>
      </c>
      <c r="P6" s="1139">
        <v>538200</v>
      </c>
      <c r="Q6" s="1139">
        <v>31080</v>
      </c>
      <c r="R6" s="1139">
        <v>0</v>
      </c>
      <c r="S6" s="1139">
        <v>0</v>
      </c>
    </row>
    <row r="7" spans="1:19" ht="11" customHeight="1">
      <c r="A7" s="286" t="s">
        <v>206</v>
      </c>
      <c r="B7" s="1140">
        <v>0</v>
      </c>
      <c r="C7" s="1140">
        <v>0</v>
      </c>
      <c r="D7" s="1140">
        <v>0</v>
      </c>
      <c r="E7" s="1140">
        <v>0</v>
      </c>
      <c r="F7" s="1140">
        <v>0</v>
      </c>
      <c r="G7" s="1140">
        <v>0</v>
      </c>
      <c r="H7" s="1140">
        <v>0</v>
      </c>
      <c r="I7" s="1140">
        <v>0</v>
      </c>
      <c r="J7" s="1140">
        <v>0</v>
      </c>
      <c r="K7" s="1140">
        <v>0</v>
      </c>
      <c r="L7" s="1140">
        <v>52560</v>
      </c>
      <c r="M7" s="1140">
        <v>0</v>
      </c>
      <c r="N7" s="1140">
        <v>0</v>
      </c>
      <c r="O7" s="1140">
        <v>0</v>
      </c>
      <c r="P7" s="1140">
        <v>0</v>
      </c>
      <c r="Q7" s="1140">
        <v>31080</v>
      </c>
      <c r="R7" s="1140">
        <v>0</v>
      </c>
      <c r="S7" s="1140">
        <v>0</v>
      </c>
    </row>
    <row r="8" spans="1:19" ht="11" customHeight="1">
      <c r="A8" s="286" t="s">
        <v>308</v>
      </c>
      <c r="B8" s="1140">
        <v>0</v>
      </c>
      <c r="C8" s="1140">
        <v>0</v>
      </c>
      <c r="D8" s="1140">
        <v>0</v>
      </c>
      <c r="E8" s="1140">
        <v>0</v>
      </c>
      <c r="F8" s="1140">
        <v>0</v>
      </c>
      <c r="G8" s="1141">
        <v>0</v>
      </c>
      <c r="H8" s="1141">
        <v>0</v>
      </c>
      <c r="I8" s="1141">
        <v>0</v>
      </c>
      <c r="J8" s="1141">
        <v>0</v>
      </c>
      <c r="K8" s="1141">
        <v>0</v>
      </c>
      <c r="L8" s="1141">
        <v>0</v>
      </c>
      <c r="M8" s="1141">
        <v>0</v>
      </c>
      <c r="N8" s="1141">
        <v>0</v>
      </c>
      <c r="O8" s="1141">
        <v>0</v>
      </c>
      <c r="P8" s="1141">
        <v>0</v>
      </c>
      <c r="Q8" s="1141">
        <v>0</v>
      </c>
      <c r="R8" s="1141">
        <v>0</v>
      </c>
      <c r="S8" s="1141">
        <v>0</v>
      </c>
    </row>
    <row r="9" spans="1:19" ht="11" customHeight="1">
      <c r="A9" s="286" t="s">
        <v>433</v>
      </c>
      <c r="B9" s="1140">
        <v>0</v>
      </c>
      <c r="C9" s="1140">
        <v>0</v>
      </c>
      <c r="D9" s="1140">
        <v>0</v>
      </c>
      <c r="E9" s="1140">
        <v>0</v>
      </c>
      <c r="F9" s="1140">
        <v>0</v>
      </c>
      <c r="G9" s="1141">
        <v>0</v>
      </c>
      <c r="H9" s="1141">
        <v>0</v>
      </c>
      <c r="I9" s="1141">
        <v>0</v>
      </c>
      <c r="J9" s="1141">
        <v>0</v>
      </c>
      <c r="K9" s="1141">
        <v>0</v>
      </c>
      <c r="L9" s="1141">
        <v>0</v>
      </c>
      <c r="M9" s="1141">
        <v>0</v>
      </c>
      <c r="N9" s="1141">
        <v>0</v>
      </c>
      <c r="O9" s="1141">
        <v>0</v>
      </c>
      <c r="P9" s="1141">
        <v>0</v>
      </c>
      <c r="Q9" s="1141">
        <v>0</v>
      </c>
      <c r="R9" s="1141">
        <v>0</v>
      </c>
      <c r="S9" s="1141">
        <v>0</v>
      </c>
    </row>
    <row r="10" spans="1:19" ht="11" customHeight="1">
      <c r="A10" s="286" t="s">
        <v>263</v>
      </c>
      <c r="B10" s="1140">
        <v>0</v>
      </c>
      <c r="C10" s="1140">
        <v>0</v>
      </c>
      <c r="D10" s="1140">
        <v>0</v>
      </c>
      <c r="E10" s="1140">
        <v>0</v>
      </c>
      <c r="F10" s="1140">
        <v>0</v>
      </c>
      <c r="G10" s="1141">
        <v>0</v>
      </c>
      <c r="H10" s="1141">
        <v>0</v>
      </c>
      <c r="I10" s="1141">
        <v>0</v>
      </c>
      <c r="J10" s="1141">
        <v>0</v>
      </c>
      <c r="K10" s="1141">
        <v>0</v>
      </c>
      <c r="L10" s="1141">
        <v>0</v>
      </c>
      <c r="M10" s="1141">
        <v>0</v>
      </c>
      <c r="N10" s="1141">
        <v>0</v>
      </c>
      <c r="O10" s="1141">
        <v>0</v>
      </c>
      <c r="P10" s="1141">
        <v>0</v>
      </c>
      <c r="Q10" s="1141">
        <v>0</v>
      </c>
      <c r="R10" s="1141">
        <v>0</v>
      </c>
      <c r="S10" s="1141">
        <v>0</v>
      </c>
    </row>
    <row r="11" spans="1:19" ht="11" customHeight="1">
      <c r="A11" s="286" t="s">
        <v>387</v>
      </c>
      <c r="B11" s="1140">
        <v>0</v>
      </c>
      <c r="C11" s="1140">
        <v>0</v>
      </c>
      <c r="D11" s="1140">
        <v>0</v>
      </c>
      <c r="E11" s="1140">
        <v>0</v>
      </c>
      <c r="F11" s="1140">
        <v>0</v>
      </c>
      <c r="G11" s="1141">
        <v>0</v>
      </c>
      <c r="H11" s="1141">
        <v>0</v>
      </c>
      <c r="I11" s="1141">
        <v>0</v>
      </c>
      <c r="J11" s="1141">
        <v>0</v>
      </c>
      <c r="K11" s="1141">
        <v>0</v>
      </c>
      <c r="L11" s="1141">
        <v>0</v>
      </c>
      <c r="M11" s="1141">
        <v>0</v>
      </c>
      <c r="N11" s="1141">
        <v>0</v>
      </c>
      <c r="O11" s="1141">
        <v>0</v>
      </c>
      <c r="P11" s="1141">
        <v>0</v>
      </c>
      <c r="Q11" s="1141">
        <v>0</v>
      </c>
      <c r="R11" s="1141">
        <v>0</v>
      </c>
      <c r="S11" s="1141">
        <v>0</v>
      </c>
    </row>
    <row r="12" spans="1:19" ht="11" customHeight="1">
      <c r="A12" s="286" t="s">
        <v>291</v>
      </c>
      <c r="B12" s="1140">
        <v>0</v>
      </c>
      <c r="C12" s="1140">
        <v>0</v>
      </c>
      <c r="D12" s="1140">
        <v>0</v>
      </c>
      <c r="E12" s="1140">
        <v>0</v>
      </c>
      <c r="F12" s="1140">
        <v>0</v>
      </c>
      <c r="G12" s="1141">
        <v>0</v>
      </c>
      <c r="H12" s="1141">
        <v>0</v>
      </c>
      <c r="I12" s="1141">
        <v>0</v>
      </c>
      <c r="J12" s="1141">
        <v>0</v>
      </c>
      <c r="K12" s="1141">
        <v>0</v>
      </c>
      <c r="L12" s="1141">
        <v>0</v>
      </c>
      <c r="M12" s="1141">
        <v>0</v>
      </c>
      <c r="N12" s="1141">
        <v>0</v>
      </c>
      <c r="O12" s="1141">
        <v>0</v>
      </c>
      <c r="P12" s="1141">
        <v>61200</v>
      </c>
      <c r="Q12" s="1141">
        <v>0</v>
      </c>
      <c r="R12" s="1141">
        <v>0</v>
      </c>
      <c r="S12" s="1141">
        <v>0</v>
      </c>
    </row>
    <row r="13" spans="1:19" ht="11" customHeight="1">
      <c r="A13" s="286" t="s">
        <v>5</v>
      </c>
      <c r="B13" s="1140">
        <v>0</v>
      </c>
      <c r="C13" s="1140">
        <v>0</v>
      </c>
      <c r="D13" s="1140">
        <v>0</v>
      </c>
      <c r="E13" s="1140">
        <v>0</v>
      </c>
      <c r="F13" s="1140">
        <v>0</v>
      </c>
      <c r="G13" s="1141">
        <v>0</v>
      </c>
      <c r="H13" s="1141">
        <v>0</v>
      </c>
      <c r="I13" s="1141">
        <v>0</v>
      </c>
      <c r="J13" s="1141">
        <v>0</v>
      </c>
      <c r="K13" s="1141">
        <v>119520</v>
      </c>
      <c r="L13" s="1141">
        <v>0</v>
      </c>
      <c r="M13" s="1141">
        <v>0</v>
      </c>
      <c r="N13" s="1141">
        <v>0</v>
      </c>
      <c r="O13" s="1141">
        <v>0</v>
      </c>
      <c r="P13" s="1141">
        <v>161640</v>
      </c>
      <c r="Q13" s="1141">
        <v>0</v>
      </c>
      <c r="R13" s="1141">
        <v>0</v>
      </c>
      <c r="S13" s="1141">
        <v>0</v>
      </c>
    </row>
    <row r="14" spans="1:19" ht="11" customHeight="1">
      <c r="A14" s="286" t="s">
        <v>6</v>
      </c>
      <c r="B14" s="1140">
        <v>0</v>
      </c>
      <c r="C14" s="1140">
        <v>0</v>
      </c>
      <c r="D14" s="1140">
        <v>0</v>
      </c>
      <c r="E14" s="1140">
        <v>0</v>
      </c>
      <c r="F14" s="1140">
        <v>0</v>
      </c>
      <c r="G14" s="1141">
        <v>0</v>
      </c>
      <c r="H14" s="1141">
        <v>0</v>
      </c>
      <c r="I14" s="1141">
        <v>0</v>
      </c>
      <c r="J14" s="1141">
        <v>0</v>
      </c>
      <c r="K14" s="1141">
        <v>61920</v>
      </c>
      <c r="L14" s="1141">
        <v>0</v>
      </c>
      <c r="M14" s="1141">
        <v>0</v>
      </c>
      <c r="N14" s="1141">
        <v>0</v>
      </c>
      <c r="O14" s="1141">
        <v>0</v>
      </c>
      <c r="P14" s="1141">
        <v>124200</v>
      </c>
      <c r="Q14" s="1141">
        <v>0</v>
      </c>
      <c r="R14" s="1141">
        <v>0</v>
      </c>
      <c r="S14" s="1141">
        <v>0</v>
      </c>
    </row>
    <row r="15" spans="1:19" ht="11" customHeight="1">
      <c r="A15" s="286" t="s">
        <v>315</v>
      </c>
      <c r="B15" s="1140">
        <v>0</v>
      </c>
      <c r="C15" s="1140">
        <v>0</v>
      </c>
      <c r="D15" s="1140">
        <v>0</v>
      </c>
      <c r="E15" s="1140">
        <v>0</v>
      </c>
      <c r="F15" s="1140">
        <v>0</v>
      </c>
      <c r="G15" s="1141">
        <v>0</v>
      </c>
      <c r="H15" s="1141">
        <v>0</v>
      </c>
      <c r="I15" s="1141">
        <v>0</v>
      </c>
      <c r="J15" s="1141">
        <v>0</v>
      </c>
      <c r="K15" s="1141">
        <v>20520</v>
      </c>
      <c r="L15" s="1141">
        <v>0</v>
      </c>
      <c r="M15" s="1141">
        <v>0</v>
      </c>
      <c r="N15" s="1141">
        <v>0</v>
      </c>
      <c r="O15" s="1141">
        <v>0</v>
      </c>
      <c r="P15" s="1141">
        <v>0</v>
      </c>
      <c r="Q15" s="1141">
        <v>0</v>
      </c>
      <c r="R15" s="1141">
        <v>0</v>
      </c>
      <c r="S15" s="1141">
        <v>0</v>
      </c>
    </row>
    <row r="16" spans="1:19" ht="11" customHeight="1">
      <c r="A16" s="286" t="s">
        <v>7</v>
      </c>
      <c r="B16" s="1140">
        <v>0</v>
      </c>
      <c r="C16" s="1140">
        <v>0</v>
      </c>
      <c r="D16" s="1140">
        <v>0</v>
      </c>
      <c r="E16" s="1140">
        <v>0</v>
      </c>
      <c r="F16" s="1140">
        <v>0</v>
      </c>
      <c r="G16" s="1141">
        <v>0</v>
      </c>
      <c r="H16" s="1141">
        <v>0</v>
      </c>
      <c r="I16" s="1141">
        <v>0</v>
      </c>
      <c r="J16" s="1141">
        <v>0</v>
      </c>
      <c r="K16" s="1141">
        <v>72000</v>
      </c>
      <c r="L16" s="1141">
        <v>0</v>
      </c>
      <c r="M16" s="1141">
        <v>0</v>
      </c>
      <c r="N16" s="1141">
        <v>0</v>
      </c>
      <c r="O16" s="1141">
        <v>0</v>
      </c>
      <c r="P16" s="1141">
        <v>126720</v>
      </c>
      <c r="Q16" s="1141">
        <v>0</v>
      </c>
      <c r="R16" s="1141">
        <v>0</v>
      </c>
      <c r="S16" s="1141">
        <v>0</v>
      </c>
    </row>
    <row r="17" spans="1:23" ht="11" customHeight="1">
      <c r="A17" s="286" t="s">
        <v>8</v>
      </c>
      <c r="B17" s="1140">
        <v>0</v>
      </c>
      <c r="C17" s="1140">
        <v>0</v>
      </c>
      <c r="D17" s="1140">
        <v>0</v>
      </c>
      <c r="E17" s="1140">
        <v>0</v>
      </c>
      <c r="F17" s="1140">
        <v>0</v>
      </c>
      <c r="G17" s="1141">
        <v>0</v>
      </c>
      <c r="H17" s="1141">
        <v>0</v>
      </c>
      <c r="I17" s="1141">
        <v>0</v>
      </c>
      <c r="J17" s="1141">
        <v>0</v>
      </c>
      <c r="K17" s="1141">
        <v>11520</v>
      </c>
      <c r="L17" s="1141">
        <v>0</v>
      </c>
      <c r="M17" s="1141">
        <v>0</v>
      </c>
      <c r="N17" s="1141">
        <v>0</v>
      </c>
      <c r="O17" s="1141">
        <v>0</v>
      </c>
      <c r="P17" s="1141">
        <v>64440</v>
      </c>
      <c r="Q17" s="1141">
        <v>0</v>
      </c>
      <c r="R17" s="1141">
        <v>0</v>
      </c>
      <c r="S17" s="1141">
        <v>0</v>
      </c>
    </row>
    <row r="18" spans="1:23" ht="11" customHeight="1">
      <c r="A18" s="384" t="s">
        <v>9</v>
      </c>
      <c r="B18" s="1142">
        <v>0</v>
      </c>
      <c r="C18" s="1142">
        <v>0</v>
      </c>
      <c r="D18" s="1142">
        <v>0</v>
      </c>
      <c r="E18" s="1142">
        <v>0</v>
      </c>
      <c r="F18" s="1142">
        <v>0</v>
      </c>
      <c r="G18" s="1142">
        <v>0</v>
      </c>
      <c r="H18" s="1142">
        <v>0</v>
      </c>
      <c r="I18" s="1142">
        <v>0</v>
      </c>
      <c r="J18" s="1142">
        <v>0</v>
      </c>
      <c r="K18" s="1142">
        <v>79560</v>
      </c>
      <c r="L18" s="1142">
        <v>0</v>
      </c>
      <c r="M18" s="1142">
        <v>0</v>
      </c>
      <c r="N18" s="1142">
        <v>0</v>
      </c>
      <c r="O18" s="1142">
        <v>0</v>
      </c>
      <c r="P18" s="1142">
        <v>0</v>
      </c>
      <c r="Q18" s="1142">
        <v>0</v>
      </c>
      <c r="R18" s="1142">
        <v>0</v>
      </c>
      <c r="S18" s="1142">
        <v>0</v>
      </c>
    </row>
    <row r="19" spans="1:23" ht="9" customHeight="1">
      <c r="A19" s="76" t="s">
        <v>745</v>
      </c>
      <c r="B19" s="112"/>
      <c r="C19" s="112"/>
      <c r="D19" s="112"/>
      <c r="E19" s="112"/>
      <c r="F19" s="112"/>
      <c r="G19" s="112"/>
    </row>
    <row r="20" spans="1:23" ht="9" customHeight="1">
      <c r="A20" s="1102" t="s">
        <v>532</v>
      </c>
      <c r="B20" s="112"/>
      <c r="C20" s="112"/>
      <c r="D20" s="112"/>
      <c r="E20" s="112"/>
      <c r="F20" s="112"/>
      <c r="G20" s="112"/>
    </row>
    <row r="21" spans="1:23" ht="9" customHeight="1">
      <c r="A21" s="77" t="s">
        <v>318</v>
      </c>
      <c r="B21" s="112"/>
      <c r="C21" s="112"/>
      <c r="D21" s="112"/>
      <c r="E21" s="112"/>
      <c r="F21" s="112"/>
      <c r="G21" s="112"/>
    </row>
    <row r="22" spans="1:23" ht="28" customHeight="1"/>
    <row r="23" spans="1:23" ht="28" customHeight="1"/>
    <row r="24" spans="1:23" ht="28" customHeight="1"/>
    <row r="25" spans="1:23" ht="28" customHeight="1"/>
    <row r="26" spans="1:23" ht="14" customHeight="1">
      <c r="A26" s="99" t="s">
        <v>229</v>
      </c>
      <c r="B26" s="99"/>
    </row>
    <row r="27" spans="1:23" ht="11">
      <c r="A27" s="99" t="s">
        <v>138</v>
      </c>
      <c r="B27" s="99"/>
    </row>
    <row r="28" spans="1:23" ht="5" customHeight="1"/>
    <row r="29" spans="1:23" ht="17" customHeight="1">
      <c r="A29" s="225" t="s">
        <v>135</v>
      </c>
      <c r="B29" s="223">
        <v>2000</v>
      </c>
      <c r="C29" s="223">
        <v>2001</v>
      </c>
      <c r="D29" s="223">
        <v>2002</v>
      </c>
      <c r="E29" s="223">
        <v>2003</v>
      </c>
      <c r="F29" s="223">
        <v>2004</v>
      </c>
      <c r="G29" s="223">
        <v>2005</v>
      </c>
      <c r="H29" s="223">
        <v>2006</v>
      </c>
      <c r="I29" s="223">
        <v>2007</v>
      </c>
      <c r="J29" s="223">
        <v>2008</v>
      </c>
      <c r="K29" s="223">
        <v>2009</v>
      </c>
      <c r="L29" s="223">
        <v>2010</v>
      </c>
      <c r="M29" s="223">
        <v>2011</v>
      </c>
      <c r="N29" s="223">
        <v>2012</v>
      </c>
      <c r="O29" s="223">
        <v>2013</v>
      </c>
      <c r="P29" s="223">
        <v>2014</v>
      </c>
      <c r="Q29" s="223">
        <v>2015</v>
      </c>
      <c r="R29" s="223">
        <v>2016</v>
      </c>
      <c r="S29" s="224" t="s">
        <v>205</v>
      </c>
    </row>
    <row r="30" spans="1:23" ht="17" customHeight="1">
      <c r="A30" s="693" t="s">
        <v>668</v>
      </c>
      <c r="B30" s="1139">
        <v>0</v>
      </c>
      <c r="C30" s="1139">
        <v>0</v>
      </c>
      <c r="D30" s="1139">
        <v>0</v>
      </c>
      <c r="E30" s="1139">
        <v>0</v>
      </c>
      <c r="F30" s="1139">
        <v>0</v>
      </c>
      <c r="G30" s="1139">
        <v>0</v>
      </c>
      <c r="H30" s="1139">
        <v>0</v>
      </c>
      <c r="I30" s="1139">
        <v>0</v>
      </c>
      <c r="J30" s="1139">
        <v>703680</v>
      </c>
      <c r="K30" s="1139">
        <v>684400</v>
      </c>
      <c r="L30" s="1139">
        <v>362160</v>
      </c>
      <c r="M30" s="1139">
        <v>642960</v>
      </c>
      <c r="N30" s="1139">
        <v>534600</v>
      </c>
      <c r="O30" s="1139">
        <v>823960</v>
      </c>
      <c r="P30" s="1124">
        <v>2421000</v>
      </c>
      <c r="Q30" s="1124">
        <v>2744280</v>
      </c>
      <c r="R30" s="1124">
        <v>2980080</v>
      </c>
      <c r="S30" s="1124">
        <v>2533680</v>
      </c>
    </row>
    <row r="31" spans="1:23" ht="11" customHeight="1">
      <c r="A31" s="286" t="s">
        <v>206</v>
      </c>
      <c r="B31" s="1140">
        <v>0</v>
      </c>
      <c r="C31" s="1140">
        <v>0</v>
      </c>
      <c r="D31" s="1140">
        <v>0</v>
      </c>
      <c r="E31" s="1140">
        <v>0</v>
      </c>
      <c r="F31" s="1140">
        <v>0</v>
      </c>
      <c r="G31" s="1140">
        <v>0</v>
      </c>
      <c r="H31" s="1140">
        <v>0</v>
      </c>
      <c r="I31" s="1140">
        <v>0</v>
      </c>
      <c r="J31" s="1140">
        <v>0</v>
      </c>
      <c r="K31" s="1140">
        <v>69840</v>
      </c>
      <c r="L31" s="1140">
        <v>0</v>
      </c>
      <c r="M31" s="1140">
        <v>157320</v>
      </c>
      <c r="N31" s="1140">
        <v>77040</v>
      </c>
      <c r="O31" s="1140">
        <v>28440</v>
      </c>
      <c r="P31" s="219">
        <v>222840</v>
      </c>
      <c r="Q31" s="219">
        <v>194400</v>
      </c>
      <c r="R31" s="219">
        <v>376920</v>
      </c>
      <c r="S31" s="219">
        <v>268200</v>
      </c>
      <c r="W31" s="219"/>
    </row>
    <row r="32" spans="1:23" ht="11" customHeight="1">
      <c r="A32" s="286" t="s">
        <v>308</v>
      </c>
      <c r="B32" s="1141">
        <v>0</v>
      </c>
      <c r="C32" s="1141">
        <v>0</v>
      </c>
      <c r="D32" s="1141">
        <v>0</v>
      </c>
      <c r="E32" s="1141">
        <v>0</v>
      </c>
      <c r="F32" s="1141">
        <v>0</v>
      </c>
      <c r="G32" s="1140">
        <v>0</v>
      </c>
      <c r="H32" s="1141">
        <v>0</v>
      </c>
      <c r="I32" s="1141">
        <v>0</v>
      </c>
      <c r="J32" s="1141">
        <v>0</v>
      </c>
      <c r="K32" s="1141">
        <v>282240</v>
      </c>
      <c r="L32" s="1141">
        <v>0</v>
      </c>
      <c r="M32" s="1141">
        <v>115200</v>
      </c>
      <c r="N32" s="1141">
        <v>14040</v>
      </c>
      <c r="O32" s="1141">
        <v>28440</v>
      </c>
      <c r="P32" s="220">
        <v>187920</v>
      </c>
      <c r="Q32" s="219">
        <v>204840</v>
      </c>
      <c r="R32" s="219">
        <v>249480</v>
      </c>
      <c r="S32" s="219">
        <v>241560</v>
      </c>
      <c r="W32" s="219"/>
    </row>
    <row r="33" spans="1:23" ht="11" customHeight="1">
      <c r="A33" s="286" t="s">
        <v>433</v>
      </c>
      <c r="B33" s="1141">
        <v>0</v>
      </c>
      <c r="C33" s="1141">
        <v>0</v>
      </c>
      <c r="D33" s="1141">
        <v>0</v>
      </c>
      <c r="E33" s="1141">
        <v>0</v>
      </c>
      <c r="F33" s="1141">
        <v>0</v>
      </c>
      <c r="G33" s="1140">
        <v>0</v>
      </c>
      <c r="H33" s="1141">
        <v>0</v>
      </c>
      <c r="I33" s="1141">
        <v>0</v>
      </c>
      <c r="J33" s="1141">
        <v>0</v>
      </c>
      <c r="K33" s="1141">
        <v>35280</v>
      </c>
      <c r="L33" s="1141">
        <v>156600</v>
      </c>
      <c r="M33" s="1141">
        <v>72000</v>
      </c>
      <c r="N33" s="1141">
        <v>64440</v>
      </c>
      <c r="O33" s="1141">
        <v>70920</v>
      </c>
      <c r="P33" s="220">
        <v>202680</v>
      </c>
      <c r="Q33" s="219">
        <v>181080</v>
      </c>
      <c r="R33" s="219">
        <v>168840</v>
      </c>
      <c r="S33" s="219">
        <v>176760</v>
      </c>
      <c r="W33" s="219"/>
    </row>
    <row r="34" spans="1:23" ht="11" customHeight="1">
      <c r="A34" s="286" t="s">
        <v>263</v>
      </c>
      <c r="B34" s="1141">
        <v>0</v>
      </c>
      <c r="C34" s="1141">
        <v>0</v>
      </c>
      <c r="D34" s="1141">
        <v>0</v>
      </c>
      <c r="E34" s="1141">
        <v>0</v>
      </c>
      <c r="F34" s="1141">
        <v>0</v>
      </c>
      <c r="G34" s="1140">
        <v>0</v>
      </c>
      <c r="H34" s="1141">
        <v>0</v>
      </c>
      <c r="I34" s="1141">
        <v>0</v>
      </c>
      <c r="J34" s="1141">
        <v>0</v>
      </c>
      <c r="K34" s="1141">
        <v>61560</v>
      </c>
      <c r="L34" s="1141">
        <v>52200</v>
      </c>
      <c r="M34" s="1141">
        <v>56160</v>
      </c>
      <c r="N34" s="1141">
        <v>0</v>
      </c>
      <c r="O34" s="1141">
        <v>14400</v>
      </c>
      <c r="P34" s="220">
        <v>221760</v>
      </c>
      <c r="Q34" s="219">
        <v>263160</v>
      </c>
      <c r="R34" s="219">
        <v>272880</v>
      </c>
      <c r="S34" s="219">
        <v>144720</v>
      </c>
      <c r="W34" s="219"/>
    </row>
    <row r="35" spans="1:23" ht="11" customHeight="1">
      <c r="A35" s="286" t="s">
        <v>387</v>
      </c>
      <c r="B35" s="1141">
        <v>0</v>
      </c>
      <c r="C35" s="1141">
        <v>0</v>
      </c>
      <c r="D35" s="1141">
        <v>0</v>
      </c>
      <c r="E35" s="1141">
        <v>0</v>
      </c>
      <c r="F35" s="1141">
        <v>0</v>
      </c>
      <c r="G35" s="1140">
        <v>0</v>
      </c>
      <c r="H35" s="1141">
        <v>0</v>
      </c>
      <c r="I35" s="1141">
        <v>0</v>
      </c>
      <c r="J35" s="1141">
        <v>92880</v>
      </c>
      <c r="K35" s="1141">
        <v>56880</v>
      </c>
      <c r="L35" s="1141">
        <v>0</v>
      </c>
      <c r="M35" s="1141">
        <v>59400</v>
      </c>
      <c r="N35" s="1141">
        <v>178560</v>
      </c>
      <c r="O35" s="1141">
        <v>14400</v>
      </c>
      <c r="P35" s="220">
        <v>175680</v>
      </c>
      <c r="Q35" s="219">
        <v>169560</v>
      </c>
      <c r="R35" s="219">
        <v>203760</v>
      </c>
      <c r="S35" s="219">
        <v>177120</v>
      </c>
      <c r="W35" s="219"/>
    </row>
    <row r="36" spans="1:23" ht="11" customHeight="1">
      <c r="A36" s="286" t="s">
        <v>291</v>
      </c>
      <c r="B36" s="1141">
        <v>0</v>
      </c>
      <c r="C36" s="1141">
        <v>0</v>
      </c>
      <c r="D36" s="1141">
        <v>0</v>
      </c>
      <c r="E36" s="1141">
        <v>0</v>
      </c>
      <c r="F36" s="1141">
        <v>0</v>
      </c>
      <c r="G36" s="1140">
        <v>0</v>
      </c>
      <c r="H36" s="1141">
        <v>0</v>
      </c>
      <c r="I36" s="1141">
        <v>0</v>
      </c>
      <c r="J36" s="1141">
        <v>185760</v>
      </c>
      <c r="K36" s="1141">
        <v>26280</v>
      </c>
      <c r="L36" s="1141">
        <v>0</v>
      </c>
      <c r="M36" s="1141">
        <v>0</v>
      </c>
      <c r="N36" s="1141">
        <v>80640</v>
      </c>
      <c r="O36" s="1141">
        <v>43200</v>
      </c>
      <c r="P36" s="220">
        <v>108360</v>
      </c>
      <c r="Q36" s="219">
        <v>110880</v>
      </c>
      <c r="R36" s="219">
        <v>284040</v>
      </c>
      <c r="S36" s="219">
        <v>174600</v>
      </c>
      <c r="W36" s="219"/>
    </row>
    <row r="37" spans="1:23" ht="11" customHeight="1">
      <c r="A37" s="286" t="s">
        <v>5</v>
      </c>
      <c r="B37" s="1141">
        <v>0</v>
      </c>
      <c r="C37" s="1141">
        <v>0</v>
      </c>
      <c r="D37" s="1141">
        <v>0</v>
      </c>
      <c r="E37" s="1141">
        <v>0</v>
      </c>
      <c r="F37" s="1141">
        <v>0</v>
      </c>
      <c r="G37" s="1140">
        <v>0</v>
      </c>
      <c r="H37" s="1141">
        <v>0</v>
      </c>
      <c r="I37" s="1141">
        <v>0</v>
      </c>
      <c r="J37" s="1141">
        <v>92880</v>
      </c>
      <c r="K37" s="1141">
        <v>0</v>
      </c>
      <c r="L37" s="1141">
        <v>0</v>
      </c>
      <c r="M37" s="1141">
        <v>28440</v>
      </c>
      <c r="N37" s="1141">
        <v>48960</v>
      </c>
      <c r="O37" s="1141">
        <v>14400</v>
      </c>
      <c r="P37" s="220">
        <v>236520</v>
      </c>
      <c r="Q37" s="219">
        <v>264960</v>
      </c>
      <c r="R37" s="219">
        <v>219960</v>
      </c>
      <c r="S37" s="219">
        <v>286560</v>
      </c>
      <c r="W37" s="219"/>
    </row>
    <row r="38" spans="1:23" ht="11" customHeight="1">
      <c r="A38" s="286" t="s">
        <v>6</v>
      </c>
      <c r="B38" s="1141">
        <v>0</v>
      </c>
      <c r="C38" s="1141">
        <v>0</v>
      </c>
      <c r="D38" s="1141">
        <v>0</v>
      </c>
      <c r="E38" s="1141">
        <v>0</v>
      </c>
      <c r="F38" s="1141">
        <v>0</v>
      </c>
      <c r="G38" s="1140">
        <v>0</v>
      </c>
      <c r="H38" s="1141">
        <v>0</v>
      </c>
      <c r="I38" s="1141">
        <v>0</v>
      </c>
      <c r="J38" s="1141">
        <v>0</v>
      </c>
      <c r="K38" s="1141">
        <v>0</v>
      </c>
      <c r="L38" s="1141">
        <v>0</v>
      </c>
      <c r="M38" s="1141">
        <v>64440</v>
      </c>
      <c r="N38" s="1141">
        <v>28440</v>
      </c>
      <c r="O38" s="1141">
        <v>28800</v>
      </c>
      <c r="P38" s="220">
        <v>182520</v>
      </c>
      <c r="Q38" s="219">
        <v>236520</v>
      </c>
      <c r="R38" s="219">
        <v>271800</v>
      </c>
      <c r="S38" s="219">
        <v>158760</v>
      </c>
      <c r="W38" s="219"/>
    </row>
    <row r="39" spans="1:23" ht="11" customHeight="1">
      <c r="A39" s="286" t="s">
        <v>315</v>
      </c>
      <c r="B39" s="1141">
        <v>0</v>
      </c>
      <c r="C39" s="1141">
        <v>0</v>
      </c>
      <c r="D39" s="1141">
        <v>0</v>
      </c>
      <c r="E39" s="1141">
        <v>0</v>
      </c>
      <c r="F39" s="1141">
        <v>0</v>
      </c>
      <c r="G39" s="1140">
        <v>0</v>
      </c>
      <c r="H39" s="1141">
        <v>0</v>
      </c>
      <c r="I39" s="1141">
        <v>0</v>
      </c>
      <c r="J39" s="1141">
        <v>0</v>
      </c>
      <c r="K39" s="1141">
        <v>0</v>
      </c>
      <c r="L39" s="1141">
        <v>0</v>
      </c>
      <c r="M39" s="1141">
        <v>30960</v>
      </c>
      <c r="N39" s="1141">
        <v>0</v>
      </c>
      <c r="O39" s="1141">
        <v>24400</v>
      </c>
      <c r="P39" s="220">
        <v>210600</v>
      </c>
      <c r="Q39" s="219">
        <v>286200</v>
      </c>
      <c r="R39" s="219">
        <v>141120</v>
      </c>
      <c r="S39" s="219">
        <v>212040</v>
      </c>
      <c r="W39" s="219"/>
    </row>
    <row r="40" spans="1:23" ht="11" customHeight="1">
      <c r="A40" s="286" t="s">
        <v>7</v>
      </c>
      <c r="B40" s="1141">
        <v>0</v>
      </c>
      <c r="C40" s="1141">
        <v>0</v>
      </c>
      <c r="D40" s="1141">
        <v>0</v>
      </c>
      <c r="E40" s="1141">
        <v>0</v>
      </c>
      <c r="F40" s="1141">
        <v>0</v>
      </c>
      <c r="G40" s="1140">
        <v>0</v>
      </c>
      <c r="H40" s="1141">
        <v>0</v>
      </c>
      <c r="I40" s="1141">
        <v>0</v>
      </c>
      <c r="J40" s="1141">
        <v>93000</v>
      </c>
      <c r="K40" s="1141">
        <v>50040</v>
      </c>
      <c r="L40" s="1141">
        <v>46800</v>
      </c>
      <c r="M40" s="1141">
        <v>28440</v>
      </c>
      <c r="N40" s="1141">
        <v>28440</v>
      </c>
      <c r="O40" s="1141">
        <v>106560</v>
      </c>
      <c r="P40" s="220">
        <v>222120</v>
      </c>
      <c r="Q40" s="219">
        <v>252360</v>
      </c>
      <c r="R40" s="219">
        <v>225000</v>
      </c>
      <c r="S40" s="219">
        <v>255240</v>
      </c>
      <c r="W40" s="219"/>
    </row>
    <row r="41" spans="1:23" ht="11" customHeight="1">
      <c r="A41" s="286" t="s">
        <v>8</v>
      </c>
      <c r="B41" s="1141">
        <v>0</v>
      </c>
      <c r="C41" s="1141">
        <v>0</v>
      </c>
      <c r="D41" s="1141">
        <v>0</v>
      </c>
      <c r="E41" s="1141">
        <v>0</v>
      </c>
      <c r="F41" s="1141">
        <v>0</v>
      </c>
      <c r="G41" s="1140">
        <v>0</v>
      </c>
      <c r="H41" s="1141">
        <v>0</v>
      </c>
      <c r="I41" s="1141">
        <v>0</v>
      </c>
      <c r="J41" s="1141">
        <v>239160</v>
      </c>
      <c r="K41" s="1141">
        <v>102280</v>
      </c>
      <c r="L41" s="1141">
        <v>106560</v>
      </c>
      <c r="M41" s="1141">
        <v>30600</v>
      </c>
      <c r="N41" s="1141">
        <v>14040</v>
      </c>
      <c r="O41" s="1141">
        <v>232200</v>
      </c>
      <c r="P41" s="220">
        <v>161280</v>
      </c>
      <c r="Q41" s="219">
        <v>312480</v>
      </c>
      <c r="R41" s="219">
        <v>269280</v>
      </c>
      <c r="S41" s="219">
        <v>135720</v>
      </c>
      <c r="W41" s="219"/>
    </row>
    <row r="42" spans="1:23" ht="11" customHeight="1">
      <c r="A42" s="384" t="s">
        <v>9</v>
      </c>
      <c r="B42" s="1142">
        <v>0</v>
      </c>
      <c r="C42" s="1142">
        <v>0</v>
      </c>
      <c r="D42" s="1142">
        <v>0</v>
      </c>
      <c r="E42" s="1142">
        <v>0</v>
      </c>
      <c r="F42" s="1142">
        <v>0</v>
      </c>
      <c r="G42" s="1142">
        <v>0</v>
      </c>
      <c r="H42" s="1142">
        <v>0</v>
      </c>
      <c r="I42" s="1142">
        <v>0</v>
      </c>
      <c r="J42" s="1142">
        <v>0</v>
      </c>
      <c r="K42" s="1142">
        <v>0</v>
      </c>
      <c r="L42" s="1142">
        <v>0</v>
      </c>
      <c r="M42" s="1142">
        <v>0</v>
      </c>
      <c r="N42" s="1142">
        <v>0</v>
      </c>
      <c r="O42" s="1142">
        <v>217800</v>
      </c>
      <c r="P42" s="232">
        <v>288720</v>
      </c>
      <c r="Q42" s="232">
        <v>267840</v>
      </c>
      <c r="R42" s="232">
        <v>297000</v>
      </c>
      <c r="S42" s="232">
        <v>302400</v>
      </c>
      <c r="W42" s="219"/>
    </row>
    <row r="43" spans="1:23" ht="9" customHeight="1">
      <c r="A43" s="76" t="s">
        <v>745</v>
      </c>
      <c r="B43" s="1143"/>
      <c r="C43" s="1143"/>
      <c r="D43" s="1143"/>
      <c r="E43" s="1143"/>
      <c r="F43" s="1143"/>
      <c r="G43" s="1143"/>
      <c r="H43" s="1143"/>
      <c r="I43" s="1143"/>
      <c r="J43" s="1143"/>
      <c r="K43" s="1141"/>
      <c r="L43" s="1141"/>
      <c r="M43" s="1141"/>
      <c r="N43" s="1141"/>
      <c r="O43" s="1141"/>
      <c r="P43" s="220"/>
      <c r="Q43" s="220"/>
      <c r="R43" s="220"/>
      <c r="S43" s="220"/>
    </row>
    <row r="44" spans="1:23" ht="9" customHeight="1">
      <c r="A44" s="1102" t="s">
        <v>532</v>
      </c>
      <c r="B44" s="112"/>
      <c r="C44" s="112"/>
      <c r="D44" s="112"/>
      <c r="E44" s="112"/>
      <c r="F44" s="112"/>
      <c r="G44" s="112"/>
      <c r="H44" s="112"/>
      <c r="I44" s="112"/>
      <c r="J44" s="112"/>
    </row>
    <row r="45" spans="1:23" ht="9" customHeight="1">
      <c r="A45" s="77" t="s">
        <v>318</v>
      </c>
      <c r="B45" s="112"/>
      <c r="C45" s="112"/>
      <c r="D45" s="112"/>
      <c r="E45" s="112"/>
      <c r="F45" s="112"/>
      <c r="G45" s="112"/>
      <c r="H45" s="112"/>
      <c r="I45" s="112"/>
      <c r="J45" s="112"/>
    </row>
    <row r="46" spans="1:23" ht="9" customHeight="1">
      <c r="A46" s="112"/>
      <c r="B46" s="112"/>
      <c r="C46" s="112"/>
      <c r="D46" s="112"/>
      <c r="E46" s="112"/>
      <c r="F46" s="112"/>
    </row>
  </sheetData>
  <mergeCells count="1">
    <mergeCell ref="A1:E1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T22"/>
  <sheetViews>
    <sheetView showGridLines="0" zoomScale="150" workbookViewId="0">
      <selection activeCell="A2" sqref="A2:S21"/>
    </sheetView>
  </sheetViews>
  <sheetFormatPr baseColWidth="10" defaultColWidth="12.83203125" defaultRowHeight="12" customHeight="1"/>
  <cols>
    <col min="1" max="1" width="6.1640625" style="217" customWidth="1"/>
    <col min="2" max="8" width="8" style="217" hidden="1" customWidth="1"/>
    <col min="9" max="19" width="7.1640625" style="217" customWidth="1"/>
    <col min="20" max="16384" width="12.83203125" style="217"/>
  </cols>
  <sheetData>
    <row r="2" spans="1:19" ht="14" customHeight="1">
      <c r="A2" s="215" t="s">
        <v>227</v>
      </c>
      <c r="B2" s="271"/>
      <c r="C2" s="271"/>
      <c r="D2" s="271"/>
      <c r="E2" s="271"/>
      <c r="F2" s="271"/>
    </row>
    <row r="3" spans="1:19" ht="11">
      <c r="A3" s="99" t="s">
        <v>25</v>
      </c>
    </row>
    <row r="4" spans="1:19" ht="5" customHeight="1"/>
    <row r="5" spans="1:19" ht="17" customHeight="1">
      <c r="A5" s="225" t="s">
        <v>135</v>
      </c>
      <c r="B5" s="223">
        <v>2000</v>
      </c>
      <c r="C5" s="223">
        <v>2001</v>
      </c>
      <c r="D5" s="223">
        <v>2002</v>
      </c>
      <c r="E5" s="223">
        <v>2003</v>
      </c>
      <c r="F5" s="223">
        <v>2004</v>
      </c>
      <c r="G5" s="223">
        <v>2005</v>
      </c>
      <c r="H5" s="223">
        <v>2006</v>
      </c>
      <c r="I5" s="223">
        <v>2007</v>
      </c>
      <c r="J5" s="224">
        <v>2008</v>
      </c>
      <c r="K5" s="223">
        <v>2009</v>
      </c>
      <c r="L5" s="223">
        <v>2010</v>
      </c>
      <c r="M5" s="223">
        <v>2011</v>
      </c>
      <c r="N5" s="223">
        <v>2012</v>
      </c>
      <c r="O5" s="223">
        <v>2013</v>
      </c>
      <c r="P5" s="223">
        <v>2014</v>
      </c>
      <c r="Q5" s="223">
        <v>2015</v>
      </c>
      <c r="R5" s="223">
        <v>2016</v>
      </c>
      <c r="S5" s="224" t="s">
        <v>205</v>
      </c>
    </row>
    <row r="6" spans="1:19" ht="17" customHeight="1">
      <c r="A6" s="693" t="s">
        <v>668</v>
      </c>
      <c r="B6" s="1124">
        <v>277730275</v>
      </c>
      <c r="C6" s="1124">
        <v>284655938</v>
      </c>
      <c r="D6" s="1124">
        <v>306869737</v>
      </c>
      <c r="E6" s="1124">
        <v>307389475</v>
      </c>
      <c r="F6" s="1124">
        <v>309235302</v>
      </c>
      <c r="G6" s="1124">
        <v>339316094</v>
      </c>
      <c r="H6" s="1124">
        <v>370351908</v>
      </c>
      <c r="I6" s="1135">
        <v>389383740</v>
      </c>
      <c r="J6" s="1135">
        <v>438588810</v>
      </c>
      <c r="K6" s="1124">
        <v>477680618</v>
      </c>
      <c r="L6" s="1124">
        <v>509884071</v>
      </c>
      <c r="M6" s="1124">
        <v>536104539</v>
      </c>
      <c r="N6" s="1124">
        <v>573764987</v>
      </c>
      <c r="O6" s="1124">
        <v>592367558</v>
      </c>
      <c r="P6" s="1124">
        <v>623568649</v>
      </c>
      <c r="Q6" s="1124">
        <v>671495588</v>
      </c>
      <c r="R6" s="1124">
        <v>686163430</v>
      </c>
      <c r="S6" s="1124">
        <v>705259679</v>
      </c>
    </row>
    <row r="7" spans="1:19" ht="13" customHeight="1">
      <c r="A7" s="286" t="s">
        <v>206</v>
      </c>
      <c r="B7" s="220">
        <v>22373319</v>
      </c>
      <c r="C7" s="220">
        <v>22999141</v>
      </c>
      <c r="D7" s="220">
        <v>25464457</v>
      </c>
      <c r="E7" s="220">
        <v>25853653</v>
      </c>
      <c r="F7" s="220">
        <v>25820741</v>
      </c>
      <c r="G7" s="220">
        <v>26301687</v>
      </c>
      <c r="H7" s="220">
        <v>29302891</v>
      </c>
      <c r="I7" s="220">
        <v>32786877</v>
      </c>
      <c r="J7" s="220">
        <v>35194912</v>
      </c>
      <c r="K7" s="220">
        <v>39992557</v>
      </c>
      <c r="L7" s="220">
        <v>41349167</v>
      </c>
      <c r="M7" s="220">
        <v>44066720</v>
      </c>
      <c r="N7" s="220">
        <v>47131746</v>
      </c>
      <c r="O7" s="220">
        <v>50445148</v>
      </c>
      <c r="P7" s="220">
        <v>52250604</v>
      </c>
      <c r="Q7" s="220">
        <v>56553237</v>
      </c>
      <c r="R7" s="220">
        <v>56567967</v>
      </c>
      <c r="S7" s="220">
        <v>58684759</v>
      </c>
    </row>
    <row r="8" spans="1:19" ht="13" customHeight="1">
      <c r="A8" s="286" t="s">
        <v>308</v>
      </c>
      <c r="B8" s="220">
        <v>21456520</v>
      </c>
      <c r="C8" s="220">
        <v>20737426</v>
      </c>
      <c r="D8" s="220">
        <v>22613244</v>
      </c>
      <c r="E8" s="220">
        <v>23783119</v>
      </c>
      <c r="F8" s="220">
        <v>24020398</v>
      </c>
      <c r="G8" s="220">
        <v>24332078</v>
      </c>
      <c r="H8" s="220">
        <v>26788992</v>
      </c>
      <c r="I8" s="220">
        <v>29120460</v>
      </c>
      <c r="J8" s="220">
        <v>32568536</v>
      </c>
      <c r="K8" s="220">
        <v>35874625</v>
      </c>
      <c r="L8" s="220">
        <v>38158224</v>
      </c>
      <c r="M8" s="220">
        <v>39516363</v>
      </c>
      <c r="N8" s="220">
        <v>43798432</v>
      </c>
      <c r="O8" s="220">
        <v>43340390</v>
      </c>
      <c r="P8" s="220">
        <v>47542142</v>
      </c>
      <c r="Q8" s="220">
        <v>50625456</v>
      </c>
      <c r="R8" s="220">
        <v>52710404</v>
      </c>
      <c r="S8" s="220">
        <v>52354092</v>
      </c>
    </row>
    <row r="9" spans="1:19" ht="13" customHeight="1">
      <c r="A9" s="286" t="s">
        <v>433</v>
      </c>
      <c r="B9" s="220">
        <v>22820213</v>
      </c>
      <c r="C9" s="220">
        <v>23607411</v>
      </c>
      <c r="D9" s="220">
        <v>24178151</v>
      </c>
      <c r="E9" s="220">
        <v>26466273</v>
      </c>
      <c r="F9" s="220">
        <v>26016340</v>
      </c>
      <c r="G9" s="220">
        <v>27777289</v>
      </c>
      <c r="H9" s="220">
        <v>30075857</v>
      </c>
      <c r="I9" s="220">
        <v>32793709</v>
      </c>
      <c r="J9" s="220">
        <v>35457368</v>
      </c>
      <c r="K9" s="220">
        <v>38397018</v>
      </c>
      <c r="L9" s="220">
        <v>43415386</v>
      </c>
      <c r="M9" s="220">
        <v>44646477</v>
      </c>
      <c r="N9" s="220">
        <v>48937912</v>
      </c>
      <c r="O9" s="220">
        <v>49313357</v>
      </c>
      <c r="P9" s="220">
        <v>50412472</v>
      </c>
      <c r="Q9" s="220">
        <v>57112272</v>
      </c>
      <c r="R9" s="220">
        <v>57647552</v>
      </c>
      <c r="S9" s="220">
        <v>57735770</v>
      </c>
    </row>
    <row r="10" spans="1:19" ht="13" customHeight="1">
      <c r="A10" s="286" t="s">
        <v>263</v>
      </c>
      <c r="B10" s="220">
        <v>21858882</v>
      </c>
      <c r="C10" s="220">
        <v>22725283</v>
      </c>
      <c r="D10" s="220">
        <v>24430174</v>
      </c>
      <c r="E10" s="220">
        <v>26849194</v>
      </c>
      <c r="F10" s="220">
        <v>24884247</v>
      </c>
      <c r="G10" s="220">
        <v>27186482</v>
      </c>
      <c r="H10" s="220">
        <v>29257808</v>
      </c>
      <c r="I10" s="220">
        <v>31569610</v>
      </c>
      <c r="J10" s="220">
        <v>35471175</v>
      </c>
      <c r="K10" s="220">
        <v>38516339</v>
      </c>
      <c r="L10" s="220">
        <v>40000074</v>
      </c>
      <c r="M10" s="220">
        <v>44347863</v>
      </c>
      <c r="N10" s="220">
        <v>45960538</v>
      </c>
      <c r="O10" s="220">
        <v>48621523</v>
      </c>
      <c r="P10" s="220">
        <v>49838800</v>
      </c>
      <c r="Q10" s="220">
        <v>55346615</v>
      </c>
      <c r="R10" s="220">
        <v>56370576</v>
      </c>
      <c r="S10" s="220">
        <v>55345708</v>
      </c>
    </row>
    <row r="11" spans="1:19" ht="13" customHeight="1">
      <c r="A11" s="286" t="s">
        <v>387</v>
      </c>
      <c r="B11" s="220">
        <v>23265464</v>
      </c>
      <c r="C11" s="220">
        <v>24560683</v>
      </c>
      <c r="D11" s="220">
        <v>26265202</v>
      </c>
      <c r="E11" s="220">
        <v>26593123</v>
      </c>
      <c r="F11" s="220">
        <v>24526940</v>
      </c>
      <c r="G11" s="220">
        <v>28396478</v>
      </c>
      <c r="H11" s="220">
        <v>31245086</v>
      </c>
      <c r="I11" s="220">
        <v>31935035</v>
      </c>
      <c r="J11" s="220">
        <v>37446468</v>
      </c>
      <c r="K11" s="220">
        <v>38882605</v>
      </c>
      <c r="L11" s="220">
        <v>41475167</v>
      </c>
      <c r="M11" s="220">
        <v>45121873</v>
      </c>
      <c r="N11" s="220">
        <v>48864249</v>
      </c>
      <c r="O11" s="220">
        <v>51829925</v>
      </c>
      <c r="P11" s="220">
        <v>53241351</v>
      </c>
      <c r="Q11" s="220">
        <v>57860128</v>
      </c>
      <c r="R11" s="220">
        <v>59784363</v>
      </c>
      <c r="S11" s="220">
        <v>60216823</v>
      </c>
    </row>
    <row r="12" spans="1:19" ht="13" customHeight="1">
      <c r="A12" s="286" t="s">
        <v>291</v>
      </c>
      <c r="B12" s="220">
        <v>23172471</v>
      </c>
      <c r="C12" s="220">
        <v>23438714</v>
      </c>
      <c r="D12" s="220">
        <v>24835322</v>
      </c>
      <c r="E12" s="220">
        <v>24970337</v>
      </c>
      <c r="F12" s="220">
        <v>24921620</v>
      </c>
      <c r="G12" s="220">
        <v>28190529</v>
      </c>
      <c r="H12" s="220">
        <v>30960034</v>
      </c>
      <c r="I12" s="220">
        <v>32524264</v>
      </c>
      <c r="J12" s="220">
        <v>35964188</v>
      </c>
      <c r="K12" s="220">
        <v>40262830</v>
      </c>
      <c r="L12" s="220">
        <v>41008311</v>
      </c>
      <c r="M12" s="220">
        <v>43071858</v>
      </c>
      <c r="N12" s="220">
        <v>48512243</v>
      </c>
      <c r="O12" s="220">
        <v>47497763</v>
      </c>
      <c r="P12" s="220">
        <v>49786451</v>
      </c>
      <c r="Q12" s="220">
        <v>54695570</v>
      </c>
      <c r="R12" s="220">
        <v>57808583</v>
      </c>
      <c r="S12" s="220">
        <v>59407745</v>
      </c>
    </row>
    <row r="13" spans="1:19" ht="13" customHeight="1">
      <c r="A13" s="286" t="s">
        <v>5</v>
      </c>
      <c r="B13" s="220">
        <v>23298279</v>
      </c>
      <c r="C13" s="220">
        <v>23891191</v>
      </c>
      <c r="D13" s="220">
        <v>26593252</v>
      </c>
      <c r="E13" s="220">
        <v>25226142</v>
      </c>
      <c r="F13" s="220">
        <v>24864036</v>
      </c>
      <c r="G13" s="220">
        <v>28452821</v>
      </c>
      <c r="H13" s="220">
        <v>31661543</v>
      </c>
      <c r="I13" s="220">
        <v>32741243</v>
      </c>
      <c r="J13" s="220">
        <v>36524343</v>
      </c>
      <c r="K13" s="220">
        <v>41230510</v>
      </c>
      <c r="L13" s="220">
        <v>42492368</v>
      </c>
      <c r="M13" s="220">
        <v>42151340</v>
      </c>
      <c r="N13" s="220">
        <v>47527308</v>
      </c>
      <c r="O13" s="220">
        <v>49194436</v>
      </c>
      <c r="P13" s="220">
        <v>52190702</v>
      </c>
      <c r="Q13" s="220">
        <v>56144809</v>
      </c>
      <c r="R13" s="220">
        <v>58906411</v>
      </c>
      <c r="S13" s="220">
        <v>61596538</v>
      </c>
    </row>
    <row r="14" spans="1:19" ht="13" customHeight="1">
      <c r="A14" s="286" t="s">
        <v>6</v>
      </c>
      <c r="B14" s="220">
        <v>24047000</v>
      </c>
      <c r="C14" s="220">
        <v>24012015</v>
      </c>
      <c r="D14" s="220">
        <v>26757910</v>
      </c>
      <c r="E14" s="220">
        <v>24704410</v>
      </c>
      <c r="F14" s="220">
        <v>24957464</v>
      </c>
      <c r="G14" s="220">
        <v>29889957</v>
      </c>
      <c r="H14" s="220">
        <v>31674025</v>
      </c>
      <c r="I14" s="220">
        <v>32044126</v>
      </c>
      <c r="J14" s="220">
        <v>37062689</v>
      </c>
      <c r="K14" s="220">
        <v>40676567</v>
      </c>
      <c r="L14" s="220">
        <v>42446312</v>
      </c>
      <c r="M14" s="220">
        <v>44528066</v>
      </c>
      <c r="N14" s="220">
        <v>48597895</v>
      </c>
      <c r="O14" s="220">
        <v>51466202</v>
      </c>
      <c r="P14" s="220">
        <v>52714247</v>
      </c>
      <c r="Q14" s="220">
        <v>56755885</v>
      </c>
      <c r="R14" s="220">
        <v>57445319</v>
      </c>
      <c r="S14" s="220">
        <v>61219057</v>
      </c>
    </row>
    <row r="15" spans="1:19" ht="13" customHeight="1">
      <c r="A15" s="286" t="s">
        <v>315</v>
      </c>
      <c r="B15" s="220">
        <v>23982185</v>
      </c>
      <c r="C15" s="220">
        <v>23019974</v>
      </c>
      <c r="D15" s="220">
        <v>25642079</v>
      </c>
      <c r="E15" s="220">
        <v>24861598</v>
      </c>
      <c r="F15" s="220">
        <v>25649481</v>
      </c>
      <c r="G15" s="220">
        <v>29940799</v>
      </c>
      <c r="H15" s="220">
        <v>31204139</v>
      </c>
      <c r="I15" s="220">
        <v>31380594</v>
      </c>
      <c r="J15" s="220">
        <v>37554696</v>
      </c>
      <c r="K15" s="220">
        <v>39493760</v>
      </c>
      <c r="L15" s="220">
        <v>43262179</v>
      </c>
      <c r="M15" s="220">
        <v>45922612</v>
      </c>
      <c r="N15" s="220">
        <v>45073064</v>
      </c>
      <c r="O15" s="220">
        <v>48552863</v>
      </c>
      <c r="P15" s="220">
        <v>52142359</v>
      </c>
      <c r="Q15" s="220">
        <v>55895278</v>
      </c>
      <c r="R15" s="220">
        <v>55729271</v>
      </c>
      <c r="S15" s="220">
        <v>58678861</v>
      </c>
    </row>
    <row r="16" spans="1:19" ht="13" customHeight="1">
      <c r="A16" s="286" t="s">
        <v>7</v>
      </c>
      <c r="B16" s="220">
        <v>24361895</v>
      </c>
      <c r="C16" s="220">
        <v>25379203</v>
      </c>
      <c r="D16" s="220">
        <v>27135842</v>
      </c>
      <c r="E16" s="220">
        <v>26342276</v>
      </c>
      <c r="F16" s="220">
        <v>27382817</v>
      </c>
      <c r="G16" s="220">
        <v>30894448</v>
      </c>
      <c r="H16" s="220">
        <v>32779083</v>
      </c>
      <c r="I16" s="220">
        <v>35062415</v>
      </c>
      <c r="J16" s="220">
        <v>39210098</v>
      </c>
      <c r="K16" s="220">
        <v>42372126</v>
      </c>
      <c r="L16" s="220">
        <v>45031018</v>
      </c>
      <c r="M16" s="220">
        <v>46705564</v>
      </c>
      <c r="N16" s="220">
        <v>51213204</v>
      </c>
      <c r="O16" s="220">
        <v>51582191</v>
      </c>
      <c r="P16" s="220">
        <v>55045028</v>
      </c>
      <c r="Q16" s="220">
        <v>58153402</v>
      </c>
      <c r="R16" s="220">
        <v>58093307</v>
      </c>
      <c r="S16" s="220">
        <v>60809257</v>
      </c>
    </row>
    <row r="17" spans="1:20" ht="13" customHeight="1">
      <c r="A17" s="286" t="s">
        <v>8</v>
      </c>
      <c r="B17" s="220">
        <v>23865744</v>
      </c>
      <c r="C17" s="220">
        <v>24995920</v>
      </c>
      <c r="D17" s="220">
        <v>26536901</v>
      </c>
      <c r="E17" s="220">
        <v>25969538</v>
      </c>
      <c r="F17" s="220">
        <v>27994465</v>
      </c>
      <c r="G17" s="220">
        <v>29077937</v>
      </c>
      <c r="H17" s="220">
        <v>32886179</v>
      </c>
      <c r="I17" s="220">
        <v>34229328</v>
      </c>
      <c r="J17" s="220">
        <v>37689819</v>
      </c>
      <c r="K17" s="220">
        <v>40639574</v>
      </c>
      <c r="L17" s="220">
        <v>44912803</v>
      </c>
      <c r="M17" s="220">
        <v>47529891</v>
      </c>
      <c r="N17" s="220">
        <v>48944429</v>
      </c>
      <c r="O17" s="220">
        <v>49300401</v>
      </c>
      <c r="P17" s="220">
        <v>53545085</v>
      </c>
      <c r="Q17" s="220">
        <v>56301115</v>
      </c>
      <c r="R17" s="220">
        <v>56455917</v>
      </c>
      <c r="S17" s="220">
        <v>58717703</v>
      </c>
    </row>
    <row r="18" spans="1:20" ht="13" customHeight="1">
      <c r="A18" s="384" t="s">
        <v>9</v>
      </c>
      <c r="B18" s="232">
        <v>23228303</v>
      </c>
      <c r="C18" s="232">
        <v>25288977</v>
      </c>
      <c r="D18" s="232">
        <v>26417203</v>
      </c>
      <c r="E18" s="232">
        <v>25769812</v>
      </c>
      <c r="F18" s="232">
        <v>28196753</v>
      </c>
      <c r="G18" s="232">
        <v>28875589</v>
      </c>
      <c r="H18" s="232">
        <v>32516271</v>
      </c>
      <c r="I18" s="232">
        <v>33196079</v>
      </c>
      <c r="J18" s="232">
        <v>38444518</v>
      </c>
      <c r="K18" s="232">
        <v>41342107</v>
      </c>
      <c r="L18" s="232">
        <v>46333062</v>
      </c>
      <c r="M18" s="232">
        <v>48495912</v>
      </c>
      <c r="N18" s="232">
        <v>49203967</v>
      </c>
      <c r="O18" s="232">
        <v>51223359</v>
      </c>
      <c r="P18" s="232">
        <v>54859408</v>
      </c>
      <c r="Q18" s="232">
        <v>56051821</v>
      </c>
      <c r="R18" s="232">
        <v>58643760</v>
      </c>
      <c r="S18" s="232">
        <v>60493366</v>
      </c>
    </row>
    <row r="19" spans="1:20" ht="9" customHeight="1">
      <c r="A19" s="76" t="s">
        <v>745</v>
      </c>
      <c r="B19" s="112"/>
      <c r="C19" s="112"/>
      <c r="D19" s="112"/>
      <c r="E19" s="112"/>
      <c r="F19" s="112"/>
      <c r="K19" s="1144"/>
      <c r="L19" s="1144"/>
      <c r="M19" s="1144"/>
      <c r="N19" s="1144"/>
      <c r="O19" s="1144"/>
      <c r="P19" s="1144"/>
      <c r="Q19" s="1144"/>
      <c r="R19" s="1144"/>
      <c r="S19" s="1144"/>
      <c r="T19" s="1144"/>
    </row>
    <row r="20" spans="1:20" ht="9" customHeight="1">
      <c r="A20" s="1102" t="s">
        <v>533</v>
      </c>
      <c r="B20" s="112"/>
      <c r="C20" s="112"/>
      <c r="D20" s="112"/>
      <c r="E20" s="112"/>
      <c r="F20" s="112"/>
      <c r="K20" s="1144"/>
      <c r="L20" s="1144"/>
      <c r="M20" s="1144"/>
      <c r="N20" s="1144"/>
      <c r="O20" s="1144"/>
      <c r="P20" s="1144"/>
      <c r="Q20" s="1144"/>
      <c r="R20" s="1144"/>
      <c r="S20" s="1144"/>
      <c r="T20" s="1144"/>
    </row>
    <row r="21" spans="1:20" ht="9" customHeight="1">
      <c r="A21" s="77" t="s">
        <v>318</v>
      </c>
      <c r="B21" s="112"/>
      <c r="C21" s="112"/>
      <c r="D21" s="112"/>
      <c r="E21" s="112"/>
      <c r="F21" s="112"/>
      <c r="K21" s="1144"/>
      <c r="L21" s="1144"/>
      <c r="M21" s="1144"/>
      <c r="N21" s="1144"/>
      <c r="O21" s="1144"/>
      <c r="P21" s="1144"/>
      <c r="Q21" s="1144"/>
      <c r="R21" s="1144"/>
      <c r="S21" s="1144"/>
      <c r="T21" s="1144"/>
    </row>
    <row r="22" spans="1:20" ht="9" customHeight="1">
      <c r="A22" s="112"/>
      <c r="B22" s="112"/>
      <c r="C22" s="112"/>
      <c r="D22" s="112"/>
      <c r="E22" s="112"/>
      <c r="F22" s="112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S46"/>
  <sheetViews>
    <sheetView showGridLines="0" zoomScale="150" workbookViewId="0">
      <selection activeCell="A2" sqref="A2:S45"/>
    </sheetView>
  </sheetViews>
  <sheetFormatPr baseColWidth="10" defaultColWidth="12.83203125" defaultRowHeight="12" customHeight="1"/>
  <cols>
    <col min="1" max="1" width="4.5" style="217" customWidth="1"/>
    <col min="2" max="8" width="6.5" style="217" hidden="1" customWidth="1"/>
    <col min="9" max="19" width="6.6640625" style="217" customWidth="1"/>
    <col min="20" max="16384" width="12.83203125" style="217"/>
  </cols>
  <sheetData>
    <row r="1" spans="1:19" ht="12" customHeight="1">
      <c r="A1" s="1381"/>
      <c r="B1" s="1381"/>
      <c r="C1" s="1381"/>
      <c r="D1" s="1381"/>
      <c r="E1" s="1381"/>
    </row>
    <row r="2" spans="1:19" ht="13" customHeight="1">
      <c r="A2" s="215" t="s">
        <v>126</v>
      </c>
      <c r="B2" s="271"/>
      <c r="C2" s="271"/>
      <c r="D2" s="271"/>
      <c r="E2" s="271"/>
      <c r="F2" s="271"/>
    </row>
    <row r="3" spans="1:19" ht="11">
      <c r="A3" s="99" t="s">
        <v>623</v>
      </c>
    </row>
    <row r="4" spans="1:19" ht="5" customHeight="1"/>
    <row r="5" spans="1:19" ht="17" customHeight="1">
      <c r="A5" s="225" t="s">
        <v>135</v>
      </c>
      <c r="B5" s="223">
        <v>2000</v>
      </c>
      <c r="C5" s="223">
        <v>2001</v>
      </c>
      <c r="D5" s="223">
        <v>2002</v>
      </c>
      <c r="E5" s="223">
        <v>2003</v>
      </c>
      <c r="F5" s="223">
        <v>2004</v>
      </c>
      <c r="G5" s="223">
        <v>2005</v>
      </c>
      <c r="H5" s="223">
        <v>2006</v>
      </c>
      <c r="I5" s="223">
        <v>2007</v>
      </c>
      <c r="J5" s="223">
        <v>2008</v>
      </c>
      <c r="K5" s="223">
        <v>2009</v>
      </c>
      <c r="L5" s="223">
        <v>2010</v>
      </c>
      <c r="M5" s="223">
        <v>2011</v>
      </c>
      <c r="N5" s="223">
        <v>2012</v>
      </c>
      <c r="O5" s="223">
        <v>2013</v>
      </c>
      <c r="P5" s="223">
        <v>2014</v>
      </c>
      <c r="Q5" s="223">
        <v>2015</v>
      </c>
      <c r="R5" s="223">
        <v>2016</v>
      </c>
      <c r="S5" s="224" t="s">
        <v>205</v>
      </c>
    </row>
    <row r="6" spans="1:19" ht="11" customHeight="1">
      <c r="A6" s="693" t="s">
        <v>668</v>
      </c>
      <c r="B6" s="1150">
        <v>0</v>
      </c>
      <c r="C6" s="1150">
        <v>0</v>
      </c>
      <c r="D6" s="1150">
        <v>520000</v>
      </c>
      <c r="E6" s="1150">
        <v>60000</v>
      </c>
      <c r="F6" s="1150">
        <v>0</v>
      </c>
      <c r="G6" s="1150">
        <v>0</v>
      </c>
      <c r="H6" s="1150">
        <v>0</v>
      </c>
      <c r="I6" s="1150">
        <v>0</v>
      </c>
      <c r="J6" s="1150">
        <v>0</v>
      </c>
      <c r="K6" s="1150">
        <v>0</v>
      </c>
      <c r="L6" s="1150">
        <v>116810</v>
      </c>
      <c r="M6" s="1150">
        <v>26960</v>
      </c>
      <c r="N6" s="1150">
        <v>25664</v>
      </c>
      <c r="O6" s="1150">
        <v>0</v>
      </c>
      <c r="P6" s="1150">
        <v>0</v>
      </c>
      <c r="Q6" s="1150">
        <v>0</v>
      </c>
      <c r="R6" s="1150">
        <v>0</v>
      </c>
      <c r="S6" s="1150">
        <v>0</v>
      </c>
    </row>
    <row r="7" spans="1:19" ht="11" customHeight="1">
      <c r="A7" s="286" t="s">
        <v>206</v>
      </c>
      <c r="B7" s="1151">
        <v>0</v>
      </c>
      <c r="C7" s="1152">
        <v>0</v>
      </c>
      <c r="D7" s="1151">
        <v>40000</v>
      </c>
      <c r="E7" s="1151">
        <v>50000</v>
      </c>
      <c r="F7" s="1151">
        <v>0</v>
      </c>
      <c r="G7" s="1152">
        <v>0</v>
      </c>
      <c r="H7" s="1152">
        <v>0</v>
      </c>
      <c r="I7" s="1152">
        <v>0</v>
      </c>
      <c r="J7" s="1152">
        <v>0</v>
      </c>
      <c r="K7" s="1152">
        <v>0</v>
      </c>
      <c r="L7" s="1152">
        <v>0</v>
      </c>
      <c r="M7" s="1152">
        <v>0</v>
      </c>
      <c r="N7" s="1152">
        <v>0</v>
      </c>
      <c r="O7" s="1152">
        <v>0</v>
      </c>
      <c r="P7" s="1152">
        <v>0</v>
      </c>
      <c r="Q7" s="1152">
        <v>0</v>
      </c>
      <c r="R7" s="1152">
        <v>0</v>
      </c>
      <c r="S7" s="1152">
        <v>0</v>
      </c>
    </row>
    <row r="8" spans="1:19" ht="11" customHeight="1">
      <c r="A8" s="286" t="s">
        <v>308</v>
      </c>
      <c r="B8" s="1151">
        <v>0</v>
      </c>
      <c r="C8" s="1152">
        <v>0</v>
      </c>
      <c r="D8" s="1151">
        <v>40000</v>
      </c>
      <c r="E8" s="1151">
        <v>10000</v>
      </c>
      <c r="F8" s="1151">
        <v>0</v>
      </c>
      <c r="G8" s="1151">
        <v>0</v>
      </c>
      <c r="H8" s="1151">
        <v>0</v>
      </c>
      <c r="I8" s="1151">
        <v>0</v>
      </c>
      <c r="J8" s="1151">
        <v>0</v>
      </c>
      <c r="K8" s="1151">
        <v>0</v>
      </c>
      <c r="L8" s="1151">
        <v>0</v>
      </c>
      <c r="M8" s="1151">
        <v>0</v>
      </c>
      <c r="N8" s="1151">
        <v>0</v>
      </c>
      <c r="O8" s="1151">
        <v>0</v>
      </c>
      <c r="P8" s="1151">
        <v>0</v>
      </c>
      <c r="Q8" s="1151">
        <v>0</v>
      </c>
      <c r="R8" s="1151">
        <v>0</v>
      </c>
      <c r="S8" s="1151">
        <v>0</v>
      </c>
    </row>
    <row r="9" spans="1:19" ht="11" customHeight="1">
      <c r="A9" s="286" t="s">
        <v>433</v>
      </c>
      <c r="B9" s="1151">
        <v>0</v>
      </c>
      <c r="C9" s="1152">
        <v>0</v>
      </c>
      <c r="D9" s="1151">
        <v>20000</v>
      </c>
      <c r="E9" s="1151">
        <v>0</v>
      </c>
      <c r="F9" s="1151">
        <v>0</v>
      </c>
      <c r="G9" s="1151">
        <v>0</v>
      </c>
      <c r="H9" s="1151">
        <v>0</v>
      </c>
      <c r="I9" s="1151">
        <v>0</v>
      </c>
      <c r="J9" s="1151">
        <v>0</v>
      </c>
      <c r="K9" s="1151">
        <v>0</v>
      </c>
      <c r="L9" s="1151">
        <v>0</v>
      </c>
      <c r="M9" s="1151">
        <v>0</v>
      </c>
      <c r="N9" s="1151">
        <v>0</v>
      </c>
      <c r="O9" s="1151">
        <v>0</v>
      </c>
      <c r="P9" s="1151">
        <v>0</v>
      </c>
      <c r="Q9" s="1151">
        <v>0</v>
      </c>
      <c r="R9" s="1151">
        <v>0</v>
      </c>
      <c r="S9" s="1151">
        <v>0</v>
      </c>
    </row>
    <row r="10" spans="1:19" ht="11" customHeight="1">
      <c r="A10" s="286" t="s">
        <v>263</v>
      </c>
      <c r="B10" s="1151">
        <v>0</v>
      </c>
      <c r="C10" s="1152">
        <v>0</v>
      </c>
      <c r="D10" s="1151">
        <v>20000</v>
      </c>
      <c r="E10" s="1151">
        <v>0</v>
      </c>
      <c r="F10" s="1151">
        <v>0</v>
      </c>
      <c r="G10" s="1151">
        <v>0</v>
      </c>
      <c r="H10" s="1151">
        <v>0</v>
      </c>
      <c r="I10" s="1151">
        <v>0</v>
      </c>
      <c r="J10" s="1151">
        <v>0</v>
      </c>
      <c r="K10" s="1151">
        <v>0</v>
      </c>
      <c r="L10" s="1151">
        <v>0</v>
      </c>
      <c r="M10" s="1151">
        <v>26960</v>
      </c>
      <c r="N10" s="1151">
        <v>0</v>
      </c>
      <c r="O10" s="1151">
        <v>0</v>
      </c>
      <c r="P10" s="1151">
        <v>0</v>
      </c>
      <c r="Q10" s="1151">
        <v>0</v>
      </c>
      <c r="R10" s="1151">
        <v>0</v>
      </c>
      <c r="S10" s="1151">
        <v>0</v>
      </c>
    </row>
    <row r="11" spans="1:19" ht="11" customHeight="1">
      <c r="A11" s="286" t="s">
        <v>387</v>
      </c>
      <c r="B11" s="1151">
        <v>0</v>
      </c>
      <c r="C11" s="1152">
        <v>0</v>
      </c>
      <c r="D11" s="1151">
        <v>40000</v>
      </c>
      <c r="E11" s="1151">
        <v>0</v>
      </c>
      <c r="F11" s="1151">
        <v>0</v>
      </c>
      <c r="G11" s="1151">
        <v>0</v>
      </c>
      <c r="H11" s="1151">
        <v>0</v>
      </c>
      <c r="I11" s="1151">
        <v>0</v>
      </c>
      <c r="J11" s="1151">
        <v>0</v>
      </c>
      <c r="K11" s="1151">
        <v>0</v>
      </c>
      <c r="L11" s="1151">
        <v>0</v>
      </c>
      <c r="M11" s="1151">
        <v>0</v>
      </c>
      <c r="N11" s="1151">
        <v>0</v>
      </c>
      <c r="O11" s="1151">
        <v>0</v>
      </c>
      <c r="P11" s="1151">
        <v>0</v>
      </c>
      <c r="Q11" s="1151">
        <v>0</v>
      </c>
      <c r="R11" s="1151">
        <v>0</v>
      </c>
      <c r="S11" s="1151">
        <v>0</v>
      </c>
    </row>
    <row r="12" spans="1:19" ht="11" customHeight="1">
      <c r="A12" s="286" t="s">
        <v>291</v>
      </c>
      <c r="B12" s="1151">
        <v>0</v>
      </c>
      <c r="C12" s="1152">
        <v>0</v>
      </c>
      <c r="D12" s="1151">
        <v>40000</v>
      </c>
      <c r="E12" s="1151">
        <v>0</v>
      </c>
      <c r="F12" s="1151">
        <v>0</v>
      </c>
      <c r="G12" s="1151">
        <v>0</v>
      </c>
      <c r="H12" s="1151">
        <v>0</v>
      </c>
      <c r="I12" s="1151">
        <v>0</v>
      </c>
      <c r="J12" s="1151">
        <v>0</v>
      </c>
      <c r="K12" s="1151">
        <v>0</v>
      </c>
      <c r="L12" s="1151">
        <v>33696</v>
      </c>
      <c r="M12" s="1151">
        <v>0</v>
      </c>
      <c r="N12" s="1151">
        <v>0</v>
      </c>
      <c r="O12" s="1151">
        <v>0</v>
      </c>
      <c r="P12" s="1151">
        <v>0</v>
      </c>
      <c r="Q12" s="1151">
        <v>0</v>
      </c>
      <c r="R12" s="1151">
        <v>0</v>
      </c>
      <c r="S12" s="1151">
        <v>0</v>
      </c>
    </row>
    <row r="13" spans="1:19" ht="11" customHeight="1">
      <c r="A13" s="286" t="s">
        <v>5</v>
      </c>
      <c r="B13" s="1151">
        <v>0</v>
      </c>
      <c r="C13" s="1152">
        <v>0</v>
      </c>
      <c r="D13" s="1151">
        <v>70000</v>
      </c>
      <c r="E13" s="1151">
        <v>0</v>
      </c>
      <c r="F13" s="1151">
        <v>0</v>
      </c>
      <c r="G13" s="1151">
        <v>0</v>
      </c>
      <c r="H13" s="1151">
        <v>0</v>
      </c>
      <c r="I13" s="1151">
        <v>0</v>
      </c>
      <c r="J13" s="1151">
        <v>0</v>
      </c>
      <c r="K13" s="1151">
        <v>0</v>
      </c>
      <c r="L13" s="1151">
        <v>34224</v>
      </c>
      <c r="M13" s="1151">
        <v>0</v>
      </c>
      <c r="N13" s="1151">
        <v>0</v>
      </c>
      <c r="O13" s="1151">
        <v>0</v>
      </c>
      <c r="P13" s="1151">
        <v>0</v>
      </c>
      <c r="Q13" s="1151">
        <v>0</v>
      </c>
      <c r="R13" s="1151">
        <v>0</v>
      </c>
      <c r="S13" s="1151">
        <v>0</v>
      </c>
    </row>
    <row r="14" spans="1:19" ht="11" customHeight="1">
      <c r="A14" s="286" t="s">
        <v>6</v>
      </c>
      <c r="B14" s="1151">
        <v>0</v>
      </c>
      <c r="C14" s="1152">
        <v>0</v>
      </c>
      <c r="D14" s="1151">
        <v>40000</v>
      </c>
      <c r="E14" s="1151">
        <v>0</v>
      </c>
      <c r="F14" s="1151">
        <v>0</v>
      </c>
      <c r="G14" s="1151">
        <v>0</v>
      </c>
      <c r="H14" s="1151">
        <v>0</v>
      </c>
      <c r="I14" s="1151">
        <v>0</v>
      </c>
      <c r="J14" s="1151">
        <v>0</v>
      </c>
      <c r="K14" s="1151">
        <v>0</v>
      </c>
      <c r="L14" s="1151">
        <v>0</v>
      </c>
      <c r="M14" s="1151">
        <v>0</v>
      </c>
      <c r="N14" s="1151">
        <v>0</v>
      </c>
      <c r="O14" s="1151">
        <v>0</v>
      </c>
      <c r="P14" s="1151">
        <v>0</v>
      </c>
      <c r="Q14" s="1151">
        <v>0</v>
      </c>
      <c r="R14" s="1151">
        <v>0</v>
      </c>
      <c r="S14" s="1151">
        <v>0</v>
      </c>
    </row>
    <row r="15" spans="1:19" ht="11" customHeight="1">
      <c r="A15" s="286" t="s">
        <v>315</v>
      </c>
      <c r="B15" s="1151">
        <v>0</v>
      </c>
      <c r="C15" s="1152">
        <v>0</v>
      </c>
      <c r="D15" s="1151">
        <v>70000</v>
      </c>
      <c r="E15" s="1151">
        <v>0</v>
      </c>
      <c r="F15" s="1151">
        <v>0</v>
      </c>
      <c r="G15" s="1151">
        <v>0</v>
      </c>
      <c r="H15" s="1151">
        <v>0</v>
      </c>
      <c r="I15" s="1151">
        <v>0</v>
      </c>
      <c r="J15" s="1151">
        <v>0</v>
      </c>
      <c r="K15" s="1151">
        <v>0</v>
      </c>
      <c r="L15" s="1151">
        <v>0</v>
      </c>
      <c r="M15" s="1151">
        <v>0</v>
      </c>
      <c r="N15" s="1151">
        <v>25664</v>
      </c>
      <c r="O15" s="1151">
        <v>0</v>
      </c>
      <c r="P15" s="1151">
        <v>0</v>
      </c>
      <c r="Q15" s="1151">
        <v>0</v>
      </c>
      <c r="R15" s="1151">
        <v>0</v>
      </c>
      <c r="S15" s="1151">
        <v>0</v>
      </c>
    </row>
    <row r="16" spans="1:19" ht="11" customHeight="1">
      <c r="A16" s="286" t="s">
        <v>7</v>
      </c>
      <c r="B16" s="1151">
        <v>0</v>
      </c>
      <c r="C16" s="1152">
        <v>0</v>
      </c>
      <c r="D16" s="1151">
        <v>60000</v>
      </c>
      <c r="E16" s="1151">
        <v>0</v>
      </c>
      <c r="F16" s="1151">
        <v>0</v>
      </c>
      <c r="G16" s="1151">
        <v>0</v>
      </c>
      <c r="H16" s="1151">
        <v>0</v>
      </c>
      <c r="I16" s="1151">
        <v>0</v>
      </c>
      <c r="J16" s="1151">
        <v>0</v>
      </c>
      <c r="K16" s="1151">
        <v>0</v>
      </c>
      <c r="L16" s="1151">
        <v>24040</v>
      </c>
      <c r="M16" s="1151">
        <v>0</v>
      </c>
      <c r="N16" s="1151">
        <v>0</v>
      </c>
      <c r="O16" s="1151">
        <v>0</v>
      </c>
      <c r="P16" s="1151">
        <v>0</v>
      </c>
      <c r="Q16" s="1151">
        <v>0</v>
      </c>
      <c r="R16" s="1151">
        <v>0</v>
      </c>
      <c r="S16" s="1151">
        <v>0</v>
      </c>
    </row>
    <row r="17" spans="1:19" ht="11" customHeight="1">
      <c r="A17" s="286" t="s">
        <v>8</v>
      </c>
      <c r="B17" s="1151">
        <v>0</v>
      </c>
      <c r="C17" s="1152">
        <v>0</v>
      </c>
      <c r="D17" s="1151">
        <v>40000</v>
      </c>
      <c r="E17" s="1151">
        <v>0</v>
      </c>
      <c r="F17" s="1151">
        <v>0</v>
      </c>
      <c r="G17" s="1151">
        <v>0</v>
      </c>
      <c r="H17" s="1151">
        <v>0</v>
      </c>
      <c r="I17" s="1151">
        <v>0</v>
      </c>
      <c r="J17" s="1151">
        <v>0</v>
      </c>
      <c r="K17" s="1151">
        <v>0</v>
      </c>
      <c r="L17" s="1151">
        <v>0</v>
      </c>
      <c r="M17" s="1151">
        <v>0</v>
      </c>
      <c r="N17" s="1151">
        <v>0</v>
      </c>
      <c r="O17" s="1151">
        <v>0</v>
      </c>
      <c r="P17" s="1151">
        <v>0</v>
      </c>
      <c r="Q17" s="1151">
        <v>0</v>
      </c>
      <c r="R17" s="1151">
        <v>0</v>
      </c>
      <c r="S17" s="1151">
        <v>0</v>
      </c>
    </row>
    <row r="18" spans="1:19" ht="11" customHeight="1">
      <c r="A18" s="384" t="s">
        <v>9</v>
      </c>
      <c r="B18" s="1153">
        <v>0</v>
      </c>
      <c r="C18" s="1153">
        <v>0</v>
      </c>
      <c r="D18" s="1153">
        <v>40000</v>
      </c>
      <c r="E18" s="1153">
        <v>0</v>
      </c>
      <c r="F18" s="1153">
        <v>0</v>
      </c>
      <c r="G18" s="1153">
        <v>0</v>
      </c>
      <c r="H18" s="1153">
        <v>0</v>
      </c>
      <c r="I18" s="1153">
        <v>0</v>
      </c>
      <c r="J18" s="1153">
        <v>0</v>
      </c>
      <c r="K18" s="1153">
        <v>0</v>
      </c>
      <c r="L18" s="1153">
        <v>24850</v>
      </c>
      <c r="M18" s="1153">
        <v>0</v>
      </c>
      <c r="N18" s="1153">
        <v>0</v>
      </c>
      <c r="O18" s="1153">
        <v>0</v>
      </c>
      <c r="P18" s="1153">
        <v>0</v>
      </c>
      <c r="Q18" s="1153">
        <v>0</v>
      </c>
      <c r="R18" s="1153">
        <v>0</v>
      </c>
      <c r="S18" s="1153">
        <v>0</v>
      </c>
    </row>
    <row r="19" spans="1:19" ht="9" customHeight="1">
      <c r="A19" s="76" t="s">
        <v>745</v>
      </c>
      <c r="B19" s="112"/>
      <c r="C19" s="112"/>
      <c r="D19" s="112"/>
      <c r="E19" s="112"/>
      <c r="F19" s="112"/>
      <c r="G19" s="112"/>
    </row>
    <row r="20" spans="1:19" ht="9" customHeight="1">
      <c r="A20" s="1102" t="s">
        <v>533</v>
      </c>
      <c r="B20" s="112"/>
      <c r="C20" s="112"/>
      <c r="D20" s="112"/>
      <c r="E20" s="112"/>
      <c r="F20" s="112"/>
      <c r="G20" s="112"/>
    </row>
    <row r="21" spans="1:19" ht="9" customHeight="1">
      <c r="A21" s="77" t="s">
        <v>318</v>
      </c>
      <c r="B21" s="112"/>
      <c r="C21" s="112"/>
      <c r="D21" s="112"/>
      <c r="E21" s="112"/>
      <c r="F21" s="112"/>
      <c r="G21" s="112"/>
    </row>
    <row r="22" spans="1:19" ht="28" customHeight="1"/>
    <row r="23" spans="1:19" ht="28" customHeight="1"/>
    <row r="24" spans="1:19" ht="28" customHeight="1"/>
    <row r="25" spans="1:19" ht="28" customHeight="1"/>
    <row r="26" spans="1:19" ht="15" customHeight="1">
      <c r="A26" s="99" t="s">
        <v>226</v>
      </c>
      <c r="B26" s="99"/>
    </row>
    <row r="27" spans="1:19" ht="11">
      <c r="A27" s="979" t="s">
        <v>78</v>
      </c>
      <c r="B27" s="99"/>
    </row>
    <row r="28" spans="1:19" ht="5" customHeight="1"/>
    <row r="29" spans="1:19" ht="17" customHeight="1">
      <c r="A29" s="225" t="s">
        <v>135</v>
      </c>
      <c r="B29" s="223">
        <v>2000</v>
      </c>
      <c r="C29" s="223">
        <v>2001</v>
      </c>
      <c r="D29" s="223">
        <v>2002</v>
      </c>
      <c r="E29" s="223">
        <v>2003</v>
      </c>
      <c r="F29" s="223">
        <v>2004</v>
      </c>
      <c r="G29" s="223">
        <v>2005</v>
      </c>
      <c r="H29" s="223">
        <v>2006</v>
      </c>
      <c r="I29" s="223">
        <v>2007</v>
      </c>
      <c r="J29" s="223">
        <v>2008</v>
      </c>
      <c r="K29" s="223">
        <v>2009</v>
      </c>
      <c r="L29" s="223">
        <v>2010</v>
      </c>
      <c r="M29" s="223">
        <v>2011</v>
      </c>
      <c r="N29" s="223">
        <v>2012</v>
      </c>
      <c r="O29" s="223">
        <v>2013</v>
      </c>
      <c r="P29" s="223">
        <v>2014</v>
      </c>
      <c r="Q29" s="223">
        <v>2015</v>
      </c>
      <c r="R29" s="223">
        <v>2016</v>
      </c>
      <c r="S29" s="224" t="s">
        <v>205</v>
      </c>
    </row>
    <row r="30" spans="1:19" ht="17" customHeight="1">
      <c r="A30" s="1147" t="s">
        <v>668</v>
      </c>
      <c r="B30" s="1145">
        <v>277687210</v>
      </c>
      <c r="C30" s="1145">
        <v>284651870</v>
      </c>
      <c r="D30" s="1145">
        <v>306348188</v>
      </c>
      <c r="E30" s="1145">
        <v>303803772</v>
      </c>
      <c r="F30" s="1145">
        <v>305352114</v>
      </c>
      <c r="G30" s="1145">
        <v>339301736</v>
      </c>
      <c r="H30" s="1145">
        <v>370338561</v>
      </c>
      <c r="I30" s="1145">
        <v>389346964</v>
      </c>
      <c r="J30" s="1145">
        <v>438350083</v>
      </c>
      <c r="K30" s="1145">
        <v>477514917</v>
      </c>
      <c r="L30" s="1145">
        <v>509638716</v>
      </c>
      <c r="M30" s="1145">
        <v>535763259</v>
      </c>
      <c r="N30" s="1145">
        <v>573449493</v>
      </c>
      <c r="O30" s="1145">
        <v>592066776</v>
      </c>
      <c r="P30" s="1145">
        <v>623405970</v>
      </c>
      <c r="Q30" s="1145">
        <v>671495588</v>
      </c>
      <c r="R30" s="1145">
        <v>686163430</v>
      </c>
      <c r="S30" s="1145">
        <v>705259679</v>
      </c>
    </row>
    <row r="31" spans="1:19" ht="11" customHeight="1">
      <c r="A31" s="1148" t="s">
        <v>66</v>
      </c>
      <c r="B31" s="111">
        <v>22373219</v>
      </c>
      <c r="C31" s="111">
        <v>22998768</v>
      </c>
      <c r="D31" s="111">
        <v>25424317</v>
      </c>
      <c r="E31" s="111">
        <v>25482395</v>
      </c>
      <c r="F31" s="111">
        <v>25552848</v>
      </c>
      <c r="G31" s="176">
        <v>26300593</v>
      </c>
      <c r="H31" s="176">
        <v>29300770</v>
      </c>
      <c r="I31" s="176">
        <v>32785942</v>
      </c>
      <c r="J31" s="176">
        <v>35174420</v>
      </c>
      <c r="K31" s="176">
        <v>39962482</v>
      </c>
      <c r="L31" s="176">
        <v>41341643</v>
      </c>
      <c r="M31" s="176">
        <v>44044851</v>
      </c>
      <c r="N31" s="176">
        <v>47094549</v>
      </c>
      <c r="O31" s="176">
        <v>50408717</v>
      </c>
      <c r="P31" s="176">
        <v>52225500</v>
      </c>
      <c r="Q31" s="176">
        <v>56553237</v>
      </c>
      <c r="R31" s="176">
        <v>56567967</v>
      </c>
      <c r="S31" s="176">
        <v>58684759</v>
      </c>
    </row>
    <row r="32" spans="1:19" ht="11" customHeight="1">
      <c r="A32" s="1148" t="s">
        <v>67</v>
      </c>
      <c r="B32" s="111">
        <v>21456400</v>
      </c>
      <c r="C32" s="111">
        <v>20566736</v>
      </c>
      <c r="D32" s="111">
        <v>22573124</v>
      </c>
      <c r="E32" s="111">
        <v>23466119</v>
      </c>
      <c r="F32" s="111">
        <v>23794122</v>
      </c>
      <c r="G32" s="111">
        <v>24331235</v>
      </c>
      <c r="H32" s="111">
        <v>26787829</v>
      </c>
      <c r="I32" s="176">
        <v>29119392</v>
      </c>
      <c r="J32" s="176">
        <v>32550546</v>
      </c>
      <c r="K32" s="111">
        <v>35846980</v>
      </c>
      <c r="L32" s="111">
        <v>38145694</v>
      </c>
      <c r="M32" s="111">
        <v>39466974</v>
      </c>
      <c r="N32" s="111">
        <v>43771540</v>
      </c>
      <c r="O32" s="111">
        <v>43317094</v>
      </c>
      <c r="P32" s="111">
        <v>47519037</v>
      </c>
      <c r="Q32" s="111">
        <v>50625456</v>
      </c>
      <c r="R32" s="111">
        <v>52710404</v>
      </c>
      <c r="S32" s="111">
        <v>52354092</v>
      </c>
    </row>
    <row r="33" spans="1:19" ht="11" customHeight="1">
      <c r="A33" s="1148" t="s">
        <v>68</v>
      </c>
      <c r="B33" s="111">
        <v>22820213</v>
      </c>
      <c r="C33" s="111">
        <v>23657381</v>
      </c>
      <c r="D33" s="111">
        <v>24157991</v>
      </c>
      <c r="E33" s="111">
        <v>26198970</v>
      </c>
      <c r="F33" s="111">
        <v>25656257</v>
      </c>
      <c r="G33" s="111">
        <v>27775618</v>
      </c>
      <c r="H33" s="111">
        <v>30075083</v>
      </c>
      <c r="I33" s="176">
        <v>32783404</v>
      </c>
      <c r="J33" s="176">
        <v>35435605</v>
      </c>
      <c r="K33" s="111">
        <v>38380680</v>
      </c>
      <c r="L33" s="111">
        <v>43403628</v>
      </c>
      <c r="M33" s="111">
        <v>44618431</v>
      </c>
      <c r="N33" s="111">
        <v>48911703</v>
      </c>
      <c r="O33" s="111">
        <v>49284340</v>
      </c>
      <c r="P33" s="111">
        <v>50390400</v>
      </c>
      <c r="Q33" s="111">
        <v>57112272</v>
      </c>
      <c r="R33" s="111">
        <v>57647552</v>
      </c>
      <c r="S33" s="111">
        <v>57735770</v>
      </c>
    </row>
    <row r="34" spans="1:19" ht="11" customHeight="1">
      <c r="A34" s="1148" t="s">
        <v>69</v>
      </c>
      <c r="B34" s="111">
        <v>21858802</v>
      </c>
      <c r="C34" s="111">
        <v>22764859</v>
      </c>
      <c r="D34" s="111">
        <v>24410044</v>
      </c>
      <c r="E34" s="111">
        <v>26564980</v>
      </c>
      <c r="F34" s="111">
        <v>24509812</v>
      </c>
      <c r="G34" s="111">
        <v>27184957</v>
      </c>
      <c r="H34" s="111">
        <v>29256953</v>
      </c>
      <c r="I34" s="176">
        <v>31566081</v>
      </c>
      <c r="J34" s="176">
        <v>35454747</v>
      </c>
      <c r="K34" s="111">
        <v>38505115</v>
      </c>
      <c r="L34" s="111">
        <v>39988954</v>
      </c>
      <c r="M34" s="111">
        <v>44295275</v>
      </c>
      <c r="N34" s="111">
        <v>45937495</v>
      </c>
      <c r="O34" s="111">
        <v>48595909</v>
      </c>
      <c r="P34" s="111">
        <v>49818008</v>
      </c>
      <c r="Q34" s="111">
        <v>55346615</v>
      </c>
      <c r="R34" s="111">
        <v>56370576</v>
      </c>
      <c r="S34" s="111">
        <v>55345708</v>
      </c>
    </row>
    <row r="35" spans="1:19" ht="11" customHeight="1">
      <c r="A35" s="1148" t="s">
        <v>70</v>
      </c>
      <c r="B35" s="111">
        <v>23265295</v>
      </c>
      <c r="C35" s="111">
        <v>24600413</v>
      </c>
      <c r="D35" s="111">
        <v>26225042</v>
      </c>
      <c r="E35" s="111">
        <v>26229004</v>
      </c>
      <c r="F35" s="111">
        <v>24130795</v>
      </c>
      <c r="G35" s="111">
        <v>28394026</v>
      </c>
      <c r="H35" s="111">
        <v>31244001</v>
      </c>
      <c r="I35" s="176">
        <v>31933676</v>
      </c>
      <c r="J35" s="176">
        <v>37426607</v>
      </c>
      <c r="K35" s="111">
        <v>38869103</v>
      </c>
      <c r="L35" s="111">
        <v>41461494</v>
      </c>
      <c r="M35" s="111">
        <v>45097827</v>
      </c>
      <c r="N35" s="111">
        <v>48840235</v>
      </c>
      <c r="O35" s="111">
        <v>51811406</v>
      </c>
      <c r="P35" s="111">
        <v>53216965</v>
      </c>
      <c r="Q35" s="111">
        <v>57860128</v>
      </c>
      <c r="R35" s="111">
        <v>59784363</v>
      </c>
      <c r="S35" s="111">
        <v>60216823</v>
      </c>
    </row>
    <row r="36" spans="1:19" ht="11" customHeight="1">
      <c r="A36" s="1148" t="s">
        <v>71</v>
      </c>
      <c r="B36" s="111">
        <v>23172421</v>
      </c>
      <c r="C36" s="111">
        <v>23478594</v>
      </c>
      <c r="D36" s="111">
        <v>24795322</v>
      </c>
      <c r="E36" s="111">
        <v>24700327</v>
      </c>
      <c r="F36" s="111">
        <v>24496859</v>
      </c>
      <c r="G36" s="111">
        <v>28189033</v>
      </c>
      <c r="H36" s="111">
        <v>30958329</v>
      </c>
      <c r="I36" s="176">
        <v>32522830</v>
      </c>
      <c r="J36" s="176">
        <v>35945033</v>
      </c>
      <c r="K36" s="111">
        <v>40248093</v>
      </c>
      <c r="L36" s="111">
        <v>40966836</v>
      </c>
      <c r="M36" s="111">
        <v>43048326</v>
      </c>
      <c r="N36" s="111">
        <v>48489676</v>
      </c>
      <c r="O36" s="111">
        <v>47474665</v>
      </c>
      <c r="P36" s="111">
        <v>49759638</v>
      </c>
      <c r="Q36" s="111">
        <v>54695570</v>
      </c>
      <c r="R36" s="111">
        <v>57808583</v>
      </c>
      <c r="S36" s="111">
        <v>59407745</v>
      </c>
    </row>
    <row r="37" spans="1:19" ht="11" customHeight="1">
      <c r="A37" s="1148" t="s">
        <v>72</v>
      </c>
      <c r="B37" s="111">
        <v>23298179</v>
      </c>
      <c r="C37" s="111">
        <v>23889691</v>
      </c>
      <c r="D37" s="111">
        <v>26523132</v>
      </c>
      <c r="E37" s="111">
        <v>24883323</v>
      </c>
      <c r="F37" s="111">
        <v>24533559</v>
      </c>
      <c r="G37" s="111">
        <v>28452001</v>
      </c>
      <c r="H37" s="111">
        <v>31660943</v>
      </c>
      <c r="I37" s="176">
        <v>32732787</v>
      </c>
      <c r="J37" s="176">
        <v>36503819</v>
      </c>
      <c r="K37" s="111">
        <v>41218333</v>
      </c>
      <c r="L37" s="111">
        <v>42448905</v>
      </c>
      <c r="M37" s="111">
        <v>42128609</v>
      </c>
      <c r="N37" s="111">
        <v>47505275</v>
      </c>
      <c r="O37" s="111">
        <v>49161632</v>
      </c>
      <c r="P37" s="111">
        <v>52172301</v>
      </c>
      <c r="Q37" s="111">
        <v>56144809</v>
      </c>
      <c r="R37" s="111">
        <v>58906411</v>
      </c>
      <c r="S37" s="111">
        <v>61596538</v>
      </c>
    </row>
    <row r="38" spans="1:19" ht="11" customHeight="1">
      <c r="A38" s="1148" t="s">
        <v>73</v>
      </c>
      <c r="B38" s="111">
        <v>24046870</v>
      </c>
      <c r="C38" s="111">
        <v>24011845</v>
      </c>
      <c r="D38" s="111">
        <v>26717810</v>
      </c>
      <c r="E38" s="111">
        <v>24339249</v>
      </c>
      <c r="F38" s="111">
        <v>24681393</v>
      </c>
      <c r="G38" s="111">
        <v>29888485</v>
      </c>
      <c r="H38" s="111">
        <v>31673177</v>
      </c>
      <c r="I38" s="176">
        <v>32040144</v>
      </c>
      <c r="J38" s="176">
        <v>37044823</v>
      </c>
      <c r="K38" s="111">
        <v>40665045</v>
      </c>
      <c r="L38" s="111">
        <v>42436202</v>
      </c>
      <c r="M38" s="111">
        <v>44504764</v>
      </c>
      <c r="N38" s="111">
        <v>48575699</v>
      </c>
      <c r="O38" s="111">
        <v>51444407</v>
      </c>
      <c r="P38" s="111">
        <v>52712241</v>
      </c>
      <c r="Q38" s="111">
        <v>56755885</v>
      </c>
      <c r="R38" s="111">
        <v>57445319</v>
      </c>
      <c r="S38" s="111">
        <v>61219057</v>
      </c>
    </row>
    <row r="39" spans="1:19" ht="11" customHeight="1">
      <c r="A39" s="1148" t="s">
        <v>74</v>
      </c>
      <c r="B39" s="111">
        <v>23940435</v>
      </c>
      <c r="C39" s="111">
        <v>23019854</v>
      </c>
      <c r="D39" s="111">
        <v>25571909</v>
      </c>
      <c r="E39" s="111">
        <v>24593201</v>
      </c>
      <c r="F39" s="111">
        <v>25340362</v>
      </c>
      <c r="G39" s="111">
        <v>29939991</v>
      </c>
      <c r="H39" s="111">
        <v>31203458</v>
      </c>
      <c r="I39" s="176">
        <v>31379047</v>
      </c>
      <c r="J39" s="176">
        <v>37534041</v>
      </c>
      <c r="K39" s="111">
        <v>39483852</v>
      </c>
      <c r="L39" s="111">
        <v>43249565</v>
      </c>
      <c r="M39" s="111">
        <v>45898692</v>
      </c>
      <c r="N39" s="111">
        <v>45026207</v>
      </c>
      <c r="O39" s="111">
        <v>48529082</v>
      </c>
      <c r="P39" s="111">
        <v>52142359</v>
      </c>
      <c r="Q39" s="111">
        <v>55895278</v>
      </c>
      <c r="R39" s="111">
        <v>55729271</v>
      </c>
      <c r="S39" s="111">
        <v>58678861</v>
      </c>
    </row>
    <row r="40" spans="1:19" ht="11" customHeight="1">
      <c r="A40" s="1148" t="s">
        <v>75</v>
      </c>
      <c r="B40" s="111">
        <v>24361595</v>
      </c>
      <c r="C40" s="111">
        <v>25379063</v>
      </c>
      <c r="D40" s="111">
        <v>27075666</v>
      </c>
      <c r="E40" s="111">
        <v>26042102</v>
      </c>
      <c r="F40" s="111">
        <v>27029674</v>
      </c>
      <c r="G40" s="111">
        <v>30893303</v>
      </c>
      <c r="H40" s="111">
        <v>32777291</v>
      </c>
      <c r="I40" s="176">
        <v>35060656</v>
      </c>
      <c r="J40" s="176">
        <v>39186167</v>
      </c>
      <c r="K40" s="111">
        <v>42367458</v>
      </c>
      <c r="L40" s="111">
        <v>44996814</v>
      </c>
      <c r="M40" s="111">
        <v>46683676</v>
      </c>
      <c r="N40" s="111">
        <v>51190893</v>
      </c>
      <c r="O40" s="111">
        <v>51561113</v>
      </c>
      <c r="P40" s="111">
        <v>55045028</v>
      </c>
      <c r="Q40" s="111">
        <v>58153402</v>
      </c>
      <c r="R40" s="111">
        <v>58093307</v>
      </c>
      <c r="S40" s="111">
        <v>60809257</v>
      </c>
    </row>
    <row r="41" spans="1:19" ht="11" customHeight="1">
      <c r="A41" s="1148" t="s">
        <v>76</v>
      </c>
      <c r="B41" s="111">
        <v>23865598</v>
      </c>
      <c r="C41" s="111">
        <v>24995789</v>
      </c>
      <c r="D41" s="111">
        <v>26496778</v>
      </c>
      <c r="E41" s="111">
        <v>25740187</v>
      </c>
      <c r="F41" s="111">
        <v>27714670</v>
      </c>
      <c r="G41" s="111">
        <v>29077551</v>
      </c>
      <c r="H41" s="111">
        <v>32885340</v>
      </c>
      <c r="I41" s="176">
        <v>34228011</v>
      </c>
      <c r="J41" s="176">
        <v>37670400</v>
      </c>
      <c r="K41" s="111">
        <v>40632662</v>
      </c>
      <c r="L41" s="111">
        <v>44900802</v>
      </c>
      <c r="M41" s="111">
        <v>47506951</v>
      </c>
      <c r="N41" s="111">
        <v>48924957</v>
      </c>
      <c r="O41" s="111">
        <v>49277121</v>
      </c>
      <c r="P41" s="111">
        <v>53545085</v>
      </c>
      <c r="Q41" s="111">
        <v>56301115</v>
      </c>
      <c r="R41" s="111">
        <v>56455917</v>
      </c>
      <c r="S41" s="111">
        <v>58717703</v>
      </c>
    </row>
    <row r="42" spans="1:19" ht="11" customHeight="1">
      <c r="A42" s="1149" t="s">
        <v>77</v>
      </c>
      <c r="B42" s="1146">
        <v>23228183</v>
      </c>
      <c r="C42" s="1146">
        <v>25288877</v>
      </c>
      <c r="D42" s="1146">
        <v>26377053</v>
      </c>
      <c r="E42" s="1146">
        <v>25563915</v>
      </c>
      <c r="F42" s="1146">
        <v>27911763</v>
      </c>
      <c r="G42" s="1146">
        <v>28874943</v>
      </c>
      <c r="H42" s="1146">
        <v>32515387</v>
      </c>
      <c r="I42" s="1146">
        <v>33194994</v>
      </c>
      <c r="J42" s="1146">
        <v>38423875</v>
      </c>
      <c r="K42" s="1146">
        <v>41335114</v>
      </c>
      <c r="L42" s="1146">
        <v>46298179</v>
      </c>
      <c r="M42" s="1146">
        <v>48468883</v>
      </c>
      <c r="N42" s="1146">
        <v>49181264</v>
      </c>
      <c r="O42" s="1146">
        <v>51201290</v>
      </c>
      <c r="P42" s="1146">
        <v>54859408</v>
      </c>
      <c r="Q42" s="1146">
        <v>56051821</v>
      </c>
      <c r="R42" s="1146">
        <v>58643760</v>
      </c>
      <c r="S42" s="1146">
        <v>60493366</v>
      </c>
    </row>
    <row r="43" spans="1:19" ht="9" customHeight="1">
      <c r="A43" s="76" t="s">
        <v>745</v>
      </c>
      <c r="B43" s="111"/>
      <c r="C43" s="111"/>
      <c r="D43" s="111"/>
      <c r="E43" s="111"/>
      <c r="F43" s="111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</row>
    <row r="44" spans="1:19" ht="9" customHeight="1">
      <c r="A44" s="1102" t="s">
        <v>533</v>
      </c>
      <c r="B44" s="112"/>
      <c r="C44" s="112"/>
      <c r="D44" s="112"/>
      <c r="E44" s="112"/>
      <c r="F44" s="112"/>
    </row>
    <row r="45" spans="1:19" ht="9" customHeight="1">
      <c r="A45" s="77" t="s">
        <v>318</v>
      </c>
      <c r="B45" s="112"/>
      <c r="C45" s="112"/>
      <c r="D45" s="112"/>
      <c r="E45" s="112"/>
      <c r="F45" s="112"/>
    </row>
    <row r="46" spans="1:19" ht="9" customHeight="1">
      <c r="A46" s="112"/>
      <c r="B46" s="112"/>
      <c r="C46" s="112"/>
      <c r="D46" s="112"/>
      <c r="E46" s="112"/>
      <c r="F46" s="112"/>
    </row>
  </sheetData>
  <mergeCells count="1">
    <mergeCell ref="A1:E1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T47"/>
  <sheetViews>
    <sheetView showGridLines="0" topLeftCell="A25" zoomScale="150" workbookViewId="0">
      <selection activeCell="A45" sqref="A1:S45"/>
    </sheetView>
  </sheetViews>
  <sheetFormatPr baseColWidth="10" defaultColWidth="12.83203125" defaultRowHeight="12" customHeight="1"/>
  <cols>
    <col min="1" max="1" width="5.5" style="217" customWidth="1"/>
    <col min="2" max="2" width="5.1640625" style="217" hidden="1" customWidth="1"/>
    <col min="3" max="4" width="6.33203125" style="217" hidden="1" customWidth="1"/>
    <col min="5" max="8" width="6.6640625" style="217" hidden="1" customWidth="1"/>
    <col min="9" max="19" width="6.6640625" style="217" customWidth="1"/>
    <col min="20" max="16384" width="12.83203125" style="217"/>
  </cols>
  <sheetData>
    <row r="1" spans="1:19" ht="12" customHeight="1">
      <c r="A1" s="1381"/>
      <c r="B1" s="1381"/>
      <c r="C1" s="1381"/>
      <c r="D1" s="1381"/>
      <c r="E1" s="1381"/>
    </row>
    <row r="2" spans="1:19" ht="14" customHeight="1">
      <c r="A2" s="215" t="s">
        <v>124</v>
      </c>
      <c r="B2" s="271"/>
      <c r="C2" s="271"/>
      <c r="D2" s="271"/>
      <c r="E2" s="271"/>
      <c r="F2" s="271"/>
    </row>
    <row r="3" spans="1:19" ht="11">
      <c r="A3" s="99" t="s">
        <v>623</v>
      </c>
    </row>
    <row r="4" spans="1:19" ht="5" customHeight="1"/>
    <row r="5" spans="1:19" ht="17" customHeight="1">
      <c r="A5" s="225" t="s">
        <v>135</v>
      </c>
      <c r="B5" s="223">
        <v>2000</v>
      </c>
      <c r="C5" s="223">
        <v>2001</v>
      </c>
      <c r="D5" s="223">
        <v>2002</v>
      </c>
      <c r="E5" s="223">
        <v>2003</v>
      </c>
      <c r="F5" s="223">
        <v>2004</v>
      </c>
      <c r="G5" s="223">
        <v>2005</v>
      </c>
      <c r="H5" s="223">
        <v>2006</v>
      </c>
      <c r="I5" s="223">
        <v>2007</v>
      </c>
      <c r="J5" s="223">
        <v>2008</v>
      </c>
      <c r="K5" s="223">
        <v>2009</v>
      </c>
      <c r="L5" s="223">
        <v>2010</v>
      </c>
      <c r="M5" s="223">
        <v>2011</v>
      </c>
      <c r="N5" s="223">
        <v>2012</v>
      </c>
      <c r="O5" s="223">
        <v>2013</v>
      </c>
      <c r="P5" s="223">
        <v>2014</v>
      </c>
      <c r="Q5" s="223">
        <v>2015</v>
      </c>
      <c r="R5" s="223">
        <v>2016</v>
      </c>
      <c r="S5" s="224" t="s">
        <v>205</v>
      </c>
    </row>
    <row r="6" spans="1:19" ht="17" customHeight="1">
      <c r="A6" s="693" t="s">
        <v>668</v>
      </c>
      <c r="B6" s="1124">
        <v>540600</v>
      </c>
      <c r="C6" s="1124">
        <v>0</v>
      </c>
      <c r="D6" s="1124">
        <v>0</v>
      </c>
      <c r="E6" s="1124">
        <v>406960</v>
      </c>
      <c r="F6" s="1124">
        <v>0</v>
      </c>
      <c r="G6" s="1124">
        <v>0</v>
      </c>
      <c r="H6" s="1124">
        <v>0</v>
      </c>
      <c r="I6" s="1124">
        <v>0</v>
      </c>
      <c r="J6" s="1124">
        <v>0</v>
      </c>
      <c r="K6" s="1124">
        <v>11426760</v>
      </c>
      <c r="L6" s="1124">
        <v>2151000</v>
      </c>
      <c r="M6" s="1124">
        <v>0</v>
      </c>
      <c r="N6" s="1124">
        <v>0</v>
      </c>
      <c r="O6" s="1124">
        <v>0</v>
      </c>
      <c r="P6" s="1124">
        <v>0</v>
      </c>
      <c r="Q6" s="1124">
        <v>0</v>
      </c>
      <c r="R6" s="1124">
        <v>0</v>
      </c>
      <c r="S6" s="1124">
        <v>0</v>
      </c>
    </row>
    <row r="7" spans="1:19" ht="12" customHeight="1">
      <c r="A7" s="286" t="s">
        <v>206</v>
      </c>
      <c r="B7" s="220">
        <v>0</v>
      </c>
      <c r="C7" s="220">
        <v>0</v>
      </c>
      <c r="D7" s="220">
        <v>0</v>
      </c>
      <c r="E7" s="220">
        <v>82600</v>
      </c>
      <c r="F7" s="220">
        <v>0</v>
      </c>
      <c r="G7" s="220">
        <v>0</v>
      </c>
      <c r="H7" s="220">
        <v>0</v>
      </c>
      <c r="I7" s="220">
        <v>0</v>
      </c>
      <c r="J7" s="220">
        <v>0</v>
      </c>
      <c r="K7" s="220">
        <v>0</v>
      </c>
      <c r="L7" s="220">
        <v>432000</v>
      </c>
      <c r="M7" s="220">
        <v>0</v>
      </c>
      <c r="N7" s="220">
        <v>0</v>
      </c>
      <c r="O7" s="220">
        <v>0</v>
      </c>
      <c r="P7" s="220">
        <v>0</v>
      </c>
      <c r="Q7" s="220">
        <v>0</v>
      </c>
      <c r="R7" s="220">
        <v>0</v>
      </c>
      <c r="S7" s="220">
        <v>0</v>
      </c>
    </row>
    <row r="8" spans="1:19" ht="12" customHeight="1">
      <c r="A8" s="286" t="s">
        <v>308</v>
      </c>
      <c r="B8" s="220">
        <v>0</v>
      </c>
      <c r="C8" s="220">
        <v>0</v>
      </c>
      <c r="D8" s="220">
        <v>0</v>
      </c>
      <c r="E8" s="220">
        <v>0</v>
      </c>
      <c r="F8" s="220">
        <v>0</v>
      </c>
      <c r="G8" s="220">
        <v>0</v>
      </c>
      <c r="H8" s="220">
        <v>0</v>
      </c>
      <c r="I8" s="220">
        <v>0</v>
      </c>
      <c r="J8" s="220">
        <v>0</v>
      </c>
      <c r="K8" s="220">
        <v>0</v>
      </c>
      <c r="L8" s="220">
        <v>378000</v>
      </c>
      <c r="M8" s="220">
        <v>0</v>
      </c>
      <c r="N8" s="220">
        <v>0</v>
      </c>
      <c r="O8" s="220">
        <v>0</v>
      </c>
      <c r="P8" s="220">
        <v>0</v>
      </c>
      <c r="Q8" s="220">
        <v>0</v>
      </c>
      <c r="R8" s="220">
        <v>0</v>
      </c>
      <c r="S8" s="220">
        <v>0</v>
      </c>
    </row>
    <row r="9" spans="1:19" ht="12" customHeight="1">
      <c r="A9" s="286" t="s">
        <v>433</v>
      </c>
      <c r="B9" s="220">
        <v>0</v>
      </c>
      <c r="C9" s="220">
        <v>0</v>
      </c>
      <c r="D9" s="220">
        <v>0</v>
      </c>
      <c r="E9" s="220">
        <v>0</v>
      </c>
      <c r="F9" s="220">
        <v>0</v>
      </c>
      <c r="G9" s="220">
        <v>0</v>
      </c>
      <c r="H9" s="220">
        <v>0</v>
      </c>
      <c r="I9" s="220">
        <v>0</v>
      </c>
      <c r="J9" s="220">
        <v>0</v>
      </c>
      <c r="K9" s="220">
        <v>0</v>
      </c>
      <c r="L9" s="220">
        <v>450000</v>
      </c>
      <c r="M9" s="220">
        <v>0</v>
      </c>
      <c r="N9" s="220">
        <v>0</v>
      </c>
      <c r="O9" s="220">
        <v>0</v>
      </c>
      <c r="P9" s="220">
        <v>0</v>
      </c>
      <c r="Q9" s="220">
        <v>0</v>
      </c>
      <c r="R9" s="220">
        <v>0</v>
      </c>
      <c r="S9" s="220">
        <v>0</v>
      </c>
    </row>
    <row r="10" spans="1:19" ht="12" customHeight="1">
      <c r="A10" s="286" t="s">
        <v>263</v>
      </c>
      <c r="B10" s="220">
        <v>207000</v>
      </c>
      <c r="C10" s="220">
        <v>0</v>
      </c>
      <c r="D10" s="220">
        <v>0</v>
      </c>
      <c r="E10" s="220">
        <v>78840</v>
      </c>
      <c r="F10" s="220">
        <v>0</v>
      </c>
      <c r="G10" s="220">
        <v>0</v>
      </c>
      <c r="H10" s="220">
        <v>0</v>
      </c>
      <c r="I10" s="220">
        <v>0</v>
      </c>
      <c r="J10" s="220">
        <v>0</v>
      </c>
      <c r="K10" s="220">
        <v>810000</v>
      </c>
      <c r="L10" s="220">
        <v>270000</v>
      </c>
      <c r="M10" s="220">
        <v>0</v>
      </c>
      <c r="N10" s="220">
        <v>0</v>
      </c>
      <c r="O10" s="220">
        <v>0</v>
      </c>
      <c r="P10" s="220">
        <v>0</v>
      </c>
      <c r="Q10" s="220">
        <v>0</v>
      </c>
      <c r="R10" s="220">
        <v>0</v>
      </c>
      <c r="S10" s="220">
        <v>0</v>
      </c>
    </row>
    <row r="11" spans="1:19" ht="12" customHeight="1">
      <c r="A11" s="286" t="s">
        <v>387</v>
      </c>
      <c r="B11" s="220">
        <v>207000</v>
      </c>
      <c r="C11" s="220">
        <v>0</v>
      </c>
      <c r="D11" s="220">
        <v>0</v>
      </c>
      <c r="E11" s="220">
        <v>78480</v>
      </c>
      <c r="F11" s="220">
        <v>0</v>
      </c>
      <c r="G11" s="220">
        <v>0</v>
      </c>
      <c r="H11" s="220">
        <v>0</v>
      </c>
      <c r="I11" s="220">
        <v>0</v>
      </c>
      <c r="J11" s="220">
        <v>0</v>
      </c>
      <c r="K11" s="220">
        <v>1134000</v>
      </c>
      <c r="L11" s="220">
        <v>180000</v>
      </c>
      <c r="M11" s="220">
        <v>0</v>
      </c>
      <c r="N11" s="220">
        <v>0</v>
      </c>
      <c r="O11" s="220">
        <v>0</v>
      </c>
      <c r="P11" s="220">
        <v>0</v>
      </c>
      <c r="Q11" s="220">
        <v>0</v>
      </c>
      <c r="R11" s="220">
        <v>0</v>
      </c>
      <c r="S11" s="220">
        <v>0</v>
      </c>
    </row>
    <row r="12" spans="1:19" ht="12" customHeight="1">
      <c r="A12" s="286" t="s">
        <v>291</v>
      </c>
      <c r="B12" s="220">
        <v>96600</v>
      </c>
      <c r="C12" s="220">
        <v>0</v>
      </c>
      <c r="D12" s="220">
        <v>0</v>
      </c>
      <c r="E12" s="220">
        <v>0</v>
      </c>
      <c r="F12" s="220">
        <v>0</v>
      </c>
      <c r="G12" s="220">
        <v>0</v>
      </c>
      <c r="H12" s="220">
        <v>0</v>
      </c>
      <c r="I12" s="220">
        <v>0</v>
      </c>
      <c r="J12" s="220">
        <v>0</v>
      </c>
      <c r="K12" s="220">
        <v>1621800</v>
      </c>
      <c r="L12" s="220">
        <v>90000</v>
      </c>
      <c r="M12" s="220">
        <v>0</v>
      </c>
      <c r="N12" s="220">
        <v>0</v>
      </c>
      <c r="O12" s="220">
        <v>0</v>
      </c>
      <c r="P12" s="220">
        <v>0</v>
      </c>
      <c r="Q12" s="220">
        <v>0</v>
      </c>
      <c r="R12" s="220">
        <v>0</v>
      </c>
      <c r="S12" s="220">
        <v>0</v>
      </c>
    </row>
    <row r="13" spans="1:19" ht="12" customHeight="1">
      <c r="A13" s="286" t="s">
        <v>5</v>
      </c>
      <c r="B13" s="220">
        <v>0</v>
      </c>
      <c r="C13" s="220">
        <v>0</v>
      </c>
      <c r="D13" s="220">
        <v>0</v>
      </c>
      <c r="E13" s="220">
        <v>0</v>
      </c>
      <c r="F13" s="220">
        <v>0</v>
      </c>
      <c r="G13" s="220">
        <v>0</v>
      </c>
      <c r="H13" s="220">
        <v>0</v>
      </c>
      <c r="I13" s="220">
        <v>0</v>
      </c>
      <c r="J13" s="220">
        <v>0</v>
      </c>
      <c r="K13" s="220">
        <v>2166120</v>
      </c>
      <c r="L13" s="220">
        <v>0</v>
      </c>
      <c r="M13" s="220">
        <v>0</v>
      </c>
      <c r="N13" s="220">
        <v>0</v>
      </c>
      <c r="O13" s="220">
        <v>0</v>
      </c>
      <c r="P13" s="220">
        <v>0</v>
      </c>
      <c r="Q13" s="220">
        <v>0</v>
      </c>
      <c r="R13" s="220">
        <v>0</v>
      </c>
      <c r="S13" s="220">
        <v>0</v>
      </c>
    </row>
    <row r="14" spans="1:19" ht="12" customHeight="1">
      <c r="A14" s="286" t="s">
        <v>6</v>
      </c>
      <c r="B14" s="220">
        <v>0</v>
      </c>
      <c r="C14" s="220">
        <v>0</v>
      </c>
      <c r="D14" s="220">
        <v>0</v>
      </c>
      <c r="E14" s="220">
        <v>0</v>
      </c>
      <c r="F14" s="220">
        <v>0</v>
      </c>
      <c r="G14" s="220">
        <v>0</v>
      </c>
      <c r="H14" s="220">
        <v>0</v>
      </c>
      <c r="I14" s="220">
        <v>0</v>
      </c>
      <c r="J14" s="220">
        <v>0</v>
      </c>
      <c r="K14" s="220">
        <v>1554120</v>
      </c>
      <c r="L14" s="220">
        <v>0</v>
      </c>
      <c r="M14" s="220">
        <v>0</v>
      </c>
      <c r="N14" s="220">
        <v>0</v>
      </c>
      <c r="O14" s="220">
        <v>0</v>
      </c>
      <c r="P14" s="220">
        <v>0</v>
      </c>
      <c r="Q14" s="220">
        <v>0</v>
      </c>
      <c r="R14" s="220">
        <v>0</v>
      </c>
      <c r="S14" s="220">
        <v>0</v>
      </c>
    </row>
    <row r="15" spans="1:19" ht="12" customHeight="1">
      <c r="A15" s="286" t="s">
        <v>315</v>
      </c>
      <c r="B15" s="220">
        <v>0</v>
      </c>
      <c r="C15" s="220">
        <v>0</v>
      </c>
      <c r="D15" s="220">
        <v>0</v>
      </c>
      <c r="E15" s="220">
        <v>83520</v>
      </c>
      <c r="F15" s="220">
        <v>0</v>
      </c>
      <c r="G15" s="220">
        <v>0</v>
      </c>
      <c r="H15" s="220">
        <v>0</v>
      </c>
      <c r="I15" s="220">
        <v>0</v>
      </c>
      <c r="J15" s="220">
        <v>0</v>
      </c>
      <c r="K15" s="220">
        <v>1026360</v>
      </c>
      <c r="L15" s="220">
        <v>0</v>
      </c>
      <c r="M15" s="220">
        <v>0</v>
      </c>
      <c r="N15" s="220">
        <v>0</v>
      </c>
      <c r="O15" s="220">
        <v>0</v>
      </c>
      <c r="P15" s="220">
        <v>0</v>
      </c>
      <c r="Q15" s="220">
        <v>0</v>
      </c>
      <c r="R15" s="220">
        <v>0</v>
      </c>
      <c r="S15" s="220">
        <v>0</v>
      </c>
    </row>
    <row r="16" spans="1:19" ht="12" customHeight="1">
      <c r="A16" s="286" t="s">
        <v>7</v>
      </c>
      <c r="B16" s="220">
        <v>30000</v>
      </c>
      <c r="C16" s="220">
        <v>0</v>
      </c>
      <c r="D16" s="220">
        <v>0</v>
      </c>
      <c r="E16" s="220">
        <v>0</v>
      </c>
      <c r="F16" s="220">
        <v>0</v>
      </c>
      <c r="G16" s="220">
        <v>0</v>
      </c>
      <c r="H16" s="220">
        <v>0</v>
      </c>
      <c r="I16" s="220">
        <v>0</v>
      </c>
      <c r="J16" s="220">
        <v>0</v>
      </c>
      <c r="K16" s="220">
        <v>1695960</v>
      </c>
      <c r="L16" s="220">
        <v>280800</v>
      </c>
      <c r="M16" s="220">
        <v>0</v>
      </c>
      <c r="N16" s="220">
        <v>0</v>
      </c>
      <c r="O16" s="220">
        <v>0</v>
      </c>
      <c r="P16" s="220">
        <v>0</v>
      </c>
      <c r="Q16" s="220">
        <v>0</v>
      </c>
      <c r="R16" s="220">
        <v>0</v>
      </c>
      <c r="S16" s="220">
        <v>0</v>
      </c>
    </row>
    <row r="17" spans="1:19" ht="12" customHeight="1">
      <c r="A17" s="286" t="s">
        <v>8</v>
      </c>
      <c r="B17" s="220">
        <v>0</v>
      </c>
      <c r="C17" s="220">
        <v>0</v>
      </c>
      <c r="D17" s="220">
        <v>0</v>
      </c>
      <c r="E17" s="220">
        <v>83520</v>
      </c>
      <c r="F17" s="220">
        <v>0</v>
      </c>
      <c r="G17" s="220">
        <v>0</v>
      </c>
      <c r="H17" s="220">
        <v>0</v>
      </c>
      <c r="I17" s="220">
        <v>0</v>
      </c>
      <c r="J17" s="220">
        <v>0</v>
      </c>
      <c r="K17" s="220">
        <v>736200</v>
      </c>
      <c r="L17" s="220">
        <v>70200</v>
      </c>
      <c r="M17" s="220">
        <v>0</v>
      </c>
      <c r="N17" s="220">
        <v>0</v>
      </c>
      <c r="O17" s="220">
        <v>0</v>
      </c>
      <c r="P17" s="220">
        <v>0</v>
      </c>
      <c r="Q17" s="220">
        <v>0</v>
      </c>
      <c r="R17" s="220">
        <v>0</v>
      </c>
      <c r="S17" s="220">
        <v>0</v>
      </c>
    </row>
    <row r="18" spans="1:19" ht="12" customHeight="1">
      <c r="A18" s="384" t="s">
        <v>9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682200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</row>
    <row r="19" spans="1:19" ht="9" customHeight="1">
      <c r="A19" s="76" t="s">
        <v>745</v>
      </c>
      <c r="B19" s="111"/>
      <c r="C19" s="111"/>
      <c r="D19" s="111"/>
      <c r="E19" s="111"/>
      <c r="F19" s="111"/>
      <c r="G19" s="111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</row>
    <row r="20" spans="1:19" ht="9" customHeight="1">
      <c r="A20" s="1102" t="s">
        <v>532</v>
      </c>
      <c r="B20" s="176"/>
      <c r="C20" s="176"/>
      <c r="D20" s="176"/>
      <c r="E20" s="176"/>
      <c r="F20" s="176"/>
      <c r="G20" s="176"/>
      <c r="H20" s="219"/>
      <c r="I20" s="219"/>
      <c r="J20" s="219"/>
    </row>
    <row r="21" spans="1:19" ht="9" customHeight="1">
      <c r="A21" s="77" t="s">
        <v>318</v>
      </c>
      <c r="B21" s="112"/>
      <c r="C21" s="112"/>
      <c r="D21" s="112"/>
      <c r="E21" s="112"/>
      <c r="F21" s="112"/>
      <c r="G21" s="112"/>
    </row>
    <row r="22" spans="1:19" ht="28" customHeight="1"/>
    <row r="23" spans="1:19" ht="28" customHeight="1"/>
    <row r="24" spans="1:19" ht="28" customHeight="1"/>
    <row r="25" spans="1:19" ht="28" customHeight="1"/>
    <row r="26" spans="1:19" ht="14" customHeight="1">
      <c r="A26" s="215" t="s">
        <v>125</v>
      </c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</row>
    <row r="27" spans="1:19" ht="11">
      <c r="A27" s="99" t="s">
        <v>138</v>
      </c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</row>
    <row r="28" spans="1:19" ht="5" customHeight="1">
      <c r="A28" s="99"/>
      <c r="B28" s="99"/>
    </row>
    <row r="29" spans="1:19" ht="17" customHeight="1">
      <c r="A29" s="225" t="s">
        <v>135</v>
      </c>
      <c r="B29" s="223">
        <v>2000</v>
      </c>
      <c r="C29" s="223">
        <v>2001</v>
      </c>
      <c r="D29" s="223">
        <v>2002</v>
      </c>
      <c r="E29" s="223">
        <v>2003</v>
      </c>
      <c r="F29" s="223">
        <v>2004</v>
      </c>
      <c r="G29" s="223">
        <v>2005</v>
      </c>
      <c r="H29" s="223">
        <v>2006</v>
      </c>
      <c r="I29" s="223">
        <v>2007</v>
      </c>
      <c r="J29" s="223">
        <v>2008</v>
      </c>
      <c r="K29" s="223">
        <v>2009</v>
      </c>
      <c r="L29" s="223">
        <v>2010</v>
      </c>
      <c r="M29" s="223">
        <v>2011</v>
      </c>
      <c r="N29" s="223">
        <v>2012</v>
      </c>
      <c r="O29" s="223">
        <v>2013</v>
      </c>
      <c r="P29" s="223">
        <v>2014</v>
      </c>
      <c r="Q29" s="223">
        <v>2015</v>
      </c>
      <c r="R29" s="223">
        <v>2016</v>
      </c>
      <c r="S29" s="224" t="s">
        <v>205</v>
      </c>
    </row>
    <row r="30" spans="1:19" ht="17" customHeight="1">
      <c r="A30" s="693" t="s">
        <v>306</v>
      </c>
      <c r="B30" s="1124">
        <v>819360</v>
      </c>
      <c r="C30" s="1124">
        <v>7585840</v>
      </c>
      <c r="D30" s="1124">
        <v>9350280</v>
      </c>
      <c r="E30" s="1124">
        <v>11515680</v>
      </c>
      <c r="F30" s="1124">
        <v>21776220</v>
      </c>
      <c r="G30" s="1124">
        <v>26716320</v>
      </c>
      <c r="H30" s="1124">
        <v>32098780</v>
      </c>
      <c r="I30" s="1124">
        <v>33003000</v>
      </c>
      <c r="J30" s="1124">
        <v>44035200</v>
      </c>
      <c r="K30" s="1124">
        <v>45058785</v>
      </c>
      <c r="L30" s="1124">
        <v>61209080</v>
      </c>
      <c r="M30" s="1124">
        <v>54022840</v>
      </c>
      <c r="N30" s="1124">
        <v>67644360</v>
      </c>
      <c r="O30" s="1124">
        <v>71532320</v>
      </c>
      <c r="P30" s="1124">
        <v>77494023</v>
      </c>
      <c r="Q30" s="1124">
        <v>41222640</v>
      </c>
      <c r="R30" s="1124">
        <v>32529240</v>
      </c>
      <c r="S30" s="1124">
        <v>12187440</v>
      </c>
    </row>
    <row r="31" spans="1:19" ht="12" customHeight="1">
      <c r="A31" s="1154" t="s">
        <v>206</v>
      </c>
      <c r="B31" s="1155">
        <v>0</v>
      </c>
      <c r="C31" s="1155">
        <v>1034640</v>
      </c>
      <c r="D31" s="1155">
        <v>669240</v>
      </c>
      <c r="E31" s="1155">
        <v>1673280</v>
      </c>
      <c r="F31" s="1155">
        <v>1761480</v>
      </c>
      <c r="G31" s="1155">
        <v>1922400</v>
      </c>
      <c r="H31" s="1155">
        <v>2239560</v>
      </c>
      <c r="I31" s="1155">
        <v>3472560</v>
      </c>
      <c r="J31" s="1155">
        <v>3475080</v>
      </c>
      <c r="K31" s="1155">
        <v>3206160</v>
      </c>
      <c r="L31" s="1155">
        <v>3907440</v>
      </c>
      <c r="M31" s="1155">
        <v>4423560</v>
      </c>
      <c r="N31" s="1155">
        <v>5124600</v>
      </c>
      <c r="O31" s="1155">
        <v>5249520</v>
      </c>
      <c r="P31" s="1155">
        <v>6001200</v>
      </c>
      <c r="Q31" s="1155">
        <v>6498560</v>
      </c>
      <c r="R31" s="1155">
        <v>2543760</v>
      </c>
      <c r="S31" s="1155">
        <v>1337040</v>
      </c>
    </row>
    <row r="32" spans="1:19" ht="12" customHeight="1">
      <c r="A32" s="1156" t="s">
        <v>308</v>
      </c>
      <c r="B32" s="1157">
        <v>248300</v>
      </c>
      <c r="C32" s="1157">
        <v>1269720</v>
      </c>
      <c r="D32" s="1157">
        <v>491400</v>
      </c>
      <c r="E32" s="1157">
        <v>813600</v>
      </c>
      <c r="F32" s="1157">
        <v>1457080</v>
      </c>
      <c r="G32" s="1157">
        <v>2185200</v>
      </c>
      <c r="H32" s="1157">
        <v>2367360</v>
      </c>
      <c r="I32" s="1157">
        <v>2864880</v>
      </c>
      <c r="J32" s="1157">
        <v>2645640</v>
      </c>
      <c r="K32" s="1157">
        <v>3145680</v>
      </c>
      <c r="L32" s="1157">
        <v>3812400</v>
      </c>
      <c r="M32" s="1157">
        <v>4284360</v>
      </c>
      <c r="N32" s="1157">
        <v>5463360</v>
      </c>
      <c r="O32" s="1157">
        <v>4513680</v>
      </c>
      <c r="P32" s="1157">
        <v>6156000</v>
      </c>
      <c r="Q32" s="1157">
        <v>5013840</v>
      </c>
      <c r="R32" s="1157">
        <v>2694960</v>
      </c>
      <c r="S32" s="1157">
        <v>677880</v>
      </c>
    </row>
    <row r="33" spans="1:20" ht="12" customHeight="1">
      <c r="A33" s="1156" t="s">
        <v>433</v>
      </c>
      <c r="B33" s="1157">
        <v>0</v>
      </c>
      <c r="C33" s="1157">
        <v>619160</v>
      </c>
      <c r="D33" s="1157">
        <v>821880</v>
      </c>
      <c r="E33" s="1157">
        <v>172800</v>
      </c>
      <c r="F33" s="1157">
        <v>1916640</v>
      </c>
      <c r="G33" s="1157">
        <v>2455200</v>
      </c>
      <c r="H33" s="1157">
        <v>2921040</v>
      </c>
      <c r="I33" s="1157">
        <v>2310480</v>
      </c>
      <c r="J33" s="1157">
        <v>3976200</v>
      </c>
      <c r="K33" s="1157">
        <v>3445560</v>
      </c>
      <c r="L33" s="1157">
        <v>4594680</v>
      </c>
      <c r="M33" s="1157">
        <v>4960320</v>
      </c>
      <c r="N33" s="1157">
        <v>5837400</v>
      </c>
      <c r="O33" s="1157">
        <v>5391720</v>
      </c>
      <c r="P33" s="1157">
        <v>5927760</v>
      </c>
      <c r="Q33" s="1157">
        <v>5057680</v>
      </c>
      <c r="R33" s="1157">
        <v>2935440</v>
      </c>
      <c r="S33" s="1157">
        <v>1237320</v>
      </c>
    </row>
    <row r="34" spans="1:20" ht="12" customHeight="1">
      <c r="A34" s="1156" t="s">
        <v>263</v>
      </c>
      <c r="B34" s="1157">
        <v>0</v>
      </c>
      <c r="C34" s="1157">
        <v>630720</v>
      </c>
      <c r="D34" s="1157">
        <v>745560</v>
      </c>
      <c r="E34" s="1157">
        <v>0</v>
      </c>
      <c r="F34" s="1157">
        <v>1362960</v>
      </c>
      <c r="G34" s="1157">
        <v>1845360</v>
      </c>
      <c r="H34" s="1157">
        <v>1701360</v>
      </c>
      <c r="I34" s="1157">
        <v>2290680</v>
      </c>
      <c r="J34" s="1157">
        <v>3880440</v>
      </c>
      <c r="K34" s="1157">
        <v>3830040</v>
      </c>
      <c r="L34" s="1157">
        <v>3598560</v>
      </c>
      <c r="M34" s="1157">
        <v>4328640</v>
      </c>
      <c r="N34" s="1157">
        <v>5478840</v>
      </c>
      <c r="O34" s="1157">
        <v>6263640</v>
      </c>
      <c r="P34" s="1157">
        <v>6273360</v>
      </c>
      <c r="Q34" s="1157">
        <v>2270000</v>
      </c>
      <c r="R34" s="1157">
        <v>2499480</v>
      </c>
      <c r="S34" s="1157">
        <v>1271520</v>
      </c>
    </row>
    <row r="35" spans="1:20" ht="12" customHeight="1">
      <c r="A35" s="1156" t="s">
        <v>387</v>
      </c>
      <c r="B35" s="1157">
        <v>0</v>
      </c>
      <c r="C35" s="1157">
        <v>540720</v>
      </c>
      <c r="D35" s="1157">
        <v>573120</v>
      </c>
      <c r="E35" s="1157">
        <v>115200</v>
      </c>
      <c r="F35" s="1157">
        <v>1985400</v>
      </c>
      <c r="G35" s="1157">
        <v>2010600</v>
      </c>
      <c r="H35" s="1157">
        <v>1749600</v>
      </c>
      <c r="I35" s="1157">
        <v>3391560</v>
      </c>
      <c r="J35" s="1157">
        <v>4016880</v>
      </c>
      <c r="K35" s="1157">
        <v>2664720</v>
      </c>
      <c r="L35" s="1157">
        <v>4142880</v>
      </c>
      <c r="M35" s="1157">
        <v>4304520</v>
      </c>
      <c r="N35" s="1157">
        <v>7632720</v>
      </c>
      <c r="O35" s="1157">
        <v>5702400</v>
      </c>
      <c r="P35" s="1157">
        <v>5791320</v>
      </c>
      <c r="Q35" s="1157">
        <v>1888160</v>
      </c>
      <c r="R35" s="1157">
        <v>1915200</v>
      </c>
      <c r="S35" s="1157">
        <v>1221120</v>
      </c>
    </row>
    <row r="36" spans="1:20" ht="12" customHeight="1">
      <c r="A36" s="1156" t="s">
        <v>291</v>
      </c>
      <c r="B36" s="1157">
        <v>0</v>
      </c>
      <c r="C36" s="1157">
        <v>295560</v>
      </c>
      <c r="D36" s="1157">
        <v>651600</v>
      </c>
      <c r="E36" s="1157">
        <v>357840</v>
      </c>
      <c r="F36" s="1157">
        <v>2643840</v>
      </c>
      <c r="G36" s="1157">
        <v>2412360</v>
      </c>
      <c r="H36" s="1157">
        <v>1366740</v>
      </c>
      <c r="I36" s="1157">
        <v>2544840</v>
      </c>
      <c r="J36" s="1157">
        <v>3292920</v>
      </c>
      <c r="K36" s="1157">
        <v>2920320</v>
      </c>
      <c r="L36" s="1157">
        <v>5458680</v>
      </c>
      <c r="M36" s="1157">
        <v>4368600</v>
      </c>
      <c r="N36" s="1157">
        <v>6289920</v>
      </c>
      <c r="O36" s="1157">
        <v>4404960</v>
      </c>
      <c r="P36" s="1157">
        <v>6462394</v>
      </c>
      <c r="Q36" s="1157">
        <v>3123360</v>
      </c>
      <c r="R36" s="1157">
        <v>2851920</v>
      </c>
      <c r="S36" s="1157">
        <v>1019880</v>
      </c>
    </row>
    <row r="37" spans="1:20" ht="12" customHeight="1">
      <c r="A37" s="1156" t="s">
        <v>5</v>
      </c>
      <c r="B37" s="1157">
        <v>0</v>
      </c>
      <c r="C37" s="1157">
        <v>573840</v>
      </c>
      <c r="D37" s="1157">
        <v>760320</v>
      </c>
      <c r="E37" s="1157">
        <v>618480</v>
      </c>
      <c r="F37" s="1157">
        <v>1915200</v>
      </c>
      <c r="G37" s="1157">
        <v>2311200</v>
      </c>
      <c r="H37" s="1157">
        <v>2667600</v>
      </c>
      <c r="I37" s="1157">
        <v>2724480</v>
      </c>
      <c r="J37" s="1157">
        <v>3884400</v>
      </c>
      <c r="K37" s="1157">
        <v>4197240</v>
      </c>
      <c r="L37" s="1157">
        <v>5560200</v>
      </c>
      <c r="M37" s="1157">
        <v>4507920</v>
      </c>
      <c r="N37" s="1157">
        <v>6221880</v>
      </c>
      <c r="O37" s="1157">
        <v>4846680</v>
      </c>
      <c r="P37" s="1157">
        <v>6949000</v>
      </c>
      <c r="Q37" s="1157">
        <v>3706200</v>
      </c>
      <c r="R37" s="1157">
        <v>2269440</v>
      </c>
      <c r="S37" s="1157">
        <v>1035360</v>
      </c>
    </row>
    <row r="38" spans="1:20" ht="12" customHeight="1">
      <c r="A38" s="1156" t="s">
        <v>6</v>
      </c>
      <c r="B38" s="1157">
        <v>0</v>
      </c>
      <c r="C38" s="1157">
        <v>443520</v>
      </c>
      <c r="D38" s="1157">
        <v>759960</v>
      </c>
      <c r="E38" s="1157">
        <v>1104480</v>
      </c>
      <c r="F38" s="1157">
        <v>1897560</v>
      </c>
      <c r="G38" s="1157">
        <v>2385000</v>
      </c>
      <c r="H38" s="1157">
        <v>3582720</v>
      </c>
      <c r="I38" s="1157">
        <v>2673360</v>
      </c>
      <c r="J38" s="1157">
        <v>3276360</v>
      </c>
      <c r="K38" s="1157">
        <v>3825465</v>
      </c>
      <c r="L38" s="1157">
        <v>5679720</v>
      </c>
      <c r="M38" s="1157">
        <v>4734400</v>
      </c>
      <c r="N38" s="1157">
        <v>5550480</v>
      </c>
      <c r="O38" s="1157">
        <v>6009440</v>
      </c>
      <c r="P38" s="1157">
        <v>6626240</v>
      </c>
      <c r="Q38" s="1157">
        <v>3038040</v>
      </c>
      <c r="R38" s="1157">
        <v>3368880</v>
      </c>
      <c r="S38" s="1157">
        <v>1329480</v>
      </c>
    </row>
    <row r="39" spans="1:20" ht="12" customHeight="1">
      <c r="A39" s="1156" t="s">
        <v>315</v>
      </c>
      <c r="B39" s="1157">
        <v>0</v>
      </c>
      <c r="C39" s="1157">
        <v>582480</v>
      </c>
      <c r="D39" s="1157">
        <v>840240</v>
      </c>
      <c r="E39" s="1157">
        <v>1833120</v>
      </c>
      <c r="F39" s="1157">
        <v>2250000</v>
      </c>
      <c r="G39" s="1157">
        <v>2316600</v>
      </c>
      <c r="H39" s="1157">
        <v>3437600</v>
      </c>
      <c r="I39" s="1157">
        <v>2649600</v>
      </c>
      <c r="J39" s="1157">
        <v>3435120</v>
      </c>
      <c r="K39" s="1157">
        <v>4293000</v>
      </c>
      <c r="L39" s="1157">
        <v>5911000</v>
      </c>
      <c r="M39" s="1157">
        <v>5422320</v>
      </c>
      <c r="N39" s="1157">
        <v>5275440</v>
      </c>
      <c r="O39" s="1157">
        <v>8465160</v>
      </c>
      <c r="P39" s="1157">
        <v>7078360</v>
      </c>
      <c r="Q39" s="1157">
        <v>3985880</v>
      </c>
      <c r="R39" s="1157">
        <v>3614040</v>
      </c>
      <c r="S39" s="1157">
        <v>1313640</v>
      </c>
    </row>
    <row r="40" spans="1:20" ht="12" customHeight="1">
      <c r="A40" s="1156" t="s">
        <v>7</v>
      </c>
      <c r="B40" s="1157">
        <v>214560</v>
      </c>
      <c r="C40" s="1157">
        <v>512360</v>
      </c>
      <c r="D40" s="1157">
        <v>1130040</v>
      </c>
      <c r="E40" s="1157">
        <v>1441800</v>
      </c>
      <c r="F40" s="1157">
        <v>1897000</v>
      </c>
      <c r="G40" s="1157">
        <v>2214000</v>
      </c>
      <c r="H40" s="1157">
        <v>3794400</v>
      </c>
      <c r="I40" s="1157">
        <v>2998800</v>
      </c>
      <c r="J40" s="1157">
        <v>4705920</v>
      </c>
      <c r="K40" s="1157">
        <v>4483080</v>
      </c>
      <c r="L40" s="1157">
        <v>6465640</v>
      </c>
      <c r="M40" s="1157">
        <v>5093280</v>
      </c>
      <c r="N40" s="1157">
        <v>6111720</v>
      </c>
      <c r="O40" s="1157">
        <v>8242080</v>
      </c>
      <c r="P40" s="1157">
        <v>6918040</v>
      </c>
      <c r="Q40" s="1157">
        <v>3212640</v>
      </c>
      <c r="R40" s="1157">
        <v>3531240</v>
      </c>
      <c r="S40" s="1157">
        <v>1211040</v>
      </c>
    </row>
    <row r="41" spans="1:20" ht="12" customHeight="1">
      <c r="A41" s="1156" t="s">
        <v>8</v>
      </c>
      <c r="B41" s="1157">
        <v>225360</v>
      </c>
      <c r="C41" s="1157">
        <v>626640</v>
      </c>
      <c r="D41" s="1157">
        <v>830520</v>
      </c>
      <c r="E41" s="1157">
        <v>1539000</v>
      </c>
      <c r="F41" s="1157">
        <v>1022400</v>
      </c>
      <c r="G41" s="1157">
        <v>1908000</v>
      </c>
      <c r="H41" s="1157">
        <v>3017120</v>
      </c>
      <c r="I41" s="1157">
        <v>2306160</v>
      </c>
      <c r="J41" s="1157">
        <v>3484440</v>
      </c>
      <c r="K41" s="1157">
        <v>4266360</v>
      </c>
      <c r="L41" s="1157">
        <v>5764440</v>
      </c>
      <c r="M41" s="1157">
        <v>5047920</v>
      </c>
      <c r="N41" s="1157">
        <v>5221440</v>
      </c>
      <c r="O41" s="1157">
        <v>6709320</v>
      </c>
      <c r="P41" s="1157">
        <v>6139549</v>
      </c>
      <c r="Q41" s="1157">
        <v>1896120</v>
      </c>
      <c r="R41" s="1157">
        <v>2303640</v>
      </c>
      <c r="S41" s="1157">
        <v>327240</v>
      </c>
    </row>
    <row r="42" spans="1:20" ht="12" customHeight="1">
      <c r="A42" s="1158" t="s">
        <v>79</v>
      </c>
      <c r="B42" s="1159">
        <v>131140</v>
      </c>
      <c r="C42" s="1159">
        <v>456480</v>
      </c>
      <c r="D42" s="1159">
        <v>1076400</v>
      </c>
      <c r="E42" s="1159">
        <v>1846080</v>
      </c>
      <c r="F42" s="1159">
        <v>1666660</v>
      </c>
      <c r="G42" s="1159">
        <v>2750400</v>
      </c>
      <c r="H42" s="1159">
        <v>3253680</v>
      </c>
      <c r="I42" s="1159">
        <v>2775600</v>
      </c>
      <c r="J42" s="1159">
        <v>3961800</v>
      </c>
      <c r="K42" s="1159">
        <v>4781160</v>
      </c>
      <c r="L42" s="1159">
        <v>6313440</v>
      </c>
      <c r="M42" s="1159">
        <v>2547000</v>
      </c>
      <c r="N42" s="1159">
        <v>3436560</v>
      </c>
      <c r="O42" s="1159">
        <v>5733720</v>
      </c>
      <c r="P42" s="1159">
        <v>7170800</v>
      </c>
      <c r="Q42" s="1159">
        <v>1532160</v>
      </c>
      <c r="R42" s="1159">
        <v>2001240</v>
      </c>
      <c r="S42" s="1159">
        <v>205920</v>
      </c>
    </row>
    <row r="43" spans="1:20" ht="9" customHeight="1">
      <c r="A43" s="877" t="s">
        <v>745</v>
      </c>
      <c r="B43" s="1042"/>
      <c r="C43" s="1042"/>
      <c r="D43" s="1042"/>
      <c r="E43" s="1042"/>
      <c r="F43" s="1042"/>
      <c r="G43" s="1042"/>
      <c r="H43" s="1042"/>
      <c r="I43" s="1042"/>
      <c r="J43" s="1042"/>
      <c r="K43" s="276"/>
      <c r="L43" s="276"/>
      <c r="M43" s="276"/>
      <c r="N43" s="276"/>
      <c r="O43" s="276"/>
      <c r="P43" s="276"/>
      <c r="Q43" s="276"/>
      <c r="R43" s="276"/>
      <c r="S43" s="276"/>
      <c r="T43" s="276"/>
    </row>
    <row r="44" spans="1:20" ht="9" customHeight="1">
      <c r="A44" s="1102" t="s">
        <v>532</v>
      </c>
      <c r="B44" s="112"/>
      <c r="C44" s="112"/>
      <c r="D44" s="112"/>
      <c r="E44" s="112"/>
      <c r="F44" s="112"/>
      <c r="G44" s="112"/>
      <c r="H44" s="112"/>
      <c r="I44" s="112"/>
      <c r="J44" s="112"/>
    </row>
    <row r="45" spans="1:20" ht="9" customHeight="1">
      <c r="A45" s="77" t="s">
        <v>318</v>
      </c>
      <c r="B45" s="112"/>
      <c r="C45" s="112"/>
      <c r="D45" s="112"/>
      <c r="E45" s="112"/>
      <c r="F45" s="112"/>
      <c r="G45" s="112"/>
      <c r="H45" s="112"/>
      <c r="I45" s="112"/>
      <c r="J45" s="112"/>
    </row>
    <row r="46" spans="1:20" ht="9" customHeight="1">
      <c r="A46" s="112"/>
      <c r="B46" s="112"/>
      <c r="C46" s="112"/>
      <c r="D46" s="112"/>
      <c r="E46" s="112"/>
      <c r="F46" s="112"/>
    </row>
    <row r="47" spans="1:20" ht="9" customHeight="1">
      <c r="A47" s="112"/>
      <c r="B47" s="112"/>
      <c r="C47" s="112"/>
      <c r="D47" s="112"/>
      <c r="E47" s="112"/>
      <c r="F47" s="112"/>
    </row>
  </sheetData>
  <mergeCells count="1">
    <mergeCell ref="A1:E1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S46"/>
  <sheetViews>
    <sheetView showGridLines="0" zoomScale="150" workbookViewId="0">
      <selection activeCell="A2" sqref="A2:S45"/>
    </sheetView>
  </sheetViews>
  <sheetFormatPr baseColWidth="10" defaultColWidth="12.83203125" defaultRowHeight="12" customHeight="1"/>
  <cols>
    <col min="1" max="1" width="6.33203125" style="217" customWidth="1"/>
    <col min="2" max="8" width="5.83203125" style="217" hidden="1" customWidth="1"/>
    <col min="9" max="19" width="6.83203125" style="217" customWidth="1"/>
    <col min="20" max="16384" width="12.83203125" style="217"/>
  </cols>
  <sheetData>
    <row r="1" spans="1:19" ht="12" customHeight="1">
      <c r="A1" s="1381"/>
      <c r="B1" s="1381"/>
      <c r="C1" s="1381"/>
      <c r="D1" s="1381"/>
      <c r="E1" s="1381"/>
    </row>
    <row r="2" spans="1:19" ht="13" customHeight="1">
      <c r="A2" s="215" t="s">
        <v>115</v>
      </c>
      <c r="B2" s="271"/>
      <c r="C2" s="271"/>
      <c r="D2" s="271"/>
      <c r="E2" s="271"/>
      <c r="F2" s="271"/>
    </row>
    <row r="3" spans="1:19" ht="11">
      <c r="A3" s="99" t="s">
        <v>623</v>
      </c>
    </row>
    <row r="4" spans="1:19" ht="5" customHeight="1"/>
    <row r="5" spans="1:19" ht="17" customHeight="1">
      <c r="A5" s="225" t="s">
        <v>135</v>
      </c>
      <c r="B5" s="223">
        <v>2000</v>
      </c>
      <c r="C5" s="223">
        <v>2001</v>
      </c>
      <c r="D5" s="223">
        <v>2002</v>
      </c>
      <c r="E5" s="223">
        <v>2003</v>
      </c>
      <c r="F5" s="223">
        <v>2004</v>
      </c>
      <c r="G5" s="223">
        <v>2005</v>
      </c>
      <c r="H5" s="223">
        <v>2006</v>
      </c>
      <c r="I5" s="223">
        <v>2007</v>
      </c>
      <c r="J5" s="223">
        <v>2008</v>
      </c>
      <c r="K5" s="223">
        <v>2009</v>
      </c>
      <c r="L5" s="223">
        <v>2010</v>
      </c>
      <c r="M5" s="223">
        <v>2011</v>
      </c>
      <c r="N5" s="223">
        <v>2012</v>
      </c>
      <c r="O5" s="223">
        <v>2013</v>
      </c>
      <c r="P5" s="223">
        <v>2014</v>
      </c>
      <c r="Q5" s="223">
        <v>2015</v>
      </c>
      <c r="R5" s="223">
        <v>2016</v>
      </c>
      <c r="S5" s="1123" t="s">
        <v>205</v>
      </c>
    </row>
    <row r="6" spans="1:19" ht="17" customHeight="1">
      <c r="A6" s="693" t="s">
        <v>668</v>
      </c>
      <c r="B6" s="1124">
        <v>149118</v>
      </c>
      <c r="C6" s="1124">
        <v>173520</v>
      </c>
      <c r="D6" s="1124">
        <v>134788</v>
      </c>
      <c r="E6" s="1124">
        <v>126750</v>
      </c>
      <c r="F6" s="1124">
        <v>153020</v>
      </c>
      <c r="G6" s="1124">
        <v>250768</v>
      </c>
      <c r="H6" s="1124">
        <v>192440</v>
      </c>
      <c r="I6" s="1124">
        <v>219000</v>
      </c>
      <c r="J6" s="1124">
        <v>197944</v>
      </c>
      <c r="K6" s="1124">
        <v>233698</v>
      </c>
      <c r="L6" s="1124">
        <v>250508</v>
      </c>
      <c r="M6" s="1124">
        <v>302784</v>
      </c>
      <c r="N6" s="1124">
        <v>279680</v>
      </c>
      <c r="O6" s="1124">
        <v>254320</v>
      </c>
      <c r="P6" s="1124">
        <v>242980</v>
      </c>
      <c r="Q6" s="1124">
        <v>264540</v>
      </c>
      <c r="R6" s="1124">
        <v>314592</v>
      </c>
      <c r="S6" s="1124">
        <v>329754</v>
      </c>
    </row>
    <row r="7" spans="1:19" ht="11" customHeight="1">
      <c r="A7" s="286" t="s">
        <v>206</v>
      </c>
      <c r="B7" s="219">
        <v>12882</v>
      </c>
      <c r="C7" s="219">
        <v>22160</v>
      </c>
      <c r="D7" s="219">
        <v>15150</v>
      </c>
      <c r="E7" s="219">
        <v>13000</v>
      </c>
      <c r="F7" s="219">
        <v>12680</v>
      </c>
      <c r="G7" s="219">
        <v>39420</v>
      </c>
      <c r="H7" s="219">
        <v>10400</v>
      </c>
      <c r="I7" s="219">
        <v>27100</v>
      </c>
      <c r="J7" s="219">
        <v>4000</v>
      </c>
      <c r="K7" s="219">
        <v>8160</v>
      </c>
      <c r="L7" s="219">
        <v>25780</v>
      </c>
      <c r="M7" s="219">
        <v>42640</v>
      </c>
      <c r="N7" s="219">
        <v>38560</v>
      </c>
      <c r="O7" s="219">
        <v>10400</v>
      </c>
      <c r="P7" s="219">
        <v>14700</v>
      </c>
      <c r="Q7" s="219">
        <v>12480</v>
      </c>
      <c r="R7" s="219">
        <v>20920</v>
      </c>
      <c r="S7" s="219">
        <v>21560</v>
      </c>
    </row>
    <row r="8" spans="1:19" ht="11" customHeight="1">
      <c r="A8" s="286" t="s">
        <v>308</v>
      </c>
      <c r="B8" s="219">
        <v>15712</v>
      </c>
      <c r="C8" s="219">
        <v>0</v>
      </c>
      <c r="D8" s="219">
        <v>8650</v>
      </c>
      <c r="E8" s="219">
        <v>5000</v>
      </c>
      <c r="F8" s="219">
        <v>7500</v>
      </c>
      <c r="G8" s="220">
        <v>8000</v>
      </c>
      <c r="H8" s="220">
        <v>28040</v>
      </c>
      <c r="I8" s="220">
        <v>3600</v>
      </c>
      <c r="J8" s="220">
        <v>17480</v>
      </c>
      <c r="K8" s="220">
        <v>13200</v>
      </c>
      <c r="L8" s="220">
        <v>25300</v>
      </c>
      <c r="M8" s="220">
        <v>18824</v>
      </c>
      <c r="N8" s="220">
        <v>17160</v>
      </c>
      <c r="O8" s="219">
        <v>29240</v>
      </c>
      <c r="P8" s="220">
        <v>33200</v>
      </c>
      <c r="Q8" s="220">
        <v>14960</v>
      </c>
      <c r="R8" s="220">
        <v>0</v>
      </c>
      <c r="S8" s="220">
        <v>19940</v>
      </c>
    </row>
    <row r="9" spans="1:19" ht="11" customHeight="1">
      <c r="A9" s="286" t="s">
        <v>433</v>
      </c>
      <c r="B9" s="219">
        <v>17171</v>
      </c>
      <c r="C9" s="219">
        <v>12000</v>
      </c>
      <c r="D9" s="219">
        <v>0</v>
      </c>
      <c r="E9" s="219">
        <v>7000</v>
      </c>
      <c r="F9" s="219">
        <v>9500</v>
      </c>
      <c r="G9" s="220">
        <v>24248</v>
      </c>
      <c r="H9" s="220">
        <v>0</v>
      </c>
      <c r="I9" s="220">
        <v>22980</v>
      </c>
      <c r="J9" s="220">
        <v>24000</v>
      </c>
      <c r="K9" s="220">
        <v>17850</v>
      </c>
      <c r="L9" s="220">
        <v>25200</v>
      </c>
      <c r="M9" s="220">
        <v>18920</v>
      </c>
      <c r="N9" s="220">
        <v>16060</v>
      </c>
      <c r="O9" s="219">
        <v>20700</v>
      </c>
      <c r="P9" s="220">
        <v>14800</v>
      </c>
      <c r="Q9" s="220">
        <v>16640</v>
      </c>
      <c r="R9" s="220">
        <v>48464</v>
      </c>
      <c r="S9" s="220">
        <v>24517</v>
      </c>
    </row>
    <row r="10" spans="1:19" ht="11" customHeight="1">
      <c r="A10" s="286" t="s">
        <v>263</v>
      </c>
      <c r="B10" s="219">
        <v>10000</v>
      </c>
      <c r="C10" s="219">
        <v>0</v>
      </c>
      <c r="D10" s="219">
        <v>15500</v>
      </c>
      <c r="E10" s="219">
        <v>18500</v>
      </c>
      <c r="F10" s="219">
        <v>9000</v>
      </c>
      <c r="G10" s="220">
        <v>31568</v>
      </c>
      <c r="H10" s="220">
        <v>33940</v>
      </c>
      <c r="I10" s="220">
        <v>29100</v>
      </c>
      <c r="J10" s="220">
        <v>41660</v>
      </c>
      <c r="K10" s="220">
        <v>15000</v>
      </c>
      <c r="L10" s="220">
        <v>11100</v>
      </c>
      <c r="M10" s="220">
        <v>37200</v>
      </c>
      <c r="N10" s="220">
        <v>18000</v>
      </c>
      <c r="O10" s="219">
        <v>10600</v>
      </c>
      <c r="P10" s="220">
        <v>32840</v>
      </c>
      <c r="Q10" s="220">
        <v>41600</v>
      </c>
      <c r="R10" s="220">
        <v>20440</v>
      </c>
      <c r="S10" s="220">
        <v>37440</v>
      </c>
    </row>
    <row r="11" spans="1:19" ht="11" customHeight="1">
      <c r="A11" s="286" t="s">
        <v>387</v>
      </c>
      <c r="B11" s="219">
        <v>9500</v>
      </c>
      <c r="C11" s="219">
        <v>22660</v>
      </c>
      <c r="D11" s="219">
        <v>13000</v>
      </c>
      <c r="E11" s="219">
        <v>0</v>
      </c>
      <c r="F11" s="219">
        <v>6760</v>
      </c>
      <c r="G11" s="220">
        <v>12200</v>
      </c>
      <c r="H11" s="220">
        <v>8120</v>
      </c>
      <c r="I11" s="220">
        <v>10000</v>
      </c>
      <c r="J11" s="220">
        <v>6000</v>
      </c>
      <c r="K11" s="220">
        <v>40656</v>
      </c>
      <c r="L11" s="220">
        <v>12200</v>
      </c>
      <c r="M11" s="220">
        <v>25520</v>
      </c>
      <c r="N11" s="220">
        <v>32920</v>
      </c>
      <c r="O11" s="219">
        <v>42600</v>
      </c>
      <c r="P11" s="220">
        <v>9920</v>
      </c>
      <c r="Q11" s="220">
        <v>0</v>
      </c>
      <c r="R11" s="220">
        <v>49080</v>
      </c>
      <c r="S11" s="220">
        <v>26060</v>
      </c>
    </row>
    <row r="12" spans="1:19" ht="11" customHeight="1">
      <c r="A12" s="286" t="s">
        <v>291</v>
      </c>
      <c r="B12" s="219">
        <v>17795</v>
      </c>
      <c r="C12" s="219">
        <v>19000</v>
      </c>
      <c r="D12" s="219">
        <v>5000</v>
      </c>
      <c r="E12" s="219">
        <v>25100</v>
      </c>
      <c r="F12" s="219">
        <v>15000</v>
      </c>
      <c r="G12" s="220">
        <v>12800</v>
      </c>
      <c r="H12" s="220">
        <v>7000</v>
      </c>
      <c r="I12" s="220">
        <v>11480</v>
      </c>
      <c r="J12" s="220">
        <v>17904</v>
      </c>
      <c r="K12" s="220">
        <v>21032</v>
      </c>
      <c r="L12" s="220">
        <v>13520</v>
      </c>
      <c r="M12" s="220">
        <v>0</v>
      </c>
      <c r="N12" s="220">
        <v>24520</v>
      </c>
      <c r="O12" s="219">
        <v>18540</v>
      </c>
      <c r="P12" s="220">
        <v>33780</v>
      </c>
      <c r="Q12" s="220">
        <v>46400</v>
      </c>
      <c r="R12" s="220">
        <v>6240</v>
      </c>
      <c r="S12" s="220">
        <v>0</v>
      </c>
    </row>
    <row r="13" spans="1:19" ht="11" customHeight="1">
      <c r="A13" s="286" t="s">
        <v>5</v>
      </c>
      <c r="B13" s="219">
        <v>23824</v>
      </c>
      <c r="C13" s="219">
        <v>10600</v>
      </c>
      <c r="D13" s="219">
        <v>12064</v>
      </c>
      <c r="E13" s="219">
        <v>12000</v>
      </c>
      <c r="F13" s="219">
        <v>22000</v>
      </c>
      <c r="G13" s="220">
        <v>8000</v>
      </c>
      <c r="H13" s="220">
        <v>17980</v>
      </c>
      <c r="I13" s="220">
        <v>14500</v>
      </c>
      <c r="J13" s="220">
        <v>8320</v>
      </c>
      <c r="K13" s="220">
        <v>23900</v>
      </c>
      <c r="L13" s="220">
        <v>21964</v>
      </c>
      <c r="M13" s="220">
        <v>56920</v>
      </c>
      <c r="N13" s="220">
        <v>46720</v>
      </c>
      <c r="O13" s="219">
        <v>11600</v>
      </c>
      <c r="P13" s="220">
        <v>12500</v>
      </c>
      <c r="Q13" s="220">
        <v>19680</v>
      </c>
      <c r="R13" s="220">
        <v>43280</v>
      </c>
      <c r="S13" s="220">
        <v>10640</v>
      </c>
    </row>
    <row r="14" spans="1:19" ht="11" customHeight="1">
      <c r="A14" s="286" t="s">
        <v>6</v>
      </c>
      <c r="B14" s="219">
        <v>3000</v>
      </c>
      <c r="C14" s="219">
        <v>21944</v>
      </c>
      <c r="D14" s="219">
        <v>15240</v>
      </c>
      <c r="E14" s="219">
        <v>6000</v>
      </c>
      <c r="F14" s="219">
        <v>2500</v>
      </c>
      <c r="G14" s="220">
        <v>37000</v>
      </c>
      <c r="H14" s="220">
        <v>10000</v>
      </c>
      <c r="I14" s="220">
        <v>28200</v>
      </c>
      <c r="J14" s="220">
        <v>32200</v>
      </c>
      <c r="K14" s="220">
        <v>23220</v>
      </c>
      <c r="L14" s="220">
        <v>8000</v>
      </c>
      <c r="M14" s="220">
        <v>23000</v>
      </c>
      <c r="N14" s="220">
        <v>11680</v>
      </c>
      <c r="O14" s="219">
        <v>25900</v>
      </c>
      <c r="P14" s="220">
        <v>10400</v>
      </c>
      <c r="Q14" s="220">
        <v>37800</v>
      </c>
      <c r="R14" s="220">
        <v>34344</v>
      </c>
      <c r="S14" s="220">
        <v>66980</v>
      </c>
    </row>
    <row r="15" spans="1:19" ht="11" customHeight="1">
      <c r="A15" s="286" t="s">
        <v>315</v>
      </c>
      <c r="B15" s="219">
        <v>10000</v>
      </c>
      <c r="C15" s="219">
        <v>7623</v>
      </c>
      <c r="D15" s="219">
        <v>3000</v>
      </c>
      <c r="E15" s="219">
        <v>14000</v>
      </c>
      <c r="F15" s="219">
        <v>15000</v>
      </c>
      <c r="G15" s="220">
        <v>18000</v>
      </c>
      <c r="H15" s="220">
        <v>31000</v>
      </c>
      <c r="I15" s="220">
        <v>11480</v>
      </c>
      <c r="J15" s="220">
        <v>4500</v>
      </c>
      <c r="K15" s="220">
        <v>11920</v>
      </c>
      <c r="L15" s="220">
        <v>42380</v>
      </c>
      <c r="M15" s="220">
        <v>5500</v>
      </c>
      <c r="N15" s="220">
        <v>14560</v>
      </c>
      <c r="O15" s="219">
        <v>10500</v>
      </c>
      <c r="P15" s="220">
        <v>14080</v>
      </c>
      <c r="Q15" s="220">
        <v>51140</v>
      </c>
      <c r="R15" s="220">
        <v>40384</v>
      </c>
      <c r="S15" s="220">
        <v>29516</v>
      </c>
    </row>
    <row r="16" spans="1:19" ht="11" customHeight="1">
      <c r="A16" s="286" t="s">
        <v>7</v>
      </c>
      <c r="B16" s="219">
        <v>13500</v>
      </c>
      <c r="C16" s="219">
        <v>40064</v>
      </c>
      <c r="D16" s="219">
        <v>24684</v>
      </c>
      <c r="E16" s="219">
        <v>17650</v>
      </c>
      <c r="F16" s="219">
        <v>26140</v>
      </c>
      <c r="G16" s="220">
        <v>15832</v>
      </c>
      <c r="H16" s="220">
        <v>16480</v>
      </c>
      <c r="I16" s="220">
        <v>12240</v>
      </c>
      <c r="J16" s="220">
        <v>14500</v>
      </c>
      <c r="K16" s="220">
        <v>16640</v>
      </c>
      <c r="L16" s="220">
        <v>0</v>
      </c>
      <c r="M16" s="220">
        <v>29200</v>
      </c>
      <c r="N16" s="220">
        <v>9580</v>
      </c>
      <c r="O16" s="219">
        <v>26160</v>
      </c>
      <c r="P16" s="220">
        <v>22880</v>
      </c>
      <c r="Q16" s="220">
        <v>0</v>
      </c>
      <c r="R16" s="220">
        <v>0</v>
      </c>
      <c r="S16" s="220">
        <v>34240</v>
      </c>
    </row>
    <row r="17" spans="1:19" ht="11" customHeight="1">
      <c r="A17" s="286" t="s">
        <v>8</v>
      </c>
      <c r="B17" s="219">
        <v>6240</v>
      </c>
      <c r="C17" s="219">
        <v>11000</v>
      </c>
      <c r="D17" s="219">
        <v>9000</v>
      </c>
      <c r="E17" s="219">
        <v>6000</v>
      </c>
      <c r="F17" s="219">
        <v>7120</v>
      </c>
      <c r="G17" s="220">
        <v>6200</v>
      </c>
      <c r="H17" s="220">
        <v>5000</v>
      </c>
      <c r="I17" s="220">
        <v>13620</v>
      </c>
      <c r="J17" s="220">
        <v>16380</v>
      </c>
      <c r="K17" s="220">
        <v>15360</v>
      </c>
      <c r="L17" s="220">
        <v>25400</v>
      </c>
      <c r="M17" s="220">
        <v>21220</v>
      </c>
      <c r="N17" s="220">
        <v>42640</v>
      </c>
      <c r="O17" s="219">
        <v>19640</v>
      </c>
      <c r="P17" s="220">
        <v>6240</v>
      </c>
      <c r="Q17" s="220">
        <v>17600</v>
      </c>
      <c r="R17" s="220">
        <v>8840</v>
      </c>
      <c r="S17" s="220">
        <v>47101</v>
      </c>
    </row>
    <row r="18" spans="1:19" ht="11" customHeight="1">
      <c r="A18" s="384" t="s">
        <v>9</v>
      </c>
      <c r="B18" s="232">
        <v>9494</v>
      </c>
      <c r="C18" s="232">
        <v>6469</v>
      </c>
      <c r="D18" s="232">
        <v>13500</v>
      </c>
      <c r="E18" s="232">
        <v>2500</v>
      </c>
      <c r="F18" s="232">
        <v>19820</v>
      </c>
      <c r="G18" s="232">
        <v>37500</v>
      </c>
      <c r="H18" s="232">
        <v>24480</v>
      </c>
      <c r="I18" s="232">
        <v>34700</v>
      </c>
      <c r="J18" s="232">
        <v>11000</v>
      </c>
      <c r="K18" s="232">
        <v>26760</v>
      </c>
      <c r="L18" s="232">
        <v>39664</v>
      </c>
      <c r="M18" s="232">
        <v>23840</v>
      </c>
      <c r="N18" s="232">
        <v>7280</v>
      </c>
      <c r="O18" s="232">
        <v>28440</v>
      </c>
      <c r="P18" s="232">
        <v>37640</v>
      </c>
      <c r="Q18" s="232">
        <v>6240</v>
      </c>
      <c r="R18" s="232">
        <v>42600</v>
      </c>
      <c r="S18" s="232">
        <v>11760</v>
      </c>
    </row>
    <row r="19" spans="1:19" ht="9" customHeight="1">
      <c r="A19" s="76" t="s">
        <v>745</v>
      </c>
      <c r="B19" s="112"/>
      <c r="C19" s="112"/>
      <c r="D19" s="112"/>
      <c r="E19" s="112"/>
      <c r="F19" s="112"/>
      <c r="G19" s="112"/>
    </row>
    <row r="20" spans="1:19" ht="9" customHeight="1">
      <c r="A20" s="1102" t="s">
        <v>532</v>
      </c>
      <c r="B20" s="112"/>
      <c r="C20" s="112"/>
      <c r="D20" s="112"/>
      <c r="E20" s="112"/>
      <c r="F20" s="112"/>
      <c r="G20" s="112"/>
    </row>
    <row r="21" spans="1:19" ht="9" customHeight="1">
      <c r="A21" s="77" t="s">
        <v>318</v>
      </c>
      <c r="B21" s="112"/>
      <c r="C21" s="112"/>
      <c r="D21" s="112"/>
      <c r="E21" s="112"/>
      <c r="F21" s="112"/>
      <c r="G21" s="112"/>
    </row>
    <row r="22" spans="1:19" ht="31" customHeight="1"/>
    <row r="23" spans="1:19" ht="28" customHeight="1"/>
    <row r="24" spans="1:19" ht="28" customHeight="1"/>
    <row r="25" spans="1:19" ht="28" customHeight="1"/>
    <row r="26" spans="1:19" ht="11">
      <c r="A26" s="99" t="s">
        <v>123</v>
      </c>
      <c r="B26" s="99"/>
    </row>
    <row r="27" spans="1:19" ht="11">
      <c r="A27" s="99" t="s">
        <v>623</v>
      </c>
      <c r="B27" s="99"/>
    </row>
    <row r="28" spans="1:19" ht="5" customHeight="1"/>
    <row r="29" spans="1:19" ht="17" customHeight="1">
      <c r="A29" s="225" t="s">
        <v>137</v>
      </c>
      <c r="B29" s="223">
        <v>2000</v>
      </c>
      <c r="C29" s="223">
        <v>2001</v>
      </c>
      <c r="D29" s="223">
        <v>2002</v>
      </c>
      <c r="E29" s="223">
        <v>2003</v>
      </c>
      <c r="F29" s="223">
        <v>2004</v>
      </c>
      <c r="G29" s="223">
        <v>2005</v>
      </c>
      <c r="H29" s="223">
        <v>2006</v>
      </c>
      <c r="I29" s="223">
        <v>2007</v>
      </c>
      <c r="J29" s="223">
        <v>2008</v>
      </c>
      <c r="K29" s="223">
        <v>2009</v>
      </c>
      <c r="L29" s="223">
        <v>2010</v>
      </c>
      <c r="M29" s="223">
        <v>2011</v>
      </c>
      <c r="N29" s="223">
        <v>2012</v>
      </c>
      <c r="O29" s="223">
        <v>2013</v>
      </c>
      <c r="P29" s="223">
        <v>2014</v>
      </c>
      <c r="Q29" s="223">
        <v>2015</v>
      </c>
      <c r="R29" s="223">
        <v>2016</v>
      </c>
      <c r="S29" s="1123" t="s">
        <v>205</v>
      </c>
    </row>
    <row r="30" spans="1:19" ht="17" customHeight="1">
      <c r="A30" s="693" t="s">
        <v>668</v>
      </c>
      <c r="B30" s="1124">
        <v>156413</v>
      </c>
      <c r="C30" s="1124">
        <v>173520</v>
      </c>
      <c r="D30" s="1124">
        <v>134788</v>
      </c>
      <c r="E30" s="1124">
        <v>126750</v>
      </c>
      <c r="F30" s="1124">
        <v>153020</v>
      </c>
      <c r="G30" s="1124">
        <v>250768</v>
      </c>
      <c r="H30" s="1124">
        <v>192440</v>
      </c>
      <c r="I30" s="1124">
        <v>219000</v>
      </c>
      <c r="J30" s="1124">
        <v>197944</v>
      </c>
      <c r="K30" s="1124">
        <v>233698</v>
      </c>
      <c r="L30" s="1124">
        <v>250508</v>
      </c>
      <c r="M30" s="1124">
        <v>302784</v>
      </c>
      <c r="N30" s="1124">
        <v>279680</v>
      </c>
      <c r="O30" s="1124">
        <v>254320</v>
      </c>
      <c r="P30" s="1124">
        <v>242980</v>
      </c>
      <c r="Q30" s="1124">
        <v>264540</v>
      </c>
      <c r="R30" s="1124">
        <v>314592</v>
      </c>
      <c r="S30" s="1124">
        <v>329754</v>
      </c>
    </row>
    <row r="31" spans="1:19" ht="11" customHeight="1">
      <c r="A31" s="286" t="s">
        <v>206</v>
      </c>
      <c r="B31" s="220">
        <v>12882</v>
      </c>
      <c r="C31" s="220">
        <v>22160</v>
      </c>
      <c r="D31" s="220">
        <v>15150</v>
      </c>
      <c r="E31" s="220">
        <v>13000</v>
      </c>
      <c r="F31" s="220">
        <v>12680</v>
      </c>
      <c r="G31" s="219">
        <v>39420</v>
      </c>
      <c r="H31" s="219">
        <v>10400</v>
      </c>
      <c r="I31" s="219">
        <v>27100</v>
      </c>
      <c r="J31" s="219">
        <v>4000</v>
      </c>
      <c r="K31" s="219">
        <v>8160</v>
      </c>
      <c r="L31" s="219">
        <v>25780</v>
      </c>
      <c r="M31" s="219">
        <v>42640</v>
      </c>
      <c r="N31" s="219">
        <v>38560</v>
      </c>
      <c r="O31" s="219">
        <v>10400</v>
      </c>
      <c r="P31" s="219">
        <v>14700</v>
      </c>
      <c r="Q31" s="219">
        <v>12480</v>
      </c>
      <c r="R31" s="219">
        <v>20920</v>
      </c>
      <c r="S31" s="219">
        <v>21560</v>
      </c>
    </row>
    <row r="32" spans="1:19" ht="11" customHeight="1">
      <c r="A32" s="286" t="s">
        <v>308</v>
      </c>
      <c r="B32" s="220">
        <v>15712</v>
      </c>
      <c r="C32" s="220">
        <v>0</v>
      </c>
      <c r="D32" s="220">
        <v>8650</v>
      </c>
      <c r="E32" s="220">
        <v>5000</v>
      </c>
      <c r="F32" s="220">
        <v>7500</v>
      </c>
      <c r="G32" s="220">
        <v>8000</v>
      </c>
      <c r="H32" s="220">
        <v>28040</v>
      </c>
      <c r="I32" s="220">
        <v>3600</v>
      </c>
      <c r="J32" s="220">
        <v>17480</v>
      </c>
      <c r="K32" s="220">
        <v>13200</v>
      </c>
      <c r="L32" s="220">
        <v>25300</v>
      </c>
      <c r="M32" s="220">
        <v>18824</v>
      </c>
      <c r="N32" s="220">
        <v>17160</v>
      </c>
      <c r="O32" s="220">
        <v>29240</v>
      </c>
      <c r="P32" s="220">
        <v>33200</v>
      </c>
      <c r="Q32" s="220">
        <v>14960</v>
      </c>
      <c r="R32" s="220">
        <v>0</v>
      </c>
      <c r="S32" s="220">
        <v>19940</v>
      </c>
    </row>
    <row r="33" spans="1:19" ht="11" customHeight="1">
      <c r="A33" s="286" t="s">
        <v>433</v>
      </c>
      <c r="B33" s="220">
        <v>18246</v>
      </c>
      <c r="C33" s="220">
        <v>12000</v>
      </c>
      <c r="D33" s="220">
        <v>0</v>
      </c>
      <c r="E33" s="220">
        <v>7000</v>
      </c>
      <c r="F33" s="220">
        <v>9500</v>
      </c>
      <c r="G33" s="220">
        <v>24248</v>
      </c>
      <c r="H33" s="220">
        <v>0</v>
      </c>
      <c r="I33" s="220">
        <v>22980</v>
      </c>
      <c r="J33" s="220">
        <v>24000</v>
      </c>
      <c r="K33" s="220">
        <v>17850</v>
      </c>
      <c r="L33" s="220">
        <v>25200</v>
      </c>
      <c r="M33" s="220">
        <v>18920</v>
      </c>
      <c r="N33" s="220">
        <v>16060</v>
      </c>
      <c r="O33" s="220">
        <v>20700</v>
      </c>
      <c r="P33" s="220">
        <v>14800</v>
      </c>
      <c r="Q33" s="220">
        <v>16640</v>
      </c>
      <c r="R33" s="220">
        <v>48464</v>
      </c>
      <c r="S33" s="220">
        <v>24517</v>
      </c>
    </row>
    <row r="34" spans="1:19" ht="11" customHeight="1">
      <c r="A34" s="286" t="s">
        <v>263</v>
      </c>
      <c r="B34" s="220">
        <v>12110</v>
      </c>
      <c r="C34" s="220">
        <v>0</v>
      </c>
      <c r="D34" s="220">
        <v>15500</v>
      </c>
      <c r="E34" s="220">
        <v>18500</v>
      </c>
      <c r="F34" s="220">
        <v>9000</v>
      </c>
      <c r="G34" s="220">
        <v>31568</v>
      </c>
      <c r="H34" s="220">
        <v>33940</v>
      </c>
      <c r="I34" s="220">
        <v>29100</v>
      </c>
      <c r="J34" s="220">
        <v>41660</v>
      </c>
      <c r="K34" s="220">
        <v>15000</v>
      </c>
      <c r="L34" s="220">
        <v>11100</v>
      </c>
      <c r="M34" s="220">
        <v>37200</v>
      </c>
      <c r="N34" s="220">
        <v>18000</v>
      </c>
      <c r="O34" s="220">
        <v>10600</v>
      </c>
      <c r="P34" s="220">
        <v>32840</v>
      </c>
      <c r="Q34" s="220">
        <v>41600</v>
      </c>
      <c r="R34" s="220">
        <v>20440</v>
      </c>
      <c r="S34" s="220">
        <v>37440</v>
      </c>
    </row>
    <row r="35" spans="1:19" ht="11" customHeight="1">
      <c r="A35" s="286" t="s">
        <v>387</v>
      </c>
      <c r="B35" s="220">
        <v>12340</v>
      </c>
      <c r="C35" s="220">
        <v>22660</v>
      </c>
      <c r="D35" s="220">
        <v>13000</v>
      </c>
      <c r="E35" s="220">
        <v>0</v>
      </c>
      <c r="F35" s="220">
        <v>6760</v>
      </c>
      <c r="G35" s="220">
        <v>12200</v>
      </c>
      <c r="H35" s="220">
        <v>8120</v>
      </c>
      <c r="I35" s="220">
        <v>10000</v>
      </c>
      <c r="J35" s="220">
        <v>6000</v>
      </c>
      <c r="K35" s="220">
        <v>40656</v>
      </c>
      <c r="L35" s="220">
        <v>12200</v>
      </c>
      <c r="M35" s="220">
        <v>25520</v>
      </c>
      <c r="N35" s="220">
        <v>32920</v>
      </c>
      <c r="O35" s="220">
        <v>42600</v>
      </c>
      <c r="P35" s="220">
        <v>9920</v>
      </c>
      <c r="Q35" s="220">
        <v>0</v>
      </c>
      <c r="R35" s="220">
        <v>49080</v>
      </c>
      <c r="S35" s="220">
        <v>26060</v>
      </c>
    </row>
    <row r="36" spans="1:19" ht="11" customHeight="1">
      <c r="A36" s="286" t="s">
        <v>291</v>
      </c>
      <c r="B36" s="220">
        <v>18315</v>
      </c>
      <c r="C36" s="220">
        <v>19000</v>
      </c>
      <c r="D36" s="220">
        <v>5000</v>
      </c>
      <c r="E36" s="220">
        <v>25100</v>
      </c>
      <c r="F36" s="220">
        <v>15000</v>
      </c>
      <c r="G36" s="220">
        <v>12800</v>
      </c>
      <c r="H36" s="220">
        <v>7000</v>
      </c>
      <c r="I36" s="220">
        <v>11480</v>
      </c>
      <c r="J36" s="220">
        <v>17904</v>
      </c>
      <c r="K36" s="220">
        <v>21032</v>
      </c>
      <c r="L36" s="220">
        <v>13520</v>
      </c>
      <c r="M36" s="220">
        <v>0</v>
      </c>
      <c r="N36" s="220">
        <v>24520</v>
      </c>
      <c r="O36" s="220">
        <v>18540</v>
      </c>
      <c r="P36" s="220">
        <v>33780</v>
      </c>
      <c r="Q36" s="220">
        <v>46400</v>
      </c>
      <c r="R36" s="220">
        <v>6240</v>
      </c>
      <c r="S36" s="220">
        <v>0</v>
      </c>
    </row>
    <row r="37" spans="1:19" ht="11" customHeight="1">
      <c r="A37" s="286" t="s">
        <v>5</v>
      </c>
      <c r="B37" s="220">
        <v>24574</v>
      </c>
      <c r="C37" s="220">
        <v>10600</v>
      </c>
      <c r="D37" s="220">
        <v>12064</v>
      </c>
      <c r="E37" s="220">
        <v>12000</v>
      </c>
      <c r="F37" s="220">
        <v>22000</v>
      </c>
      <c r="G37" s="220">
        <v>8000</v>
      </c>
      <c r="H37" s="220">
        <v>17980</v>
      </c>
      <c r="I37" s="220">
        <v>14500</v>
      </c>
      <c r="J37" s="220">
        <v>8320</v>
      </c>
      <c r="K37" s="220">
        <v>23900</v>
      </c>
      <c r="L37" s="220">
        <v>21964</v>
      </c>
      <c r="M37" s="220">
        <v>56920</v>
      </c>
      <c r="N37" s="220">
        <v>46720</v>
      </c>
      <c r="O37" s="220">
        <v>11600</v>
      </c>
      <c r="P37" s="220">
        <v>12500</v>
      </c>
      <c r="Q37" s="220">
        <v>19680</v>
      </c>
      <c r="R37" s="220">
        <v>43280</v>
      </c>
      <c r="S37" s="220">
        <v>10640</v>
      </c>
    </row>
    <row r="38" spans="1:19" ht="11" customHeight="1">
      <c r="A38" s="286" t="s">
        <v>6</v>
      </c>
      <c r="B38" s="220">
        <v>3000</v>
      </c>
      <c r="C38" s="220">
        <v>21944</v>
      </c>
      <c r="D38" s="220">
        <v>15240</v>
      </c>
      <c r="E38" s="220">
        <v>6000</v>
      </c>
      <c r="F38" s="220">
        <v>2500</v>
      </c>
      <c r="G38" s="220">
        <v>37000</v>
      </c>
      <c r="H38" s="220">
        <v>10000</v>
      </c>
      <c r="I38" s="220">
        <v>28200</v>
      </c>
      <c r="J38" s="220">
        <v>32200</v>
      </c>
      <c r="K38" s="220">
        <v>23220</v>
      </c>
      <c r="L38" s="220">
        <v>8000</v>
      </c>
      <c r="M38" s="220">
        <v>23000</v>
      </c>
      <c r="N38" s="220">
        <v>11680</v>
      </c>
      <c r="O38" s="220">
        <v>25900</v>
      </c>
      <c r="P38" s="220">
        <v>10400</v>
      </c>
      <c r="Q38" s="220">
        <v>37800</v>
      </c>
      <c r="R38" s="220">
        <v>34344</v>
      </c>
      <c r="S38" s="220">
        <v>66980</v>
      </c>
    </row>
    <row r="39" spans="1:19" ht="11" customHeight="1">
      <c r="A39" s="286" t="s">
        <v>315</v>
      </c>
      <c r="B39" s="220">
        <v>10000</v>
      </c>
      <c r="C39" s="220">
        <v>7623</v>
      </c>
      <c r="D39" s="220">
        <v>3000</v>
      </c>
      <c r="E39" s="220">
        <v>14000</v>
      </c>
      <c r="F39" s="220">
        <v>15000</v>
      </c>
      <c r="G39" s="220">
        <v>18000</v>
      </c>
      <c r="H39" s="220">
        <v>31000</v>
      </c>
      <c r="I39" s="220">
        <v>11480</v>
      </c>
      <c r="J39" s="220">
        <v>4500</v>
      </c>
      <c r="K39" s="220">
        <v>11920</v>
      </c>
      <c r="L39" s="220">
        <v>42380</v>
      </c>
      <c r="M39" s="220">
        <v>5500</v>
      </c>
      <c r="N39" s="220">
        <v>14560</v>
      </c>
      <c r="O39" s="220">
        <v>10500</v>
      </c>
      <c r="P39" s="220">
        <v>14080</v>
      </c>
      <c r="Q39" s="220">
        <v>51140</v>
      </c>
      <c r="R39" s="220">
        <v>40384</v>
      </c>
      <c r="S39" s="220">
        <v>29516</v>
      </c>
    </row>
    <row r="40" spans="1:19" ht="11" customHeight="1">
      <c r="A40" s="286" t="s">
        <v>7</v>
      </c>
      <c r="B40" s="220">
        <v>13500</v>
      </c>
      <c r="C40" s="220">
        <v>40064</v>
      </c>
      <c r="D40" s="220">
        <v>24684</v>
      </c>
      <c r="E40" s="220">
        <v>17650</v>
      </c>
      <c r="F40" s="220">
        <v>26140</v>
      </c>
      <c r="G40" s="220">
        <v>15832</v>
      </c>
      <c r="H40" s="220">
        <v>16480</v>
      </c>
      <c r="I40" s="220">
        <v>12240</v>
      </c>
      <c r="J40" s="220">
        <v>14500</v>
      </c>
      <c r="K40" s="220">
        <v>16640</v>
      </c>
      <c r="L40" s="220">
        <v>0</v>
      </c>
      <c r="M40" s="220">
        <v>29200</v>
      </c>
      <c r="N40" s="220">
        <v>9580</v>
      </c>
      <c r="O40" s="220">
        <v>26160</v>
      </c>
      <c r="P40" s="220">
        <v>22880</v>
      </c>
      <c r="Q40" s="220">
        <v>0</v>
      </c>
      <c r="R40" s="220">
        <v>0</v>
      </c>
      <c r="S40" s="220">
        <v>34240</v>
      </c>
    </row>
    <row r="41" spans="1:19" ht="11" customHeight="1">
      <c r="A41" s="286" t="s">
        <v>8</v>
      </c>
      <c r="B41" s="220">
        <v>6240</v>
      </c>
      <c r="C41" s="220">
        <v>11000</v>
      </c>
      <c r="D41" s="220">
        <v>9000</v>
      </c>
      <c r="E41" s="220">
        <v>6000</v>
      </c>
      <c r="F41" s="220">
        <v>7120</v>
      </c>
      <c r="G41" s="220">
        <v>6200</v>
      </c>
      <c r="H41" s="220">
        <v>5000</v>
      </c>
      <c r="I41" s="220">
        <v>13620</v>
      </c>
      <c r="J41" s="220">
        <v>16380</v>
      </c>
      <c r="K41" s="220">
        <v>15360</v>
      </c>
      <c r="L41" s="220">
        <v>25400</v>
      </c>
      <c r="M41" s="220">
        <v>21220</v>
      </c>
      <c r="N41" s="220">
        <v>42640</v>
      </c>
      <c r="O41" s="220">
        <v>19640</v>
      </c>
      <c r="P41" s="220">
        <v>6240</v>
      </c>
      <c r="Q41" s="220">
        <v>17600</v>
      </c>
      <c r="R41" s="220">
        <v>8840</v>
      </c>
      <c r="S41" s="220">
        <v>47101</v>
      </c>
    </row>
    <row r="42" spans="1:19" ht="11" customHeight="1">
      <c r="A42" s="384" t="s">
        <v>9</v>
      </c>
      <c r="B42" s="232">
        <v>9494</v>
      </c>
      <c r="C42" s="232">
        <v>6469</v>
      </c>
      <c r="D42" s="232">
        <v>13500</v>
      </c>
      <c r="E42" s="232">
        <v>2500</v>
      </c>
      <c r="F42" s="232">
        <v>19820</v>
      </c>
      <c r="G42" s="232">
        <v>37500</v>
      </c>
      <c r="H42" s="232">
        <v>24480</v>
      </c>
      <c r="I42" s="232">
        <v>34700</v>
      </c>
      <c r="J42" s="232">
        <v>11000</v>
      </c>
      <c r="K42" s="232">
        <v>26760</v>
      </c>
      <c r="L42" s="232">
        <v>39664</v>
      </c>
      <c r="M42" s="232">
        <v>23840</v>
      </c>
      <c r="N42" s="232">
        <v>7280</v>
      </c>
      <c r="O42" s="232">
        <v>28440</v>
      </c>
      <c r="P42" s="232">
        <v>37640</v>
      </c>
      <c r="Q42" s="232">
        <v>6240</v>
      </c>
      <c r="R42" s="232">
        <v>42600</v>
      </c>
      <c r="S42" s="232">
        <v>11760</v>
      </c>
    </row>
    <row r="43" spans="1:19" ht="9" customHeight="1">
      <c r="A43" s="76" t="s">
        <v>745</v>
      </c>
      <c r="B43" s="111"/>
      <c r="C43" s="111"/>
      <c r="D43" s="111"/>
      <c r="E43" s="111"/>
      <c r="F43" s="111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</row>
    <row r="44" spans="1:19" ht="9" customHeight="1">
      <c r="A44" s="1102" t="s">
        <v>532</v>
      </c>
      <c r="B44" s="112"/>
      <c r="C44" s="112"/>
      <c r="D44" s="112"/>
      <c r="E44" s="112"/>
      <c r="F44" s="112"/>
    </row>
    <row r="45" spans="1:19" ht="9" customHeight="1">
      <c r="A45" s="77" t="s">
        <v>318</v>
      </c>
      <c r="B45" s="112"/>
      <c r="C45" s="112"/>
      <c r="D45" s="112"/>
      <c r="E45" s="112"/>
      <c r="F45" s="112"/>
    </row>
    <row r="46" spans="1:19" ht="9" customHeight="1">
      <c r="A46" s="112"/>
      <c r="B46" s="112"/>
      <c r="C46" s="112"/>
      <c r="D46" s="112"/>
      <c r="E46" s="112"/>
      <c r="F46" s="112"/>
    </row>
  </sheetData>
  <mergeCells count="1">
    <mergeCell ref="A1:E1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S46"/>
  <sheetViews>
    <sheetView showGridLines="0" zoomScale="150" workbookViewId="0">
      <selection activeCell="A2" sqref="A2:S47"/>
    </sheetView>
  </sheetViews>
  <sheetFormatPr baseColWidth="10" defaultColWidth="12.83203125" defaultRowHeight="12" customHeight="1"/>
  <cols>
    <col min="1" max="1" width="5.6640625" style="217" customWidth="1"/>
    <col min="2" max="8" width="6.5" style="217" hidden="1" customWidth="1"/>
    <col min="9" max="19" width="6.83203125" style="217" customWidth="1"/>
    <col min="20" max="16384" width="12.83203125" style="217"/>
  </cols>
  <sheetData>
    <row r="1" spans="1:19" ht="12" customHeight="1">
      <c r="A1" s="1381"/>
      <c r="B1" s="1381"/>
      <c r="C1" s="1381"/>
      <c r="D1" s="1381"/>
      <c r="E1" s="1381"/>
    </row>
    <row r="2" spans="1:19" ht="13" customHeight="1">
      <c r="A2" s="215" t="s">
        <v>0</v>
      </c>
      <c r="B2" s="271"/>
      <c r="C2" s="271"/>
      <c r="D2" s="271"/>
      <c r="E2" s="271"/>
      <c r="F2" s="271"/>
    </row>
    <row r="3" spans="1:19" ht="11">
      <c r="A3" s="99" t="s">
        <v>138</v>
      </c>
    </row>
    <row r="4" spans="1:19" ht="5" customHeight="1"/>
    <row r="5" spans="1:19" ht="17" customHeight="1">
      <c r="A5" s="225" t="s">
        <v>136</v>
      </c>
      <c r="B5" s="223">
        <v>2000</v>
      </c>
      <c r="C5" s="223">
        <v>2001</v>
      </c>
      <c r="D5" s="223">
        <v>2002</v>
      </c>
      <c r="E5" s="223">
        <v>2003</v>
      </c>
      <c r="F5" s="223">
        <v>2004</v>
      </c>
      <c r="G5" s="223">
        <v>2005</v>
      </c>
      <c r="H5" s="223">
        <v>2006</v>
      </c>
      <c r="I5" s="223">
        <v>2007</v>
      </c>
      <c r="J5" s="223">
        <v>2008</v>
      </c>
      <c r="K5" s="223">
        <v>2009</v>
      </c>
      <c r="L5" s="223">
        <v>2010</v>
      </c>
      <c r="M5" s="223">
        <v>2011</v>
      </c>
      <c r="N5" s="223">
        <v>2012</v>
      </c>
      <c r="O5" s="223">
        <v>2013</v>
      </c>
      <c r="P5" s="223">
        <v>2014</v>
      </c>
      <c r="Q5" s="223">
        <v>2015</v>
      </c>
      <c r="R5" s="223">
        <v>2016</v>
      </c>
      <c r="S5" s="1123" t="s">
        <v>205</v>
      </c>
    </row>
    <row r="6" spans="1:19" ht="17" customHeight="1">
      <c r="A6" s="1160" t="s">
        <v>668</v>
      </c>
      <c r="B6" s="1124">
        <v>10208868</v>
      </c>
      <c r="C6" s="1124">
        <v>10342280</v>
      </c>
      <c r="D6" s="1124">
        <v>10520830</v>
      </c>
      <c r="E6" s="1124">
        <v>10976784</v>
      </c>
      <c r="F6" s="1124">
        <v>11171450</v>
      </c>
      <c r="G6" s="1124">
        <v>13516950</v>
      </c>
      <c r="H6" s="1124">
        <v>14067169</v>
      </c>
      <c r="I6" s="1125">
        <v>14624184</v>
      </c>
      <c r="J6" s="1125">
        <v>14567003</v>
      </c>
      <c r="K6" s="1125">
        <v>15379339</v>
      </c>
      <c r="L6" s="1125">
        <v>17802209</v>
      </c>
      <c r="M6" s="1125">
        <v>17156640</v>
      </c>
      <c r="N6" s="1125">
        <v>19905931</v>
      </c>
      <c r="O6" s="1125">
        <v>19902157</v>
      </c>
      <c r="P6" s="1125">
        <v>21359319</v>
      </c>
      <c r="Q6" s="1125">
        <v>21905233</v>
      </c>
      <c r="R6" s="1125">
        <v>23004223</v>
      </c>
      <c r="S6" s="1125">
        <v>24632650</v>
      </c>
    </row>
    <row r="7" spans="1:19" ht="11" customHeight="1">
      <c r="A7" s="286" t="s">
        <v>206</v>
      </c>
      <c r="B7" s="220">
        <v>778525</v>
      </c>
      <c r="C7" s="220">
        <v>894357</v>
      </c>
      <c r="D7" s="220">
        <v>769970</v>
      </c>
      <c r="E7" s="220">
        <v>1015405</v>
      </c>
      <c r="F7" s="220">
        <v>885860</v>
      </c>
      <c r="G7" s="220">
        <v>1025412</v>
      </c>
      <c r="H7" s="220">
        <v>1236334</v>
      </c>
      <c r="I7" s="220">
        <v>1033584</v>
      </c>
      <c r="J7" s="220">
        <v>1228013</v>
      </c>
      <c r="K7" s="220">
        <v>1340009</v>
      </c>
      <c r="L7" s="220">
        <v>1367893</v>
      </c>
      <c r="M7" s="220">
        <v>1492099</v>
      </c>
      <c r="N7" s="220">
        <v>1767596</v>
      </c>
      <c r="O7" s="220">
        <v>1659188</v>
      </c>
      <c r="P7" s="220">
        <v>1801344</v>
      </c>
      <c r="Q7" s="220">
        <v>1769556</v>
      </c>
      <c r="R7" s="220">
        <v>1755389</v>
      </c>
      <c r="S7" s="220">
        <v>1939385</v>
      </c>
    </row>
    <row r="8" spans="1:19" ht="11" customHeight="1">
      <c r="A8" s="286" t="s">
        <v>308</v>
      </c>
      <c r="B8" s="220">
        <v>775802</v>
      </c>
      <c r="C8" s="220">
        <v>785005</v>
      </c>
      <c r="D8" s="220">
        <v>667732</v>
      </c>
      <c r="E8" s="220">
        <v>942206</v>
      </c>
      <c r="F8" s="220">
        <v>806862</v>
      </c>
      <c r="G8" s="220">
        <v>899339</v>
      </c>
      <c r="H8" s="220">
        <v>1030921</v>
      </c>
      <c r="I8" s="220">
        <v>984129</v>
      </c>
      <c r="J8" s="220">
        <v>1007597</v>
      </c>
      <c r="K8" s="220">
        <v>1195336</v>
      </c>
      <c r="L8" s="220">
        <v>1332447</v>
      </c>
      <c r="M8" s="220">
        <v>1393364</v>
      </c>
      <c r="N8" s="220">
        <v>1410301</v>
      </c>
      <c r="O8" s="220">
        <v>1473374</v>
      </c>
      <c r="P8" s="220">
        <v>1536559</v>
      </c>
      <c r="Q8" s="220">
        <v>1689361</v>
      </c>
      <c r="R8" s="220">
        <v>1971615</v>
      </c>
      <c r="S8" s="220">
        <v>1661443</v>
      </c>
    </row>
    <row r="9" spans="1:19" ht="11" customHeight="1">
      <c r="A9" s="286" t="s">
        <v>433</v>
      </c>
      <c r="B9" s="220">
        <v>783774</v>
      </c>
      <c r="C9" s="220">
        <v>778512</v>
      </c>
      <c r="D9" s="220">
        <v>700281</v>
      </c>
      <c r="E9" s="220">
        <v>958826</v>
      </c>
      <c r="F9" s="220">
        <v>900352</v>
      </c>
      <c r="G9" s="220">
        <v>968921</v>
      </c>
      <c r="H9" s="220">
        <v>1233550</v>
      </c>
      <c r="I9" s="220">
        <v>1151763</v>
      </c>
      <c r="J9" s="220">
        <v>1270206</v>
      </c>
      <c r="K9" s="220">
        <v>1302305</v>
      </c>
      <c r="L9" s="220">
        <v>1546938</v>
      </c>
      <c r="M9" s="220">
        <v>1516522</v>
      </c>
      <c r="N9" s="220">
        <v>1540447</v>
      </c>
      <c r="O9" s="220">
        <v>1532715</v>
      </c>
      <c r="P9" s="220">
        <v>1746106</v>
      </c>
      <c r="Q9" s="220">
        <v>1761879</v>
      </c>
      <c r="R9" s="220">
        <v>2036368</v>
      </c>
      <c r="S9" s="220">
        <v>1862425</v>
      </c>
    </row>
    <row r="10" spans="1:19" ht="11" customHeight="1">
      <c r="A10" s="286" t="s">
        <v>263</v>
      </c>
      <c r="B10" s="220">
        <v>765270</v>
      </c>
      <c r="C10" s="220">
        <v>931868</v>
      </c>
      <c r="D10" s="220">
        <v>881580</v>
      </c>
      <c r="E10" s="220">
        <v>990608</v>
      </c>
      <c r="F10" s="220">
        <v>852242</v>
      </c>
      <c r="G10" s="220">
        <v>1049642</v>
      </c>
      <c r="H10" s="220">
        <v>1133030</v>
      </c>
      <c r="I10" s="220">
        <v>1210335</v>
      </c>
      <c r="J10" s="220">
        <v>1203627</v>
      </c>
      <c r="K10" s="220">
        <v>1279009</v>
      </c>
      <c r="L10" s="220">
        <v>1458269</v>
      </c>
      <c r="M10" s="220">
        <v>1421026</v>
      </c>
      <c r="N10" s="220">
        <v>1584490</v>
      </c>
      <c r="O10" s="220">
        <v>1638430</v>
      </c>
      <c r="P10" s="220">
        <v>1803205</v>
      </c>
      <c r="Q10" s="220">
        <v>1749933</v>
      </c>
      <c r="R10" s="220">
        <v>1900261</v>
      </c>
      <c r="S10" s="220">
        <v>2073694</v>
      </c>
    </row>
    <row r="11" spans="1:19" ht="11" customHeight="1">
      <c r="A11" s="286" t="s">
        <v>387</v>
      </c>
      <c r="B11" s="220">
        <v>919196</v>
      </c>
      <c r="C11" s="220">
        <v>899095</v>
      </c>
      <c r="D11" s="220">
        <v>934623</v>
      </c>
      <c r="E11" s="220">
        <v>876577</v>
      </c>
      <c r="F11" s="220">
        <v>826823</v>
      </c>
      <c r="G11" s="220">
        <v>969565</v>
      </c>
      <c r="H11" s="220">
        <v>1227949</v>
      </c>
      <c r="I11" s="220">
        <v>1265295</v>
      </c>
      <c r="J11" s="220">
        <v>1253563</v>
      </c>
      <c r="K11" s="220">
        <v>1305140</v>
      </c>
      <c r="L11" s="220">
        <v>1362438</v>
      </c>
      <c r="M11" s="220">
        <v>1457793</v>
      </c>
      <c r="N11" s="220">
        <v>1696857</v>
      </c>
      <c r="O11" s="220">
        <v>1707593</v>
      </c>
      <c r="P11" s="220">
        <v>1771934</v>
      </c>
      <c r="Q11" s="220">
        <v>1820381</v>
      </c>
      <c r="R11" s="220">
        <v>1841026</v>
      </c>
      <c r="S11" s="220">
        <v>2026771</v>
      </c>
    </row>
    <row r="12" spans="1:19" ht="11" customHeight="1">
      <c r="A12" s="286" t="s">
        <v>291</v>
      </c>
      <c r="B12" s="220">
        <v>851017</v>
      </c>
      <c r="C12" s="220">
        <v>841104</v>
      </c>
      <c r="D12" s="220">
        <v>894577</v>
      </c>
      <c r="E12" s="220">
        <v>848588</v>
      </c>
      <c r="F12" s="220">
        <v>986192</v>
      </c>
      <c r="G12" s="220">
        <v>1027275</v>
      </c>
      <c r="H12" s="220">
        <v>1150717</v>
      </c>
      <c r="I12" s="220">
        <v>1290385</v>
      </c>
      <c r="J12" s="220">
        <v>1117451</v>
      </c>
      <c r="K12" s="220">
        <v>1110746</v>
      </c>
      <c r="L12" s="220">
        <v>1479423</v>
      </c>
      <c r="M12" s="220">
        <v>1140804</v>
      </c>
      <c r="N12" s="220">
        <v>1643104</v>
      </c>
      <c r="O12" s="220">
        <v>1423787</v>
      </c>
      <c r="P12" s="220">
        <v>1762458</v>
      </c>
      <c r="Q12" s="220">
        <v>1703713</v>
      </c>
      <c r="R12" s="220">
        <v>1873443</v>
      </c>
      <c r="S12" s="220">
        <v>1892288</v>
      </c>
    </row>
    <row r="13" spans="1:19" ht="11" customHeight="1">
      <c r="A13" s="286" t="s">
        <v>5</v>
      </c>
      <c r="B13" s="220">
        <v>910825</v>
      </c>
      <c r="C13" s="220">
        <v>945067</v>
      </c>
      <c r="D13" s="220">
        <v>896351</v>
      </c>
      <c r="E13" s="220">
        <v>862790</v>
      </c>
      <c r="F13" s="220">
        <v>848472</v>
      </c>
      <c r="G13" s="220">
        <v>1112924</v>
      </c>
      <c r="H13" s="220">
        <v>1089630</v>
      </c>
      <c r="I13" s="220">
        <v>1296857</v>
      </c>
      <c r="J13" s="220">
        <v>1154324</v>
      </c>
      <c r="K13" s="220">
        <v>1374183</v>
      </c>
      <c r="L13" s="220">
        <v>1512173</v>
      </c>
      <c r="M13" s="220">
        <v>1271094</v>
      </c>
      <c r="N13" s="220">
        <v>1811222</v>
      </c>
      <c r="O13" s="220">
        <v>1514912</v>
      </c>
      <c r="P13" s="220">
        <v>1665873</v>
      </c>
      <c r="Q13" s="220">
        <v>1866769</v>
      </c>
      <c r="R13" s="220">
        <v>2148830</v>
      </c>
      <c r="S13" s="220">
        <v>1956948</v>
      </c>
    </row>
    <row r="14" spans="1:19" ht="11" customHeight="1">
      <c r="A14" s="286" t="s">
        <v>6</v>
      </c>
      <c r="B14" s="220">
        <v>888807</v>
      </c>
      <c r="C14" s="220">
        <v>991769</v>
      </c>
      <c r="D14" s="220">
        <v>911229</v>
      </c>
      <c r="E14" s="220">
        <v>881306</v>
      </c>
      <c r="F14" s="220">
        <v>903673</v>
      </c>
      <c r="G14" s="220">
        <v>1258369</v>
      </c>
      <c r="H14" s="220">
        <v>1202103</v>
      </c>
      <c r="I14" s="220">
        <v>1296173</v>
      </c>
      <c r="J14" s="220">
        <v>1129979</v>
      </c>
      <c r="K14" s="220">
        <v>1186014</v>
      </c>
      <c r="L14" s="220">
        <v>1523885</v>
      </c>
      <c r="M14" s="220">
        <v>1442645</v>
      </c>
      <c r="N14" s="220">
        <v>1696940</v>
      </c>
      <c r="O14" s="220">
        <v>1796746</v>
      </c>
      <c r="P14" s="220">
        <v>1797841</v>
      </c>
      <c r="Q14" s="220">
        <v>1913158</v>
      </c>
      <c r="R14" s="220">
        <v>1959765</v>
      </c>
      <c r="S14" s="220">
        <v>2115552</v>
      </c>
    </row>
    <row r="15" spans="1:19" ht="11" customHeight="1">
      <c r="A15" s="286" t="s">
        <v>315</v>
      </c>
      <c r="B15" s="220">
        <v>861678</v>
      </c>
      <c r="C15" s="220">
        <v>833660</v>
      </c>
      <c r="D15" s="220">
        <v>928960</v>
      </c>
      <c r="E15" s="220">
        <v>858384</v>
      </c>
      <c r="F15" s="220">
        <v>1029704</v>
      </c>
      <c r="G15" s="220">
        <v>1314867</v>
      </c>
      <c r="H15" s="220">
        <v>1257384</v>
      </c>
      <c r="I15" s="220">
        <v>1129395</v>
      </c>
      <c r="J15" s="220">
        <v>1138594</v>
      </c>
      <c r="K15" s="220">
        <v>1351428</v>
      </c>
      <c r="L15" s="220">
        <v>1520969</v>
      </c>
      <c r="M15" s="220">
        <v>1468797</v>
      </c>
      <c r="N15" s="220">
        <v>1557391</v>
      </c>
      <c r="O15" s="220">
        <v>1734318</v>
      </c>
      <c r="P15" s="220">
        <v>1906694</v>
      </c>
      <c r="Q15" s="220">
        <v>1901937</v>
      </c>
      <c r="R15" s="220">
        <v>1889768</v>
      </c>
      <c r="S15" s="220">
        <v>2185816</v>
      </c>
    </row>
    <row r="16" spans="1:19" ht="11" customHeight="1">
      <c r="A16" s="286" t="s">
        <v>7</v>
      </c>
      <c r="B16" s="220">
        <v>856494</v>
      </c>
      <c r="C16" s="220">
        <v>818475</v>
      </c>
      <c r="D16" s="220">
        <v>965411</v>
      </c>
      <c r="E16" s="220">
        <v>921904</v>
      </c>
      <c r="F16" s="220">
        <v>1031394</v>
      </c>
      <c r="G16" s="220">
        <v>1235154</v>
      </c>
      <c r="H16" s="220">
        <v>1276421</v>
      </c>
      <c r="I16" s="220">
        <v>1296954</v>
      </c>
      <c r="J16" s="220">
        <v>1271850</v>
      </c>
      <c r="K16" s="220">
        <v>1312318</v>
      </c>
      <c r="L16" s="220">
        <v>1598668</v>
      </c>
      <c r="M16" s="220">
        <v>1455818</v>
      </c>
      <c r="N16" s="220">
        <v>1846192</v>
      </c>
      <c r="O16" s="220">
        <v>1878517</v>
      </c>
      <c r="P16" s="220">
        <v>2005502</v>
      </c>
      <c r="Q16" s="220">
        <v>2035995</v>
      </c>
      <c r="R16" s="220">
        <v>1929638</v>
      </c>
      <c r="S16" s="220">
        <v>2370227</v>
      </c>
    </row>
    <row r="17" spans="1:19" ht="11" customHeight="1">
      <c r="A17" s="286" t="s">
        <v>8</v>
      </c>
      <c r="B17" s="220">
        <v>917278</v>
      </c>
      <c r="C17" s="220">
        <v>811598</v>
      </c>
      <c r="D17" s="220">
        <v>992630</v>
      </c>
      <c r="E17" s="220">
        <v>874105</v>
      </c>
      <c r="F17" s="220">
        <v>1049108</v>
      </c>
      <c r="G17" s="220">
        <v>1317612</v>
      </c>
      <c r="H17" s="220">
        <v>1170486</v>
      </c>
      <c r="I17" s="220">
        <v>1342764</v>
      </c>
      <c r="J17" s="220">
        <v>1321349</v>
      </c>
      <c r="K17" s="220">
        <v>1219701</v>
      </c>
      <c r="L17" s="220">
        <v>1492380</v>
      </c>
      <c r="M17" s="220">
        <v>1571726</v>
      </c>
      <c r="N17" s="220">
        <v>1740008</v>
      </c>
      <c r="O17" s="220">
        <v>1802465</v>
      </c>
      <c r="P17" s="220">
        <v>1943473</v>
      </c>
      <c r="Q17" s="220">
        <v>1821917</v>
      </c>
      <c r="R17" s="220">
        <v>1800852</v>
      </c>
      <c r="S17" s="220">
        <v>2269296</v>
      </c>
    </row>
    <row r="18" spans="1:19" ht="11" customHeight="1">
      <c r="A18" s="384" t="s">
        <v>9</v>
      </c>
      <c r="B18" s="232">
        <v>900202</v>
      </c>
      <c r="C18" s="232">
        <v>811770</v>
      </c>
      <c r="D18" s="232">
        <v>977486</v>
      </c>
      <c r="E18" s="232">
        <v>946085</v>
      </c>
      <c r="F18" s="232">
        <v>1050768</v>
      </c>
      <c r="G18" s="232">
        <v>1337870</v>
      </c>
      <c r="H18" s="232">
        <v>1058644</v>
      </c>
      <c r="I18" s="232">
        <v>1326550</v>
      </c>
      <c r="J18" s="232">
        <v>1470450</v>
      </c>
      <c r="K18" s="232">
        <v>1403150</v>
      </c>
      <c r="L18" s="232">
        <v>1606726</v>
      </c>
      <c r="M18" s="232">
        <v>1524952</v>
      </c>
      <c r="N18" s="232">
        <v>1611383</v>
      </c>
      <c r="O18" s="232">
        <v>1740112</v>
      </c>
      <c r="P18" s="232">
        <v>1618330</v>
      </c>
      <c r="Q18" s="232">
        <v>1870634</v>
      </c>
      <c r="R18" s="232">
        <v>1897268</v>
      </c>
      <c r="S18" s="232">
        <v>2278805</v>
      </c>
    </row>
    <row r="19" spans="1:19" ht="9" customHeight="1">
      <c r="A19" s="76" t="s">
        <v>745</v>
      </c>
      <c r="B19" s="112"/>
      <c r="C19" s="112"/>
      <c r="D19" s="112"/>
      <c r="E19" s="112"/>
      <c r="F19" s="112"/>
      <c r="G19" s="112"/>
    </row>
    <row r="20" spans="1:19" ht="9" customHeight="1">
      <c r="A20" s="1102" t="s">
        <v>533</v>
      </c>
      <c r="B20" s="112"/>
      <c r="C20" s="112"/>
      <c r="D20" s="112"/>
      <c r="E20" s="112"/>
      <c r="F20" s="112"/>
      <c r="G20" s="112"/>
    </row>
    <row r="21" spans="1:19" ht="9" customHeight="1">
      <c r="A21" s="77" t="s">
        <v>318</v>
      </c>
      <c r="B21" s="112"/>
      <c r="C21" s="112"/>
      <c r="D21" s="112"/>
      <c r="E21" s="112"/>
      <c r="F21" s="112"/>
      <c r="G21" s="112"/>
    </row>
    <row r="22" spans="1:19" ht="34" customHeight="1"/>
    <row r="23" spans="1:19" ht="34" customHeight="1"/>
    <row r="24" spans="1:19" ht="34" customHeight="1"/>
    <row r="25" spans="1:19" ht="34" customHeight="1"/>
    <row r="26" spans="1:19" ht="15" customHeight="1">
      <c r="A26" s="99" t="s">
        <v>1</v>
      </c>
      <c r="B26" s="99"/>
    </row>
    <row r="27" spans="1:19" ht="11">
      <c r="A27" s="99" t="s">
        <v>138</v>
      </c>
      <c r="B27" s="99"/>
    </row>
    <row r="28" spans="1:19" ht="5" customHeight="1"/>
    <row r="29" spans="1:19" ht="17" customHeight="1">
      <c r="A29" s="225" t="s">
        <v>135</v>
      </c>
      <c r="B29" s="223">
        <v>2000</v>
      </c>
      <c r="C29" s="223">
        <v>2001</v>
      </c>
      <c r="D29" s="223">
        <v>2002</v>
      </c>
      <c r="E29" s="223">
        <v>2003</v>
      </c>
      <c r="F29" s="223">
        <v>2004</v>
      </c>
      <c r="G29" s="223">
        <v>2005</v>
      </c>
      <c r="H29" s="223">
        <v>2006</v>
      </c>
      <c r="I29" s="223">
        <v>2007</v>
      </c>
      <c r="J29" s="223">
        <v>2008</v>
      </c>
      <c r="K29" s="223">
        <v>2009</v>
      </c>
      <c r="L29" s="223">
        <v>2010</v>
      </c>
      <c r="M29" s="223">
        <v>2011</v>
      </c>
      <c r="N29" s="223">
        <v>2012</v>
      </c>
      <c r="O29" s="223">
        <v>2013</v>
      </c>
      <c r="P29" s="223">
        <v>2014</v>
      </c>
      <c r="Q29" s="223">
        <v>2015</v>
      </c>
      <c r="R29" s="223">
        <v>2016</v>
      </c>
      <c r="S29" s="1123" t="s">
        <v>205</v>
      </c>
    </row>
    <row r="30" spans="1:19" ht="17" customHeight="1">
      <c r="A30" s="693" t="s">
        <v>668</v>
      </c>
      <c r="B30" s="1124">
        <v>10208868</v>
      </c>
      <c r="C30" s="1124">
        <v>10342280</v>
      </c>
      <c r="D30" s="1124">
        <v>10520830</v>
      </c>
      <c r="E30" s="1124">
        <v>10976784</v>
      </c>
      <c r="F30" s="1124">
        <v>11171450</v>
      </c>
      <c r="G30" s="1124">
        <v>13516950</v>
      </c>
      <c r="H30" s="1124">
        <v>14067169</v>
      </c>
      <c r="I30" s="1124">
        <v>14622238</v>
      </c>
      <c r="J30" s="1124">
        <v>14559640</v>
      </c>
      <c r="K30" s="1124">
        <v>15372155</v>
      </c>
      <c r="L30" s="1124">
        <v>17802209</v>
      </c>
      <c r="M30" s="1124">
        <v>16970540</v>
      </c>
      <c r="N30" s="1124">
        <v>19624651</v>
      </c>
      <c r="O30" s="1124">
        <v>19793997</v>
      </c>
      <c r="P30" s="1124">
        <v>21131996</v>
      </c>
      <c r="Q30" s="1124">
        <v>21795793</v>
      </c>
      <c r="R30" s="1124">
        <v>22977223</v>
      </c>
      <c r="S30" s="1124">
        <v>24632650</v>
      </c>
    </row>
    <row r="31" spans="1:19" ht="11" customHeight="1">
      <c r="A31" s="286" t="s">
        <v>206</v>
      </c>
      <c r="B31" s="220">
        <v>778525</v>
      </c>
      <c r="C31" s="220">
        <v>894357</v>
      </c>
      <c r="D31" s="220">
        <v>769970</v>
      </c>
      <c r="E31" s="220">
        <v>1015405</v>
      </c>
      <c r="F31" s="220">
        <v>885860</v>
      </c>
      <c r="G31" s="219">
        <v>1025412</v>
      </c>
      <c r="H31" s="219">
        <v>1236334</v>
      </c>
      <c r="I31" s="219">
        <v>1033584</v>
      </c>
      <c r="J31" s="219">
        <v>1227159</v>
      </c>
      <c r="K31" s="219">
        <v>1339234</v>
      </c>
      <c r="L31" s="219">
        <v>1367893</v>
      </c>
      <c r="M31" s="219">
        <v>1492099</v>
      </c>
      <c r="N31" s="219">
        <v>1740596</v>
      </c>
      <c r="O31" s="219">
        <v>1659188</v>
      </c>
      <c r="P31" s="219">
        <v>1801344</v>
      </c>
      <c r="Q31" s="219">
        <v>1740585</v>
      </c>
      <c r="R31" s="219">
        <v>1755389</v>
      </c>
      <c r="S31" s="219">
        <v>1939385</v>
      </c>
    </row>
    <row r="32" spans="1:19" ht="11" customHeight="1">
      <c r="A32" s="286" t="s">
        <v>308</v>
      </c>
      <c r="B32" s="220">
        <v>775802</v>
      </c>
      <c r="C32" s="220">
        <v>785005</v>
      </c>
      <c r="D32" s="220">
        <v>667732</v>
      </c>
      <c r="E32" s="220">
        <v>942206</v>
      </c>
      <c r="F32" s="220">
        <v>806862</v>
      </c>
      <c r="G32" s="220">
        <v>899339</v>
      </c>
      <c r="H32" s="220">
        <v>1030921</v>
      </c>
      <c r="I32" s="220">
        <v>983434</v>
      </c>
      <c r="J32" s="220">
        <v>1006454</v>
      </c>
      <c r="K32" s="220">
        <v>1194814</v>
      </c>
      <c r="L32" s="220">
        <v>1332447</v>
      </c>
      <c r="M32" s="220">
        <v>1388264</v>
      </c>
      <c r="N32" s="220">
        <v>1401301</v>
      </c>
      <c r="O32" s="220">
        <v>1473374</v>
      </c>
      <c r="P32" s="220">
        <v>1536559</v>
      </c>
      <c r="Q32" s="220">
        <v>1687132</v>
      </c>
      <c r="R32" s="220">
        <v>1971615</v>
      </c>
      <c r="S32" s="220">
        <v>1661443</v>
      </c>
    </row>
    <row r="33" spans="1:19" ht="11" customHeight="1">
      <c r="A33" s="286" t="s">
        <v>433</v>
      </c>
      <c r="B33" s="220">
        <v>783774</v>
      </c>
      <c r="C33" s="220">
        <v>778512</v>
      </c>
      <c r="D33" s="220">
        <v>700281</v>
      </c>
      <c r="E33" s="220">
        <v>958826</v>
      </c>
      <c r="F33" s="220">
        <v>900352</v>
      </c>
      <c r="G33" s="220">
        <v>968921</v>
      </c>
      <c r="H33" s="220">
        <v>1233550</v>
      </c>
      <c r="I33" s="220">
        <v>1151763</v>
      </c>
      <c r="J33" s="220">
        <v>1269418</v>
      </c>
      <c r="K33" s="220">
        <v>1301899</v>
      </c>
      <c r="L33" s="220">
        <v>1546938</v>
      </c>
      <c r="M33" s="220">
        <v>1516522</v>
      </c>
      <c r="N33" s="220">
        <v>1531447</v>
      </c>
      <c r="O33" s="220">
        <v>1532715</v>
      </c>
      <c r="P33" s="220">
        <v>1656042</v>
      </c>
      <c r="Q33" s="220">
        <v>1756839</v>
      </c>
      <c r="R33" s="220">
        <v>2036368</v>
      </c>
      <c r="S33" s="220">
        <v>1862425</v>
      </c>
    </row>
    <row r="34" spans="1:19" ht="11" customHeight="1">
      <c r="A34" s="286" t="s">
        <v>263</v>
      </c>
      <c r="B34" s="220">
        <v>765270</v>
      </c>
      <c r="C34" s="220">
        <v>931868</v>
      </c>
      <c r="D34" s="220">
        <v>881580</v>
      </c>
      <c r="E34" s="220">
        <v>990608</v>
      </c>
      <c r="F34" s="220">
        <v>852242</v>
      </c>
      <c r="G34" s="220">
        <v>1049642</v>
      </c>
      <c r="H34" s="220">
        <v>1133030</v>
      </c>
      <c r="I34" s="220">
        <v>1210133</v>
      </c>
      <c r="J34" s="220">
        <v>1203330</v>
      </c>
      <c r="K34" s="220">
        <v>1278144</v>
      </c>
      <c r="L34" s="220">
        <v>1458269</v>
      </c>
      <c r="M34" s="220">
        <v>1421026</v>
      </c>
      <c r="N34" s="220">
        <v>1566490</v>
      </c>
      <c r="O34" s="220">
        <v>1638430</v>
      </c>
      <c r="P34" s="220">
        <v>1772005</v>
      </c>
      <c r="Q34" s="220">
        <v>1721733</v>
      </c>
      <c r="R34" s="220">
        <v>1900261</v>
      </c>
      <c r="S34" s="220">
        <v>2073694</v>
      </c>
    </row>
    <row r="35" spans="1:19" ht="11" customHeight="1">
      <c r="A35" s="286" t="s">
        <v>387</v>
      </c>
      <c r="B35" s="220">
        <v>919196</v>
      </c>
      <c r="C35" s="220">
        <v>899095</v>
      </c>
      <c r="D35" s="220">
        <v>934623</v>
      </c>
      <c r="E35" s="220">
        <v>876577</v>
      </c>
      <c r="F35" s="220">
        <v>826823</v>
      </c>
      <c r="G35" s="220">
        <v>969565</v>
      </c>
      <c r="H35" s="220">
        <v>1227949</v>
      </c>
      <c r="I35" s="220">
        <v>1265295</v>
      </c>
      <c r="J35" s="220">
        <v>1253157</v>
      </c>
      <c r="K35" s="220">
        <v>1304586</v>
      </c>
      <c r="L35" s="220">
        <v>1362438</v>
      </c>
      <c r="M35" s="220">
        <v>1457793</v>
      </c>
      <c r="N35" s="220">
        <v>1647857</v>
      </c>
      <c r="O35" s="220">
        <v>1696153</v>
      </c>
      <c r="P35" s="220">
        <v>1740734</v>
      </c>
      <c r="Q35" s="220">
        <v>1820381</v>
      </c>
      <c r="R35" s="220">
        <v>1814026</v>
      </c>
      <c r="S35" s="220">
        <v>2026771</v>
      </c>
    </row>
    <row r="36" spans="1:19" ht="11" customHeight="1">
      <c r="A36" s="286" t="s">
        <v>291</v>
      </c>
      <c r="B36" s="220">
        <v>851017</v>
      </c>
      <c r="C36" s="220">
        <v>841104</v>
      </c>
      <c r="D36" s="220">
        <v>894577</v>
      </c>
      <c r="E36" s="220">
        <v>848588</v>
      </c>
      <c r="F36" s="220">
        <v>986192</v>
      </c>
      <c r="G36" s="220">
        <v>1027275</v>
      </c>
      <c r="H36" s="220">
        <v>1150717</v>
      </c>
      <c r="I36" s="220">
        <v>1290385</v>
      </c>
      <c r="J36" s="220">
        <v>1117451</v>
      </c>
      <c r="K36" s="220">
        <v>1110192</v>
      </c>
      <c r="L36" s="220">
        <v>1479423</v>
      </c>
      <c r="M36" s="220">
        <v>1140804</v>
      </c>
      <c r="N36" s="220">
        <v>1625104</v>
      </c>
      <c r="O36" s="220">
        <v>1423787</v>
      </c>
      <c r="P36" s="220">
        <v>1762458</v>
      </c>
      <c r="Q36" s="220">
        <v>1683142</v>
      </c>
      <c r="R36" s="220">
        <v>1873443</v>
      </c>
      <c r="S36" s="220">
        <v>1892288</v>
      </c>
    </row>
    <row r="37" spans="1:19" ht="11" customHeight="1">
      <c r="A37" s="286" t="s">
        <v>5</v>
      </c>
      <c r="B37" s="220">
        <v>910825</v>
      </c>
      <c r="C37" s="220">
        <v>945067</v>
      </c>
      <c r="D37" s="220">
        <v>896351</v>
      </c>
      <c r="E37" s="220">
        <v>862790</v>
      </c>
      <c r="F37" s="220">
        <v>848472</v>
      </c>
      <c r="G37" s="220">
        <v>1112924</v>
      </c>
      <c r="H37" s="220">
        <v>1089630</v>
      </c>
      <c r="I37" s="220">
        <v>1296524</v>
      </c>
      <c r="J37" s="220">
        <v>1153814</v>
      </c>
      <c r="K37" s="220">
        <v>1373625</v>
      </c>
      <c r="L37" s="220">
        <v>1512173</v>
      </c>
      <c r="M37" s="220">
        <v>1202094</v>
      </c>
      <c r="N37" s="220">
        <v>1811222</v>
      </c>
      <c r="O37" s="220">
        <v>1483712</v>
      </c>
      <c r="P37" s="220">
        <v>1665873</v>
      </c>
      <c r="Q37" s="220">
        <v>1842340</v>
      </c>
      <c r="R37" s="220">
        <v>2148830</v>
      </c>
      <c r="S37" s="220">
        <v>1956948</v>
      </c>
    </row>
    <row r="38" spans="1:19" ht="11" customHeight="1">
      <c r="A38" s="286" t="s">
        <v>6</v>
      </c>
      <c r="B38" s="220">
        <v>888807</v>
      </c>
      <c r="C38" s="220">
        <v>991769</v>
      </c>
      <c r="D38" s="220">
        <v>911229</v>
      </c>
      <c r="E38" s="220">
        <v>881306</v>
      </c>
      <c r="F38" s="220">
        <v>903673</v>
      </c>
      <c r="G38" s="220">
        <v>1258369</v>
      </c>
      <c r="H38" s="220">
        <v>1202103</v>
      </c>
      <c r="I38" s="220">
        <v>1295457</v>
      </c>
      <c r="J38" s="220">
        <v>1127866</v>
      </c>
      <c r="K38" s="220">
        <v>1185698</v>
      </c>
      <c r="L38" s="220">
        <v>1523885</v>
      </c>
      <c r="M38" s="220">
        <v>1372645</v>
      </c>
      <c r="N38" s="220">
        <v>1648580</v>
      </c>
      <c r="O38" s="220">
        <v>1796746</v>
      </c>
      <c r="P38" s="220">
        <v>1771321</v>
      </c>
      <c r="Q38" s="220">
        <v>1913158</v>
      </c>
      <c r="R38" s="220">
        <v>1959765</v>
      </c>
      <c r="S38" s="220">
        <v>2115552</v>
      </c>
    </row>
    <row r="39" spans="1:19" ht="11" customHeight="1">
      <c r="A39" s="286" t="s">
        <v>315</v>
      </c>
      <c r="B39" s="220">
        <v>861678</v>
      </c>
      <c r="C39" s="220">
        <v>833660</v>
      </c>
      <c r="D39" s="220">
        <v>928960</v>
      </c>
      <c r="E39" s="220">
        <v>858384</v>
      </c>
      <c r="F39" s="220">
        <v>1029704</v>
      </c>
      <c r="G39" s="220">
        <v>1314867</v>
      </c>
      <c r="H39" s="220">
        <v>1257384</v>
      </c>
      <c r="I39" s="220">
        <v>1129395</v>
      </c>
      <c r="J39" s="220">
        <v>1138594</v>
      </c>
      <c r="K39" s="220">
        <v>1350468</v>
      </c>
      <c r="L39" s="220">
        <v>1520969</v>
      </c>
      <c r="M39" s="220">
        <v>1426797</v>
      </c>
      <c r="N39" s="220">
        <v>1522391</v>
      </c>
      <c r="O39" s="220">
        <v>1703118</v>
      </c>
      <c r="P39" s="220">
        <v>1889555</v>
      </c>
      <c r="Q39" s="220">
        <v>1901937</v>
      </c>
      <c r="R39" s="220">
        <v>1889768</v>
      </c>
      <c r="S39" s="220">
        <v>2185816</v>
      </c>
    </row>
    <row r="40" spans="1:19" ht="11" customHeight="1">
      <c r="A40" s="286" t="s">
        <v>7</v>
      </c>
      <c r="B40" s="220">
        <v>856494</v>
      </c>
      <c r="C40" s="220">
        <v>818475</v>
      </c>
      <c r="D40" s="220">
        <v>965411</v>
      </c>
      <c r="E40" s="220">
        <v>921904</v>
      </c>
      <c r="F40" s="220">
        <v>1031394</v>
      </c>
      <c r="G40" s="220">
        <v>1235154</v>
      </c>
      <c r="H40" s="220">
        <v>1276421</v>
      </c>
      <c r="I40" s="220">
        <v>1296954</v>
      </c>
      <c r="J40" s="220">
        <v>1271585</v>
      </c>
      <c r="K40" s="220">
        <v>1312318</v>
      </c>
      <c r="L40" s="220">
        <v>1598668</v>
      </c>
      <c r="M40" s="220">
        <v>1455818</v>
      </c>
      <c r="N40" s="220">
        <v>1809472</v>
      </c>
      <c r="O40" s="220">
        <v>1844197</v>
      </c>
      <c r="P40" s="220">
        <v>2005502</v>
      </c>
      <c r="Q40" s="220">
        <v>2035995</v>
      </c>
      <c r="R40" s="220">
        <v>1929638</v>
      </c>
      <c r="S40" s="220">
        <v>2370227</v>
      </c>
    </row>
    <row r="41" spans="1:19" ht="11" customHeight="1">
      <c r="A41" s="286" t="s">
        <v>8</v>
      </c>
      <c r="B41" s="220">
        <v>917278</v>
      </c>
      <c r="C41" s="220">
        <v>811598</v>
      </c>
      <c r="D41" s="220">
        <v>992630</v>
      </c>
      <c r="E41" s="220">
        <v>874105</v>
      </c>
      <c r="F41" s="220">
        <v>1049108</v>
      </c>
      <c r="G41" s="220">
        <v>1317612</v>
      </c>
      <c r="H41" s="220">
        <v>1170486</v>
      </c>
      <c r="I41" s="220">
        <v>1342764</v>
      </c>
      <c r="J41" s="220">
        <v>1320898</v>
      </c>
      <c r="K41" s="220">
        <v>1218744</v>
      </c>
      <c r="L41" s="220">
        <v>1492380</v>
      </c>
      <c r="M41" s="220">
        <v>1571726</v>
      </c>
      <c r="N41" s="220">
        <v>1708808</v>
      </c>
      <c r="O41" s="220">
        <v>1802465</v>
      </c>
      <c r="P41" s="220">
        <v>1912273</v>
      </c>
      <c r="Q41" s="220">
        <v>1821917</v>
      </c>
      <c r="R41" s="220">
        <v>1800852</v>
      </c>
      <c r="S41" s="220">
        <v>2269296</v>
      </c>
    </row>
    <row r="42" spans="1:19" ht="11" customHeight="1">
      <c r="A42" s="384" t="s">
        <v>9</v>
      </c>
      <c r="B42" s="232">
        <v>900202</v>
      </c>
      <c r="C42" s="232">
        <v>811770</v>
      </c>
      <c r="D42" s="232">
        <v>977486</v>
      </c>
      <c r="E42" s="232">
        <v>946085</v>
      </c>
      <c r="F42" s="232">
        <v>1050768</v>
      </c>
      <c r="G42" s="232">
        <v>1337870</v>
      </c>
      <c r="H42" s="232">
        <v>1058644</v>
      </c>
      <c r="I42" s="232">
        <v>1326550</v>
      </c>
      <c r="J42" s="232">
        <v>1469914</v>
      </c>
      <c r="K42" s="232">
        <v>1402433</v>
      </c>
      <c r="L42" s="232">
        <v>1606726</v>
      </c>
      <c r="M42" s="232">
        <v>1524952</v>
      </c>
      <c r="N42" s="232">
        <v>1611383</v>
      </c>
      <c r="O42" s="232">
        <v>1740112</v>
      </c>
      <c r="P42" s="232">
        <v>1618330</v>
      </c>
      <c r="Q42" s="232">
        <v>1870634</v>
      </c>
      <c r="R42" s="232">
        <v>1897268</v>
      </c>
      <c r="S42" s="232">
        <v>2278805</v>
      </c>
    </row>
    <row r="43" spans="1:19" ht="9" customHeight="1">
      <c r="A43" s="76" t="s">
        <v>745</v>
      </c>
      <c r="B43" s="112"/>
      <c r="C43" s="112"/>
      <c r="D43" s="112"/>
      <c r="E43" s="112"/>
      <c r="F43" s="112"/>
    </row>
    <row r="44" spans="1:19" ht="9" customHeight="1">
      <c r="A44" s="1102" t="s">
        <v>533</v>
      </c>
      <c r="B44" s="112"/>
      <c r="C44" s="112"/>
      <c r="D44" s="112"/>
      <c r="E44" s="112"/>
      <c r="F44" s="112"/>
    </row>
    <row r="45" spans="1:19" ht="9" customHeight="1">
      <c r="A45" s="77" t="s">
        <v>318</v>
      </c>
      <c r="B45" s="112"/>
      <c r="C45" s="112"/>
      <c r="D45" s="112"/>
      <c r="E45" s="112"/>
      <c r="F45" s="112"/>
    </row>
    <row r="46" spans="1:19" ht="9" customHeight="1">
      <c r="A46" s="112"/>
      <c r="B46" s="112"/>
      <c r="C46" s="112"/>
      <c r="D46" s="112"/>
      <c r="E46" s="112"/>
      <c r="F46" s="112"/>
    </row>
  </sheetData>
  <mergeCells count="1">
    <mergeCell ref="A1:E1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N47"/>
  <sheetViews>
    <sheetView showGridLines="0" topLeftCell="A3" zoomScale="150" workbookViewId="0">
      <selection activeCell="A2" sqref="A2:N46"/>
    </sheetView>
  </sheetViews>
  <sheetFormatPr baseColWidth="10" defaultColWidth="12.83203125" defaultRowHeight="12" customHeight="1"/>
  <cols>
    <col min="1" max="1" width="7.1640625" style="317" customWidth="1"/>
    <col min="2" max="2" width="6.6640625" style="317" customWidth="1"/>
    <col min="3" max="15" width="5.6640625" style="317" customWidth="1"/>
    <col min="16" max="16384" width="12.83203125" style="317"/>
  </cols>
  <sheetData>
    <row r="1" spans="1:14" ht="12" customHeight="1">
      <c r="A1" s="319"/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</row>
    <row r="2" spans="1:14" ht="14" customHeight="1">
      <c r="A2" s="1086" t="s">
        <v>80</v>
      </c>
      <c r="B2" s="1087"/>
      <c r="C2" s="1084"/>
      <c r="D2" s="1084"/>
      <c r="E2" s="1084"/>
      <c r="F2" s="1084"/>
      <c r="G2" s="1161"/>
      <c r="H2" s="1161"/>
      <c r="I2" s="1161"/>
      <c r="J2" s="1161"/>
      <c r="K2" s="1085"/>
      <c r="L2" s="1085"/>
      <c r="M2" s="1085"/>
      <c r="N2" s="1085"/>
    </row>
    <row r="3" spans="1:14" ht="11">
      <c r="A3" s="1165" t="s">
        <v>25</v>
      </c>
      <c r="B3" s="1088"/>
      <c r="C3" s="1085"/>
      <c r="D3" s="1085"/>
      <c r="E3" s="1085"/>
      <c r="F3" s="1085"/>
      <c r="G3" s="1085"/>
      <c r="H3" s="1085"/>
      <c r="I3" s="1085"/>
      <c r="J3" s="1085"/>
      <c r="K3" s="1085"/>
      <c r="L3" s="1085"/>
      <c r="M3" s="1085"/>
      <c r="N3" s="1085"/>
    </row>
    <row r="4" spans="1:14" ht="5" customHeight="1">
      <c r="A4" s="321"/>
      <c r="B4" s="321"/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21"/>
    </row>
    <row r="5" spans="1:14" ht="17" customHeight="1">
      <c r="A5" s="1090" t="s">
        <v>198</v>
      </c>
      <c r="B5" s="1091" t="s">
        <v>501</v>
      </c>
      <c r="C5" s="1091" t="s">
        <v>543</v>
      </c>
      <c r="D5" s="1091" t="s">
        <v>677</v>
      </c>
      <c r="E5" s="1091" t="s">
        <v>678</v>
      </c>
      <c r="F5" s="1091" t="s">
        <v>546</v>
      </c>
      <c r="G5" s="1091" t="s">
        <v>547</v>
      </c>
      <c r="H5" s="1091" t="s">
        <v>548</v>
      </c>
      <c r="I5" s="1091" t="s">
        <v>549</v>
      </c>
      <c r="J5" s="1091" t="s">
        <v>550</v>
      </c>
      <c r="K5" s="1091" t="s">
        <v>551</v>
      </c>
      <c r="L5" s="1091" t="s">
        <v>552</v>
      </c>
      <c r="M5" s="1091" t="s">
        <v>553</v>
      </c>
      <c r="N5" s="1092" t="s">
        <v>554</v>
      </c>
    </row>
    <row r="6" spans="1:14" ht="17" customHeight="1">
      <c r="A6" s="1093" t="s">
        <v>518</v>
      </c>
      <c r="B6" s="1171">
        <f>SUM(C6:N6)</f>
        <v>5760500</v>
      </c>
      <c r="C6" s="1171">
        <f t="shared" ref="C6:N6" si="0">+C8+C17+C27+C37</f>
        <v>558554</v>
      </c>
      <c r="D6" s="1171">
        <f t="shared" si="0"/>
        <v>409974</v>
      </c>
      <c r="E6" s="1171">
        <f t="shared" si="0"/>
        <v>398716</v>
      </c>
      <c r="F6" s="1171">
        <f t="shared" si="0"/>
        <v>427811</v>
      </c>
      <c r="G6" s="1171">
        <f t="shared" si="0"/>
        <v>500824</v>
      </c>
      <c r="H6" s="1171">
        <f t="shared" si="0"/>
        <v>569252</v>
      </c>
      <c r="I6" s="1171">
        <f t="shared" si="0"/>
        <v>573719</v>
      </c>
      <c r="J6" s="1171">
        <f t="shared" si="0"/>
        <v>417268</v>
      </c>
      <c r="K6" s="1171">
        <f t="shared" si="0"/>
        <v>412361</v>
      </c>
      <c r="L6" s="1171">
        <f t="shared" si="0"/>
        <v>537474</v>
      </c>
      <c r="M6" s="1171">
        <f t="shared" si="0"/>
        <v>519325</v>
      </c>
      <c r="N6" s="1171">
        <f t="shared" si="0"/>
        <v>435222</v>
      </c>
    </row>
    <row r="7" spans="1:14" ht="7" customHeight="1"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</row>
    <row r="8" spans="1:14" ht="17" customHeight="1">
      <c r="A8" s="1097" t="s">
        <v>414</v>
      </c>
      <c r="B8" s="1162">
        <f>SUM(C8:N8)</f>
        <v>1675789</v>
      </c>
      <c r="C8" s="1163">
        <f t="shared" ref="C8:N8" si="1">SUM(C10:C15)</f>
        <v>168816</v>
      </c>
      <c r="D8" s="1163">
        <f t="shared" si="1"/>
        <v>140120</v>
      </c>
      <c r="E8" s="1163">
        <f t="shared" si="1"/>
        <v>122466</v>
      </c>
      <c r="F8" s="1163">
        <f t="shared" si="1"/>
        <v>68061</v>
      </c>
      <c r="G8" s="1163">
        <f t="shared" si="1"/>
        <v>165147</v>
      </c>
      <c r="H8" s="1163">
        <f t="shared" si="1"/>
        <v>144374</v>
      </c>
      <c r="I8" s="1163">
        <f t="shared" si="1"/>
        <v>188930</v>
      </c>
      <c r="J8" s="1163">
        <f t="shared" si="1"/>
        <v>123894</v>
      </c>
      <c r="K8" s="1163">
        <f t="shared" si="1"/>
        <v>129887</v>
      </c>
      <c r="L8" s="1163">
        <f t="shared" si="1"/>
        <v>144743</v>
      </c>
      <c r="M8" s="1163">
        <f t="shared" si="1"/>
        <v>136644</v>
      </c>
      <c r="N8" s="1163">
        <f t="shared" si="1"/>
        <v>142707</v>
      </c>
    </row>
    <row r="9" spans="1:14" ht="6" customHeight="1">
      <c r="B9" s="325"/>
      <c r="C9" s="324"/>
      <c r="D9" s="324"/>
      <c r="E9" s="324"/>
      <c r="F9" s="324"/>
      <c r="G9" s="324"/>
      <c r="H9" s="324"/>
      <c r="I9" s="324"/>
      <c r="J9" s="324"/>
      <c r="K9" s="324"/>
      <c r="L9" s="324"/>
      <c r="M9" s="324"/>
      <c r="N9" s="324"/>
    </row>
    <row r="10" spans="1:14" ht="12" customHeight="1">
      <c r="A10" s="317" t="s">
        <v>556</v>
      </c>
      <c r="B10" s="325">
        <f t="shared" ref="B10:B15" si="2">SUM(C10:N10)</f>
        <v>0</v>
      </c>
      <c r="C10" s="324">
        <v>0</v>
      </c>
      <c r="D10" s="324">
        <v>0</v>
      </c>
      <c r="E10" s="324">
        <v>0</v>
      </c>
      <c r="F10" s="324">
        <v>0</v>
      </c>
      <c r="G10" s="324">
        <v>0</v>
      </c>
      <c r="H10" s="324">
        <v>0</v>
      </c>
      <c r="I10" s="324">
        <v>0</v>
      </c>
      <c r="J10" s="324">
        <v>0</v>
      </c>
      <c r="K10" s="324">
        <v>0</v>
      </c>
      <c r="L10" s="324">
        <v>0</v>
      </c>
      <c r="M10" s="324">
        <v>0</v>
      </c>
      <c r="N10" s="324">
        <v>0</v>
      </c>
    </row>
    <row r="11" spans="1:14" ht="12" customHeight="1">
      <c r="A11" s="317" t="s">
        <v>557</v>
      </c>
      <c r="B11" s="325">
        <f t="shared" si="2"/>
        <v>0</v>
      </c>
      <c r="C11" s="324">
        <v>0</v>
      </c>
      <c r="D11" s="324">
        <v>0</v>
      </c>
      <c r="E11" s="324">
        <v>0</v>
      </c>
      <c r="F11" s="324">
        <v>0</v>
      </c>
      <c r="G11" s="324">
        <v>0</v>
      </c>
      <c r="H11" s="324">
        <v>0</v>
      </c>
      <c r="I11" s="324">
        <v>0</v>
      </c>
      <c r="J11" s="324">
        <v>0</v>
      </c>
      <c r="K11" s="324">
        <v>0</v>
      </c>
      <c r="L11" s="324">
        <v>0</v>
      </c>
      <c r="M11" s="324">
        <v>0</v>
      </c>
      <c r="N11" s="324">
        <v>0</v>
      </c>
    </row>
    <row r="12" spans="1:14" ht="12" customHeight="1">
      <c r="A12" s="317" t="s">
        <v>558</v>
      </c>
      <c r="B12" s="325">
        <f t="shared" si="2"/>
        <v>0</v>
      </c>
      <c r="C12" s="324">
        <v>0</v>
      </c>
      <c r="D12" s="324">
        <v>0</v>
      </c>
      <c r="E12" s="324">
        <v>0</v>
      </c>
      <c r="F12" s="324">
        <v>0</v>
      </c>
      <c r="G12" s="324">
        <v>0</v>
      </c>
      <c r="H12" s="324">
        <v>0</v>
      </c>
      <c r="I12" s="324">
        <v>0</v>
      </c>
      <c r="J12" s="324">
        <v>0</v>
      </c>
      <c r="K12" s="324">
        <v>0</v>
      </c>
      <c r="L12" s="324">
        <v>0</v>
      </c>
      <c r="M12" s="324">
        <v>0</v>
      </c>
      <c r="N12" s="324">
        <v>0</v>
      </c>
    </row>
    <row r="13" spans="1:14" ht="12" customHeight="1">
      <c r="A13" s="317" t="s">
        <v>559</v>
      </c>
      <c r="B13" s="325">
        <f t="shared" si="2"/>
        <v>1674489</v>
      </c>
      <c r="C13" s="324">
        <v>167516</v>
      </c>
      <c r="D13" s="324">
        <v>140120</v>
      </c>
      <c r="E13" s="324">
        <v>122466</v>
      </c>
      <c r="F13" s="324">
        <v>68061</v>
      </c>
      <c r="G13" s="324">
        <v>165147</v>
      </c>
      <c r="H13" s="324">
        <v>144374</v>
      </c>
      <c r="I13" s="324">
        <v>188930</v>
      </c>
      <c r="J13" s="324">
        <v>123894</v>
      </c>
      <c r="K13" s="324">
        <v>129887</v>
      </c>
      <c r="L13" s="324">
        <v>144743</v>
      </c>
      <c r="M13" s="324">
        <v>136644</v>
      </c>
      <c r="N13" s="324">
        <v>142707</v>
      </c>
    </row>
    <row r="14" spans="1:14" ht="12" customHeight="1">
      <c r="A14" s="317" t="s">
        <v>560</v>
      </c>
      <c r="B14" s="325">
        <f t="shared" si="2"/>
        <v>1300</v>
      </c>
      <c r="C14" s="324">
        <v>1300</v>
      </c>
      <c r="D14" s="324">
        <v>0</v>
      </c>
      <c r="E14" s="324">
        <v>0</v>
      </c>
      <c r="F14" s="324">
        <v>0</v>
      </c>
      <c r="G14" s="324">
        <v>0</v>
      </c>
      <c r="H14" s="324">
        <v>0</v>
      </c>
      <c r="I14" s="324">
        <v>0</v>
      </c>
      <c r="J14" s="324">
        <v>0</v>
      </c>
      <c r="K14" s="324">
        <v>0</v>
      </c>
      <c r="L14" s="324">
        <v>0</v>
      </c>
      <c r="M14" s="324">
        <v>0</v>
      </c>
      <c r="N14" s="324">
        <v>0</v>
      </c>
    </row>
    <row r="15" spans="1:14" ht="12" customHeight="1">
      <c r="A15" s="317" t="s">
        <v>358</v>
      </c>
      <c r="B15" s="325">
        <f t="shared" si="2"/>
        <v>0</v>
      </c>
      <c r="C15" s="324">
        <v>0</v>
      </c>
      <c r="D15" s="324">
        <v>0</v>
      </c>
      <c r="E15" s="324">
        <v>0</v>
      </c>
      <c r="F15" s="324">
        <v>0</v>
      </c>
      <c r="G15" s="324">
        <v>0</v>
      </c>
      <c r="H15" s="324">
        <v>0</v>
      </c>
      <c r="I15" s="324">
        <v>0</v>
      </c>
      <c r="J15" s="324">
        <v>0</v>
      </c>
      <c r="K15" s="324">
        <v>0</v>
      </c>
      <c r="L15" s="324">
        <v>0</v>
      </c>
      <c r="M15" s="324">
        <v>0</v>
      </c>
      <c r="N15" s="324">
        <v>0</v>
      </c>
    </row>
    <row r="16" spans="1:14" ht="12" customHeight="1">
      <c r="B16" s="325"/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M16" s="324"/>
      <c r="N16" s="324"/>
    </row>
    <row r="17" spans="1:14" ht="17" customHeight="1">
      <c r="A17" s="1097" t="s">
        <v>513</v>
      </c>
      <c r="B17" s="1162">
        <f>SUM(C17:N17)</f>
        <v>3560759</v>
      </c>
      <c r="C17" s="1163">
        <f>SUM(C19:C25)</f>
        <v>357738</v>
      </c>
      <c r="D17" s="1163">
        <f t="shared" ref="D17:N17" si="3">SUM(D19:D25)</f>
        <v>213514</v>
      </c>
      <c r="E17" s="1163">
        <f t="shared" si="3"/>
        <v>245250</v>
      </c>
      <c r="F17" s="1163">
        <f t="shared" si="3"/>
        <v>314150</v>
      </c>
      <c r="G17" s="1163">
        <f t="shared" si="3"/>
        <v>289877</v>
      </c>
      <c r="H17" s="1163">
        <f t="shared" si="3"/>
        <v>373318</v>
      </c>
      <c r="I17" s="1163">
        <f t="shared" si="3"/>
        <v>359289</v>
      </c>
      <c r="J17" s="1163">
        <f t="shared" si="3"/>
        <v>250964</v>
      </c>
      <c r="K17" s="1163">
        <f t="shared" si="3"/>
        <v>239974</v>
      </c>
      <c r="L17" s="1163">
        <f t="shared" si="3"/>
        <v>340655</v>
      </c>
      <c r="M17" s="1163">
        <f t="shared" si="3"/>
        <v>335591</v>
      </c>
      <c r="N17" s="1163">
        <f t="shared" si="3"/>
        <v>240439</v>
      </c>
    </row>
    <row r="18" spans="1:14" ht="6" customHeight="1">
      <c r="B18" s="325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M18" s="324"/>
      <c r="N18" s="324"/>
    </row>
    <row r="19" spans="1:14" ht="12" customHeight="1">
      <c r="A19" s="317" t="s">
        <v>596</v>
      </c>
      <c r="B19" s="325">
        <f t="shared" ref="B19:B25" si="4">SUM(C19:N19)</f>
        <v>0</v>
      </c>
      <c r="C19" s="324">
        <v>0</v>
      </c>
      <c r="D19" s="324">
        <v>0</v>
      </c>
      <c r="E19" s="324">
        <v>0</v>
      </c>
      <c r="F19" s="324">
        <v>0</v>
      </c>
      <c r="G19" s="324">
        <v>0</v>
      </c>
      <c r="H19" s="324">
        <v>0</v>
      </c>
      <c r="I19" s="324">
        <v>0</v>
      </c>
      <c r="J19" s="324">
        <v>0</v>
      </c>
      <c r="K19" s="324">
        <v>0</v>
      </c>
      <c r="L19" s="324">
        <v>0</v>
      </c>
      <c r="M19" s="324">
        <v>0</v>
      </c>
      <c r="N19" s="324">
        <v>0</v>
      </c>
    </row>
    <row r="20" spans="1:14" ht="12" customHeight="1">
      <c r="A20" s="317" t="s">
        <v>597</v>
      </c>
      <c r="B20" s="325">
        <f t="shared" si="4"/>
        <v>3015385</v>
      </c>
      <c r="C20" s="324">
        <v>309998</v>
      </c>
      <c r="D20" s="324">
        <v>175868</v>
      </c>
      <c r="E20" s="324">
        <v>245250</v>
      </c>
      <c r="F20" s="324">
        <v>289150</v>
      </c>
      <c r="G20" s="324">
        <v>214877</v>
      </c>
      <c r="H20" s="324">
        <v>323318</v>
      </c>
      <c r="I20" s="324">
        <v>265189</v>
      </c>
      <c r="J20" s="324">
        <v>209964</v>
      </c>
      <c r="K20" s="324">
        <v>214974</v>
      </c>
      <c r="L20" s="324">
        <v>267563</v>
      </c>
      <c r="M20" s="324">
        <v>310091</v>
      </c>
      <c r="N20" s="324">
        <v>189143</v>
      </c>
    </row>
    <row r="21" spans="1:14" ht="12" customHeight="1">
      <c r="A21" s="321" t="s">
        <v>598</v>
      </c>
      <c r="B21" s="325">
        <f t="shared" si="4"/>
        <v>525374</v>
      </c>
      <c r="C21" s="324">
        <v>47740</v>
      </c>
      <c r="D21" s="324">
        <v>37646</v>
      </c>
      <c r="E21" s="324">
        <v>0</v>
      </c>
      <c r="F21" s="324">
        <v>25000</v>
      </c>
      <c r="G21" s="324">
        <v>55000</v>
      </c>
      <c r="H21" s="324">
        <v>50000</v>
      </c>
      <c r="I21" s="324">
        <v>94100</v>
      </c>
      <c r="J21" s="324">
        <v>41000</v>
      </c>
      <c r="K21" s="324">
        <v>25000</v>
      </c>
      <c r="L21" s="324">
        <v>73092</v>
      </c>
      <c r="M21" s="324">
        <v>25500</v>
      </c>
      <c r="N21" s="324">
        <v>51296</v>
      </c>
    </row>
    <row r="22" spans="1:14" ht="12" customHeight="1">
      <c r="A22" s="321" t="s">
        <v>599</v>
      </c>
      <c r="B22" s="325">
        <f t="shared" si="4"/>
        <v>0</v>
      </c>
      <c r="C22" s="324">
        <v>0</v>
      </c>
      <c r="D22" s="324">
        <v>0</v>
      </c>
      <c r="E22" s="324">
        <v>0</v>
      </c>
      <c r="F22" s="324">
        <v>0</v>
      </c>
      <c r="G22" s="324">
        <v>0</v>
      </c>
      <c r="H22" s="324">
        <v>0</v>
      </c>
      <c r="I22" s="324">
        <v>0</v>
      </c>
      <c r="J22" s="324">
        <v>0</v>
      </c>
      <c r="K22" s="324">
        <v>0</v>
      </c>
      <c r="L22" s="324">
        <v>0</v>
      </c>
      <c r="M22" s="324">
        <v>0</v>
      </c>
      <c r="N22" s="324">
        <v>0</v>
      </c>
    </row>
    <row r="23" spans="1:14" ht="12" customHeight="1">
      <c r="A23" s="321" t="s">
        <v>243</v>
      </c>
      <c r="B23" s="325">
        <f t="shared" si="4"/>
        <v>0</v>
      </c>
      <c r="C23" s="324">
        <v>0</v>
      </c>
      <c r="D23" s="324">
        <v>0</v>
      </c>
      <c r="E23" s="324">
        <v>0</v>
      </c>
      <c r="F23" s="324">
        <v>0</v>
      </c>
      <c r="G23" s="324">
        <v>0</v>
      </c>
      <c r="H23" s="324">
        <v>0</v>
      </c>
      <c r="I23" s="324">
        <v>0</v>
      </c>
      <c r="J23" s="324">
        <v>0</v>
      </c>
      <c r="K23" s="324">
        <v>0</v>
      </c>
      <c r="L23" s="324">
        <v>0</v>
      </c>
      <c r="M23" s="324">
        <v>0</v>
      </c>
      <c r="N23" s="324">
        <v>0</v>
      </c>
    </row>
    <row r="24" spans="1:14" ht="12" customHeight="1">
      <c r="A24" s="321" t="s">
        <v>601</v>
      </c>
      <c r="B24" s="325">
        <f t="shared" si="4"/>
        <v>20000</v>
      </c>
      <c r="C24" s="324">
        <v>0</v>
      </c>
      <c r="D24" s="324">
        <v>0</v>
      </c>
      <c r="E24" s="324">
        <v>0</v>
      </c>
      <c r="F24" s="324">
        <v>0</v>
      </c>
      <c r="G24" s="324">
        <v>20000</v>
      </c>
      <c r="H24" s="324">
        <v>0</v>
      </c>
      <c r="I24" s="324">
        <v>0</v>
      </c>
      <c r="J24" s="324">
        <v>0</v>
      </c>
      <c r="K24" s="324">
        <v>0</v>
      </c>
      <c r="L24" s="324">
        <v>0</v>
      </c>
      <c r="M24" s="324">
        <v>0</v>
      </c>
      <c r="N24" s="324">
        <v>0</v>
      </c>
    </row>
    <row r="25" spans="1:14" ht="12" customHeight="1">
      <c r="A25" s="317" t="s">
        <v>600</v>
      </c>
      <c r="B25" s="325">
        <f t="shared" si="4"/>
        <v>0</v>
      </c>
      <c r="C25" s="324">
        <v>0</v>
      </c>
      <c r="D25" s="324">
        <v>0</v>
      </c>
      <c r="E25" s="324">
        <v>0</v>
      </c>
      <c r="F25" s="324">
        <v>0</v>
      </c>
      <c r="G25" s="324">
        <v>0</v>
      </c>
      <c r="H25" s="324">
        <v>0</v>
      </c>
      <c r="I25" s="324">
        <v>0</v>
      </c>
      <c r="J25" s="324">
        <v>0</v>
      </c>
      <c r="K25" s="324">
        <v>0</v>
      </c>
      <c r="L25" s="324">
        <v>0</v>
      </c>
      <c r="M25" s="324">
        <v>0</v>
      </c>
      <c r="N25" s="324">
        <v>0</v>
      </c>
    </row>
    <row r="26" spans="1:14" ht="12" customHeight="1">
      <c r="B26" s="325"/>
      <c r="C26" s="324"/>
      <c r="D26" s="324"/>
      <c r="E26" s="324"/>
      <c r="F26" s="324"/>
      <c r="G26" s="324"/>
      <c r="H26" s="324"/>
      <c r="I26" s="324"/>
      <c r="J26" s="324"/>
      <c r="K26" s="324"/>
      <c r="L26" s="324"/>
      <c r="M26" s="324"/>
      <c r="N26" s="324"/>
    </row>
    <row r="27" spans="1:14" ht="17" customHeight="1">
      <c r="A27" s="1097" t="s">
        <v>514</v>
      </c>
      <c r="B27" s="1162">
        <f>SUM(C27:N27)</f>
        <v>461628</v>
      </c>
      <c r="C27" s="1163">
        <f t="shared" ref="C27:N27" si="5">SUM(C29:C35)</f>
        <v>24000</v>
      </c>
      <c r="D27" s="1163">
        <f t="shared" si="5"/>
        <v>50730</v>
      </c>
      <c r="E27" s="1163">
        <f t="shared" si="5"/>
        <v>31000</v>
      </c>
      <c r="F27" s="1163">
        <f t="shared" si="5"/>
        <v>37600</v>
      </c>
      <c r="G27" s="1163">
        <f t="shared" si="5"/>
        <v>40000</v>
      </c>
      <c r="H27" s="1163">
        <f t="shared" si="5"/>
        <v>51560</v>
      </c>
      <c r="I27" s="1163">
        <f t="shared" si="5"/>
        <v>17500</v>
      </c>
      <c r="J27" s="1163">
        <f t="shared" si="5"/>
        <v>36610</v>
      </c>
      <c r="K27" s="1163">
        <f t="shared" si="5"/>
        <v>42500</v>
      </c>
      <c r="L27" s="1163">
        <f t="shared" si="5"/>
        <v>38000</v>
      </c>
      <c r="M27" s="1163">
        <f t="shared" si="5"/>
        <v>47090</v>
      </c>
      <c r="N27" s="1163">
        <f t="shared" si="5"/>
        <v>45038</v>
      </c>
    </row>
    <row r="28" spans="1:14" ht="6" customHeight="1">
      <c r="A28" s="328"/>
      <c r="B28" s="1166"/>
      <c r="C28" s="1167"/>
      <c r="D28" s="1167"/>
      <c r="E28" s="1167"/>
      <c r="F28" s="1167"/>
      <c r="G28" s="1167"/>
      <c r="H28" s="1167"/>
      <c r="I28" s="1167"/>
      <c r="J28" s="1167"/>
      <c r="K28" s="1167"/>
      <c r="L28" s="1167"/>
      <c r="M28" s="1167"/>
      <c r="N28" s="1167"/>
    </row>
    <row r="29" spans="1:14" ht="12" customHeight="1">
      <c r="A29" s="321" t="s">
        <v>143</v>
      </c>
      <c r="B29" s="325">
        <f t="shared" ref="B29:B35" si="6">SUM(C29:N29)</f>
        <v>415160</v>
      </c>
      <c r="C29" s="324">
        <v>24000</v>
      </c>
      <c r="D29" s="324">
        <v>39000</v>
      </c>
      <c r="E29" s="324">
        <v>31000</v>
      </c>
      <c r="F29" s="324">
        <v>37600</v>
      </c>
      <c r="G29" s="324">
        <v>28500</v>
      </c>
      <c r="H29" s="324">
        <v>51560</v>
      </c>
      <c r="I29" s="324">
        <v>17500</v>
      </c>
      <c r="J29" s="324">
        <v>25000</v>
      </c>
      <c r="K29" s="324">
        <v>42500</v>
      </c>
      <c r="L29" s="324">
        <v>38000</v>
      </c>
      <c r="M29" s="324">
        <v>42500</v>
      </c>
      <c r="N29" s="324">
        <v>38000</v>
      </c>
    </row>
    <row r="30" spans="1:14" ht="12" customHeight="1">
      <c r="A30" s="321" t="s">
        <v>468</v>
      </c>
      <c r="B30" s="319">
        <v>0</v>
      </c>
      <c r="C30" s="324">
        <v>0</v>
      </c>
      <c r="D30" s="324">
        <v>0</v>
      </c>
      <c r="E30" s="324">
        <v>0</v>
      </c>
      <c r="F30" s="324">
        <v>0</v>
      </c>
      <c r="G30" s="324">
        <v>0</v>
      </c>
      <c r="H30" s="324">
        <v>0</v>
      </c>
      <c r="I30" s="324">
        <v>0</v>
      </c>
      <c r="J30" s="324">
        <v>0</v>
      </c>
      <c r="K30" s="324">
        <v>0</v>
      </c>
      <c r="L30" s="324">
        <v>0</v>
      </c>
      <c r="M30" s="324">
        <v>0</v>
      </c>
      <c r="N30" s="324">
        <v>0</v>
      </c>
    </row>
    <row r="31" spans="1:14" ht="12" customHeight="1">
      <c r="A31" s="321" t="s">
        <v>144</v>
      </c>
      <c r="B31" s="325">
        <f t="shared" si="6"/>
        <v>46468</v>
      </c>
      <c r="C31" s="324">
        <v>0</v>
      </c>
      <c r="D31" s="324">
        <v>11730</v>
      </c>
      <c r="E31" s="324">
        <v>0</v>
      </c>
      <c r="F31" s="324">
        <v>0</v>
      </c>
      <c r="G31" s="324">
        <v>11500</v>
      </c>
      <c r="H31" s="324">
        <v>0</v>
      </c>
      <c r="I31" s="324">
        <v>0</v>
      </c>
      <c r="J31" s="324">
        <v>11610</v>
      </c>
      <c r="K31" s="324">
        <v>0</v>
      </c>
      <c r="L31" s="324">
        <v>0</v>
      </c>
      <c r="M31" s="324">
        <v>4590</v>
      </c>
      <c r="N31" s="324">
        <v>7038</v>
      </c>
    </row>
    <row r="32" spans="1:14" ht="12" customHeight="1">
      <c r="A32" s="321" t="s">
        <v>470</v>
      </c>
      <c r="B32" s="325">
        <f t="shared" si="6"/>
        <v>0</v>
      </c>
      <c r="C32" s="324">
        <v>0</v>
      </c>
      <c r="D32" s="324">
        <v>0</v>
      </c>
      <c r="E32" s="324">
        <v>0</v>
      </c>
      <c r="F32" s="324">
        <v>0</v>
      </c>
      <c r="G32" s="324">
        <v>0</v>
      </c>
      <c r="H32" s="324">
        <v>0</v>
      </c>
      <c r="I32" s="324">
        <v>0</v>
      </c>
      <c r="J32" s="324">
        <v>0</v>
      </c>
      <c r="K32" s="324">
        <v>0</v>
      </c>
      <c r="L32" s="324">
        <v>0</v>
      </c>
      <c r="M32" s="324">
        <v>0</v>
      </c>
      <c r="N32" s="324">
        <v>0</v>
      </c>
    </row>
    <row r="33" spans="1:14" ht="12" customHeight="1">
      <c r="A33" s="321" t="s">
        <v>471</v>
      </c>
      <c r="B33" s="325">
        <f t="shared" si="6"/>
        <v>0</v>
      </c>
      <c r="C33" s="324">
        <v>0</v>
      </c>
      <c r="D33" s="324">
        <v>0</v>
      </c>
      <c r="E33" s="324">
        <v>0</v>
      </c>
      <c r="F33" s="324">
        <v>0</v>
      </c>
      <c r="G33" s="324">
        <v>0</v>
      </c>
      <c r="H33" s="324">
        <v>0</v>
      </c>
      <c r="I33" s="324">
        <v>0</v>
      </c>
      <c r="J33" s="324">
        <v>0</v>
      </c>
      <c r="K33" s="324">
        <v>0</v>
      </c>
      <c r="L33" s="324">
        <v>0</v>
      </c>
      <c r="M33" s="324">
        <v>0</v>
      </c>
      <c r="N33" s="324">
        <v>0</v>
      </c>
    </row>
    <row r="34" spans="1:14" ht="12" customHeight="1">
      <c r="A34" s="321" t="s">
        <v>472</v>
      </c>
      <c r="B34" s="325">
        <f t="shared" si="6"/>
        <v>0</v>
      </c>
      <c r="C34" s="324">
        <v>0</v>
      </c>
      <c r="D34" s="324">
        <v>0</v>
      </c>
      <c r="E34" s="324">
        <v>0</v>
      </c>
      <c r="F34" s="324">
        <v>0</v>
      </c>
      <c r="G34" s="324">
        <v>0</v>
      </c>
      <c r="H34" s="324">
        <v>0</v>
      </c>
      <c r="I34" s="324">
        <v>0</v>
      </c>
      <c r="J34" s="324">
        <v>0</v>
      </c>
      <c r="K34" s="324">
        <v>0</v>
      </c>
      <c r="L34" s="324">
        <v>0</v>
      </c>
      <c r="M34" s="324">
        <v>0</v>
      </c>
      <c r="N34" s="324">
        <v>0</v>
      </c>
    </row>
    <row r="35" spans="1:14" ht="12" customHeight="1">
      <c r="A35" s="321" t="s">
        <v>734</v>
      </c>
      <c r="B35" s="325">
        <f t="shared" si="6"/>
        <v>0</v>
      </c>
      <c r="C35" s="324">
        <v>0</v>
      </c>
      <c r="D35" s="324">
        <v>0</v>
      </c>
      <c r="E35" s="324">
        <v>0</v>
      </c>
      <c r="F35" s="324">
        <v>0</v>
      </c>
      <c r="G35" s="324">
        <v>0</v>
      </c>
      <c r="H35" s="324">
        <v>0</v>
      </c>
      <c r="I35" s="324">
        <v>0</v>
      </c>
      <c r="J35" s="324">
        <v>0</v>
      </c>
      <c r="K35" s="324">
        <v>0</v>
      </c>
      <c r="L35" s="324">
        <v>0</v>
      </c>
      <c r="M35" s="324">
        <v>0</v>
      </c>
      <c r="N35" s="324">
        <v>0</v>
      </c>
    </row>
    <row r="36" spans="1:14" ht="12" customHeight="1">
      <c r="B36" s="325"/>
      <c r="C36" s="324"/>
      <c r="D36" s="324"/>
      <c r="E36" s="324"/>
      <c r="F36" s="324"/>
      <c r="G36" s="324"/>
      <c r="H36" s="324"/>
      <c r="I36" s="324"/>
      <c r="J36" s="324"/>
      <c r="K36" s="324"/>
      <c r="L36" s="324"/>
      <c r="M36" s="324"/>
      <c r="N36" s="324"/>
    </row>
    <row r="37" spans="1:14" ht="17" customHeight="1">
      <c r="A37" s="1097" t="s">
        <v>515</v>
      </c>
      <c r="B37" s="1162">
        <f>SUM(C37:N37)</f>
        <v>62324</v>
      </c>
      <c r="C37" s="1163">
        <f>SUM(C39:C42)</f>
        <v>8000</v>
      </c>
      <c r="D37" s="1163">
        <f t="shared" ref="D37:N37" si="7">SUM(D39:D42)</f>
        <v>5610</v>
      </c>
      <c r="E37" s="1163">
        <f t="shared" si="7"/>
        <v>0</v>
      </c>
      <c r="F37" s="1163">
        <f t="shared" si="7"/>
        <v>8000</v>
      </c>
      <c r="G37" s="1163">
        <f t="shared" si="7"/>
        <v>5800</v>
      </c>
      <c r="H37" s="1163">
        <f t="shared" si="7"/>
        <v>0</v>
      </c>
      <c r="I37" s="1163">
        <f t="shared" si="7"/>
        <v>8000</v>
      </c>
      <c r="J37" s="1163">
        <f t="shared" si="7"/>
        <v>5800</v>
      </c>
      <c r="K37" s="1163">
        <f t="shared" si="7"/>
        <v>0</v>
      </c>
      <c r="L37" s="1163">
        <f t="shared" si="7"/>
        <v>14076</v>
      </c>
      <c r="M37" s="1163">
        <f t="shared" si="7"/>
        <v>0</v>
      </c>
      <c r="N37" s="1163">
        <f t="shared" si="7"/>
        <v>7038</v>
      </c>
    </row>
    <row r="38" spans="1:14" ht="6" customHeight="1">
      <c r="A38" s="328"/>
      <c r="B38" s="1166"/>
      <c r="C38" s="1167"/>
      <c r="D38" s="1167"/>
      <c r="E38" s="1167"/>
      <c r="F38" s="1167"/>
      <c r="G38" s="1167"/>
      <c r="H38" s="1167"/>
      <c r="I38" s="1167"/>
      <c r="J38" s="1167"/>
      <c r="K38" s="1167"/>
      <c r="L38" s="1167"/>
      <c r="M38" s="1167"/>
      <c r="N38" s="1167"/>
    </row>
    <row r="39" spans="1:14" ht="12" customHeight="1">
      <c r="A39" s="321" t="s">
        <v>145</v>
      </c>
      <c r="B39" s="325">
        <f>SUM(C39:N39)</f>
        <v>32160</v>
      </c>
      <c r="C39" s="324">
        <v>8000</v>
      </c>
      <c r="D39" s="324">
        <v>0</v>
      </c>
      <c r="E39" s="324">
        <v>0</v>
      </c>
      <c r="F39" s="324">
        <v>8000</v>
      </c>
      <c r="G39" s="324">
        <v>0</v>
      </c>
      <c r="H39" s="324">
        <v>0</v>
      </c>
      <c r="I39" s="324">
        <v>8000</v>
      </c>
      <c r="J39" s="324">
        <v>0</v>
      </c>
      <c r="K39" s="324">
        <v>0</v>
      </c>
      <c r="L39" s="324">
        <v>8160</v>
      </c>
      <c r="M39" s="324">
        <v>0</v>
      </c>
      <c r="N39" s="324">
        <v>0</v>
      </c>
    </row>
    <row r="40" spans="1:14" ht="12" customHeight="1">
      <c r="A40" s="321" t="s">
        <v>736</v>
      </c>
      <c r="B40" s="325">
        <f>SUM(C40:N40)</f>
        <v>0</v>
      </c>
      <c r="C40" s="324">
        <v>0</v>
      </c>
      <c r="D40" s="324">
        <v>0</v>
      </c>
      <c r="E40" s="324">
        <v>0</v>
      </c>
      <c r="F40" s="324">
        <v>0</v>
      </c>
      <c r="G40" s="324">
        <v>0</v>
      </c>
      <c r="H40" s="324">
        <v>0</v>
      </c>
      <c r="I40" s="324">
        <v>0</v>
      </c>
      <c r="J40" s="324">
        <v>0</v>
      </c>
      <c r="K40" s="324">
        <v>0</v>
      </c>
      <c r="L40" s="324">
        <v>0</v>
      </c>
      <c r="M40" s="324">
        <v>0</v>
      </c>
      <c r="N40" s="324">
        <v>0</v>
      </c>
    </row>
    <row r="41" spans="1:14" ht="12" customHeight="1">
      <c r="A41" s="321" t="s">
        <v>737</v>
      </c>
      <c r="B41" s="325">
        <f>SUM(C41:N41)</f>
        <v>0</v>
      </c>
      <c r="C41" s="324">
        <v>0</v>
      </c>
      <c r="D41" s="324">
        <v>0</v>
      </c>
      <c r="E41" s="324">
        <v>0</v>
      </c>
      <c r="F41" s="324">
        <v>0</v>
      </c>
      <c r="G41" s="324">
        <v>0</v>
      </c>
      <c r="H41" s="324">
        <v>0</v>
      </c>
      <c r="I41" s="324">
        <v>0</v>
      </c>
      <c r="J41" s="324">
        <v>0</v>
      </c>
      <c r="K41" s="324">
        <v>0</v>
      </c>
      <c r="L41" s="324">
        <v>0</v>
      </c>
      <c r="M41" s="324">
        <v>0</v>
      </c>
      <c r="N41" s="324">
        <v>0</v>
      </c>
    </row>
    <row r="42" spans="1:14" ht="12" customHeight="1">
      <c r="A42" s="321" t="s">
        <v>146</v>
      </c>
      <c r="B42" s="325">
        <f>SUM(C42:N42)</f>
        <v>30164</v>
      </c>
      <c r="C42" s="324">
        <v>0</v>
      </c>
      <c r="D42" s="324">
        <v>5610</v>
      </c>
      <c r="E42" s="324">
        <v>0</v>
      </c>
      <c r="F42" s="324">
        <v>0</v>
      </c>
      <c r="G42" s="324">
        <v>5800</v>
      </c>
      <c r="H42" s="324">
        <v>0</v>
      </c>
      <c r="I42" s="324">
        <v>0</v>
      </c>
      <c r="J42" s="324">
        <v>5800</v>
      </c>
      <c r="K42" s="324">
        <v>0</v>
      </c>
      <c r="L42" s="324">
        <v>5916</v>
      </c>
      <c r="M42" s="324">
        <v>0</v>
      </c>
      <c r="N42" s="324">
        <v>7038</v>
      </c>
    </row>
    <row r="43" spans="1:14" ht="6" customHeight="1">
      <c r="A43" s="1099"/>
      <c r="B43" s="1168"/>
      <c r="C43" s="1168"/>
      <c r="D43" s="1168"/>
      <c r="E43" s="1168"/>
      <c r="F43" s="1168"/>
      <c r="G43" s="1168"/>
      <c r="H43" s="1168"/>
      <c r="I43" s="1168"/>
      <c r="J43" s="1168"/>
      <c r="K43" s="1168"/>
      <c r="L43" s="1168"/>
      <c r="M43" s="1168"/>
      <c r="N43" s="1168"/>
    </row>
    <row r="44" spans="1:14" ht="9" customHeight="1">
      <c r="A44" s="874" t="s">
        <v>745</v>
      </c>
      <c r="B44" s="1170"/>
      <c r="C44" s="1170"/>
      <c r="D44" s="1170"/>
      <c r="E44" s="1170"/>
      <c r="F44" s="1170"/>
      <c r="G44" s="1170"/>
      <c r="H44" s="1170"/>
      <c r="I44" s="1170"/>
      <c r="J44" s="1170"/>
      <c r="K44" s="1170"/>
      <c r="L44" s="1170"/>
      <c r="M44" s="1170"/>
      <c r="N44" s="1170"/>
    </row>
    <row r="45" spans="1:14" ht="9" customHeight="1">
      <c r="A45" s="1102" t="s">
        <v>533</v>
      </c>
      <c r="B45" s="1169"/>
      <c r="C45" s="1169"/>
      <c r="D45" s="1169"/>
      <c r="E45" s="1169"/>
      <c r="F45" s="1169"/>
      <c r="G45" s="1169"/>
      <c r="H45" s="1169"/>
      <c r="I45" s="1169"/>
      <c r="J45" s="1169"/>
      <c r="K45" s="1169"/>
      <c r="L45" s="1169"/>
      <c r="M45" s="1169"/>
      <c r="N45" s="1169"/>
    </row>
    <row r="46" spans="1:14" ht="9" customHeight="1">
      <c r="A46" s="77" t="s">
        <v>318</v>
      </c>
      <c r="B46" s="1101"/>
      <c r="C46" s="1101"/>
      <c r="D46" s="1101"/>
      <c r="E46" s="1101"/>
      <c r="F46" s="1101"/>
      <c r="G46" s="1101"/>
      <c r="H46" s="1101"/>
      <c r="I46" s="1101"/>
      <c r="J46" s="1101"/>
      <c r="K46" s="1101"/>
      <c r="L46" s="1101"/>
      <c r="M46" s="1101"/>
      <c r="N46" s="1101"/>
    </row>
    <row r="47" spans="1:14" ht="9" customHeight="1">
      <c r="A47" s="112"/>
      <c r="B47" s="1101"/>
      <c r="C47" s="1101"/>
      <c r="D47" s="1101"/>
      <c r="E47" s="1101"/>
      <c r="F47" s="1101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N47"/>
  <sheetViews>
    <sheetView showGridLines="0" zoomScale="150" workbookViewId="0">
      <selection activeCell="A2" sqref="A2:N47"/>
    </sheetView>
  </sheetViews>
  <sheetFormatPr baseColWidth="10" defaultColWidth="12.83203125" defaultRowHeight="12" customHeight="1"/>
  <cols>
    <col min="1" max="1" width="8" style="317" customWidth="1"/>
    <col min="2" max="2" width="6.6640625" style="317" bestFit="1" customWidth="1"/>
    <col min="3" max="14" width="5.83203125" style="317" customWidth="1"/>
    <col min="15" max="15" width="5.6640625" style="317" customWidth="1"/>
    <col min="16" max="16384" width="12.83203125" style="317"/>
  </cols>
  <sheetData>
    <row r="2" spans="1:14" ht="15" customHeight="1">
      <c r="A2" s="1089" t="s">
        <v>232</v>
      </c>
      <c r="B2" s="1085"/>
      <c r="C2" s="1085"/>
      <c r="D2" s="1085"/>
      <c r="E2" s="1085"/>
      <c r="F2" s="1085"/>
      <c r="G2" s="1085"/>
      <c r="H2" s="1085"/>
      <c r="I2" s="1085"/>
      <c r="J2" s="1085"/>
      <c r="K2" s="1085"/>
      <c r="L2" s="1085"/>
      <c r="M2" s="1085"/>
      <c r="N2" s="1085"/>
    </row>
    <row r="3" spans="1:14" ht="11">
      <c r="A3" s="1086" t="s">
        <v>25</v>
      </c>
      <c r="B3" s="1084"/>
      <c r="C3" s="1084"/>
      <c r="D3" s="1084"/>
      <c r="E3" s="1084"/>
      <c r="F3" s="1084"/>
      <c r="G3" s="1161"/>
      <c r="H3" s="1161"/>
      <c r="I3" s="1161"/>
      <c r="J3" s="1161"/>
      <c r="K3" s="1085"/>
      <c r="L3" s="1085"/>
      <c r="M3" s="1085"/>
      <c r="N3" s="1085"/>
    </row>
    <row r="4" spans="1:14" ht="5" customHeight="1">
      <c r="A4" s="321"/>
      <c r="B4" s="321"/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21"/>
    </row>
    <row r="5" spans="1:14" ht="17" customHeight="1">
      <c r="A5" s="1090" t="s">
        <v>198</v>
      </c>
      <c r="B5" s="1091" t="s">
        <v>501</v>
      </c>
      <c r="C5" s="1091" t="s">
        <v>543</v>
      </c>
      <c r="D5" s="1091" t="s">
        <v>677</v>
      </c>
      <c r="E5" s="1091" t="s">
        <v>678</v>
      </c>
      <c r="F5" s="1091" t="s">
        <v>546</v>
      </c>
      <c r="G5" s="1091" t="s">
        <v>547</v>
      </c>
      <c r="H5" s="1091" t="s">
        <v>548</v>
      </c>
      <c r="I5" s="1091" t="s">
        <v>549</v>
      </c>
      <c r="J5" s="1091" t="s">
        <v>550</v>
      </c>
      <c r="K5" s="1091" t="s">
        <v>551</v>
      </c>
      <c r="L5" s="1091" t="s">
        <v>552</v>
      </c>
      <c r="M5" s="1091" t="s">
        <v>553</v>
      </c>
      <c r="N5" s="1092" t="s">
        <v>554</v>
      </c>
    </row>
    <row r="6" spans="1:14" ht="17" customHeight="1">
      <c r="A6" s="1093" t="s">
        <v>518</v>
      </c>
      <c r="B6" s="1178">
        <f>SUM(C6:N6)</f>
        <v>705259679</v>
      </c>
      <c r="C6" s="1178">
        <f t="shared" ref="C6:N6" si="0">+C8+C17+C27+C37</f>
        <v>58684759</v>
      </c>
      <c r="D6" s="1178">
        <f t="shared" si="0"/>
        <v>52354092</v>
      </c>
      <c r="E6" s="1178">
        <f t="shared" si="0"/>
        <v>57735770</v>
      </c>
      <c r="F6" s="1178">
        <f t="shared" si="0"/>
        <v>55345708</v>
      </c>
      <c r="G6" s="1178">
        <f t="shared" si="0"/>
        <v>60216823</v>
      </c>
      <c r="H6" s="1178">
        <f t="shared" si="0"/>
        <v>59407745</v>
      </c>
      <c r="I6" s="1178">
        <f t="shared" si="0"/>
        <v>61596538</v>
      </c>
      <c r="J6" s="1178">
        <f t="shared" si="0"/>
        <v>61219057</v>
      </c>
      <c r="K6" s="1178">
        <f t="shared" si="0"/>
        <v>58678861</v>
      </c>
      <c r="L6" s="1178">
        <f t="shared" si="0"/>
        <v>60809257</v>
      </c>
      <c r="M6" s="1178">
        <f t="shared" si="0"/>
        <v>58717703</v>
      </c>
      <c r="N6" s="1178">
        <f t="shared" si="0"/>
        <v>60493366</v>
      </c>
    </row>
    <row r="7" spans="1:14" ht="6" customHeight="1">
      <c r="B7" s="1172"/>
      <c r="C7" s="1172"/>
      <c r="D7" s="1172"/>
      <c r="E7" s="1172"/>
      <c r="F7" s="1172"/>
      <c r="G7" s="1172"/>
      <c r="H7" s="1172"/>
      <c r="I7" s="1172"/>
      <c r="J7" s="1172"/>
      <c r="K7" s="1172"/>
      <c r="L7" s="1172"/>
      <c r="M7" s="1172"/>
      <c r="N7" s="1172"/>
    </row>
    <row r="8" spans="1:14" ht="17" customHeight="1">
      <c r="A8" s="1097" t="s">
        <v>414</v>
      </c>
      <c r="B8" s="1173">
        <f>SUM(B10:B15)</f>
        <v>151539833</v>
      </c>
      <c r="C8" s="1173">
        <f>SUM(C10:C15)</f>
        <v>13569714</v>
      </c>
      <c r="D8" s="1173">
        <f t="shared" ref="D8:N8" si="1">SUM(D10:D15)</f>
        <v>10967231</v>
      </c>
      <c r="E8" s="1173">
        <f t="shared" si="1"/>
        <v>13472736</v>
      </c>
      <c r="F8" s="1173">
        <f t="shared" si="1"/>
        <v>10036319</v>
      </c>
      <c r="G8" s="1173">
        <f t="shared" si="1"/>
        <v>13246067</v>
      </c>
      <c r="H8" s="1173">
        <f t="shared" si="1"/>
        <v>12254642</v>
      </c>
      <c r="I8" s="1173">
        <f t="shared" si="1"/>
        <v>13781781</v>
      </c>
      <c r="J8" s="1173">
        <f t="shared" si="1"/>
        <v>13255880</v>
      </c>
      <c r="K8" s="1173">
        <f t="shared" si="1"/>
        <v>11901132</v>
      </c>
      <c r="L8" s="1173">
        <f t="shared" si="1"/>
        <v>14383893</v>
      </c>
      <c r="M8" s="1173">
        <f t="shared" si="1"/>
        <v>11836334</v>
      </c>
      <c r="N8" s="1173">
        <f t="shared" si="1"/>
        <v>12834104</v>
      </c>
    </row>
    <row r="9" spans="1:14" ht="6" customHeight="1">
      <c r="A9" s="323"/>
      <c r="B9" s="1174"/>
      <c r="C9" s="1172"/>
      <c r="D9" s="1172"/>
      <c r="E9" s="1172"/>
      <c r="F9" s="1172"/>
      <c r="G9" s="1172"/>
      <c r="H9" s="1172"/>
      <c r="I9" s="1172"/>
      <c r="J9" s="1172"/>
      <c r="K9" s="1172"/>
      <c r="L9" s="1172"/>
      <c r="M9" s="1172"/>
      <c r="N9" s="1172"/>
    </row>
    <row r="10" spans="1:14" ht="12" customHeight="1">
      <c r="A10" s="320" t="s">
        <v>556</v>
      </c>
      <c r="B10" s="1174">
        <f t="shared" ref="B10:B15" si="2">SUM(C10:N10)</f>
        <v>11300</v>
      </c>
      <c r="C10" s="1175">
        <v>2600</v>
      </c>
      <c r="D10" s="1175">
        <v>600</v>
      </c>
      <c r="E10" s="1175">
        <v>300</v>
      </c>
      <c r="F10" s="1175">
        <v>0</v>
      </c>
      <c r="G10" s="1175">
        <v>729</v>
      </c>
      <c r="H10" s="1175">
        <v>171</v>
      </c>
      <c r="I10" s="1175">
        <v>1543</v>
      </c>
      <c r="J10" s="1175">
        <v>957</v>
      </c>
      <c r="K10" s="1175">
        <v>1286</v>
      </c>
      <c r="L10" s="1175">
        <v>1214</v>
      </c>
      <c r="M10" s="1175">
        <v>471</v>
      </c>
      <c r="N10" s="1175">
        <v>1429</v>
      </c>
    </row>
    <row r="11" spans="1:14" ht="12" customHeight="1">
      <c r="A11" s="320" t="s">
        <v>557</v>
      </c>
      <c r="B11" s="1174">
        <f t="shared" si="2"/>
        <v>13169116</v>
      </c>
      <c r="C11" s="1175">
        <v>1133373</v>
      </c>
      <c r="D11" s="1175">
        <v>875532</v>
      </c>
      <c r="E11" s="1175">
        <v>973940</v>
      </c>
      <c r="F11" s="1175">
        <v>1260846</v>
      </c>
      <c r="G11" s="1175">
        <v>1067443</v>
      </c>
      <c r="H11" s="1175">
        <v>1036179</v>
      </c>
      <c r="I11" s="1175">
        <v>1204431</v>
      </c>
      <c r="J11" s="1175">
        <v>1086522</v>
      </c>
      <c r="K11" s="1175">
        <v>1019953</v>
      </c>
      <c r="L11" s="1175">
        <v>1116362</v>
      </c>
      <c r="M11" s="1175">
        <v>1246414</v>
      </c>
      <c r="N11" s="1175">
        <v>1148121</v>
      </c>
    </row>
    <row r="12" spans="1:14" ht="12" customHeight="1">
      <c r="A12" s="320" t="s">
        <v>558</v>
      </c>
      <c r="B12" s="1174">
        <f t="shared" si="2"/>
        <v>10725944</v>
      </c>
      <c r="C12" s="1175">
        <v>1189059</v>
      </c>
      <c r="D12" s="1175">
        <v>303114</v>
      </c>
      <c r="E12" s="1175">
        <v>1496257</v>
      </c>
      <c r="F12" s="1175">
        <v>664529</v>
      </c>
      <c r="G12" s="1175">
        <v>781890</v>
      </c>
      <c r="H12" s="1175">
        <v>501328</v>
      </c>
      <c r="I12" s="1175">
        <v>1035957</v>
      </c>
      <c r="J12" s="1175">
        <v>809152</v>
      </c>
      <c r="K12" s="1175">
        <v>825482</v>
      </c>
      <c r="L12" s="1175">
        <v>1230276</v>
      </c>
      <c r="M12" s="1175">
        <v>586615</v>
      </c>
      <c r="N12" s="1175">
        <v>1302285</v>
      </c>
    </row>
    <row r="13" spans="1:14" ht="12" customHeight="1">
      <c r="A13" s="320" t="s">
        <v>559</v>
      </c>
      <c r="B13" s="1174">
        <f t="shared" si="2"/>
        <v>126052356</v>
      </c>
      <c r="C13" s="1175">
        <v>11082548</v>
      </c>
      <c r="D13" s="1175">
        <v>9579212</v>
      </c>
      <c r="E13" s="1175">
        <v>10792000</v>
      </c>
      <c r="F13" s="1175">
        <v>7923513</v>
      </c>
      <c r="G13" s="1175">
        <v>11259651</v>
      </c>
      <c r="H13" s="1175">
        <v>10545397</v>
      </c>
      <c r="I13" s="1175">
        <v>11351394</v>
      </c>
      <c r="J13" s="1175">
        <v>11254805</v>
      </c>
      <c r="K13" s="1175">
        <v>9981341</v>
      </c>
      <c r="L13" s="1175">
        <v>11998066</v>
      </c>
      <c r="M13" s="1175">
        <v>9948784</v>
      </c>
      <c r="N13" s="1175">
        <v>10335645</v>
      </c>
    </row>
    <row r="14" spans="1:14" ht="12" customHeight="1">
      <c r="A14" s="320" t="s">
        <v>560</v>
      </c>
      <c r="B14" s="1174">
        <f t="shared" si="2"/>
        <v>413881</v>
      </c>
      <c r="C14" s="1175">
        <v>32277</v>
      </c>
      <c r="D14" s="1175">
        <v>36508</v>
      </c>
      <c r="E14" s="1175">
        <v>39953</v>
      </c>
      <c r="F14" s="1175">
        <v>27503</v>
      </c>
      <c r="G14" s="1175">
        <v>35711</v>
      </c>
      <c r="H14" s="1175">
        <v>32352</v>
      </c>
      <c r="I14" s="1175">
        <v>37185</v>
      </c>
      <c r="J14" s="1175">
        <v>34173</v>
      </c>
      <c r="K14" s="1175">
        <v>35341</v>
      </c>
      <c r="L14" s="1175">
        <v>29047</v>
      </c>
      <c r="M14" s="1175">
        <v>43607</v>
      </c>
      <c r="N14" s="1175">
        <v>30224</v>
      </c>
    </row>
    <row r="15" spans="1:14" ht="12" customHeight="1">
      <c r="A15" s="320" t="s">
        <v>358</v>
      </c>
      <c r="B15" s="1174">
        <f t="shared" si="2"/>
        <v>1167236</v>
      </c>
      <c r="C15" s="1175">
        <v>129857</v>
      </c>
      <c r="D15" s="1175">
        <v>172265</v>
      </c>
      <c r="E15" s="1175">
        <v>170286</v>
      </c>
      <c r="F15" s="1175">
        <v>159928</v>
      </c>
      <c r="G15" s="1175">
        <v>100643</v>
      </c>
      <c r="H15" s="1175">
        <v>139215</v>
      </c>
      <c r="I15" s="1175">
        <v>151271</v>
      </c>
      <c r="J15" s="1175">
        <v>70271</v>
      </c>
      <c r="K15" s="1175">
        <v>37729</v>
      </c>
      <c r="L15" s="1175">
        <v>8928</v>
      </c>
      <c r="M15" s="1175">
        <v>10443</v>
      </c>
      <c r="N15" s="1175">
        <v>16400</v>
      </c>
    </row>
    <row r="16" spans="1:14" ht="12" customHeight="1">
      <c r="A16" s="320"/>
      <c r="B16" s="1174"/>
      <c r="C16" s="1172"/>
      <c r="D16" s="1172"/>
      <c r="E16" s="1172"/>
      <c r="F16" s="1172"/>
      <c r="G16" s="1172"/>
      <c r="H16" s="1172"/>
      <c r="I16" s="1172"/>
      <c r="J16" s="1172"/>
      <c r="K16" s="1172"/>
      <c r="L16" s="1172"/>
      <c r="M16" s="1172"/>
      <c r="N16" s="1172"/>
    </row>
    <row r="17" spans="1:14" ht="17" customHeight="1">
      <c r="A17" s="1097" t="s">
        <v>513</v>
      </c>
      <c r="B17" s="1173">
        <f>SUM(B19:B25)</f>
        <v>434659467</v>
      </c>
      <c r="C17" s="1173">
        <f t="shared" ref="C17:N17" si="3">SUM(C19:C25)</f>
        <v>35013201</v>
      </c>
      <c r="D17" s="1173">
        <f t="shared" si="3"/>
        <v>32482333</v>
      </c>
      <c r="E17" s="1173">
        <f t="shared" si="3"/>
        <v>34444070</v>
      </c>
      <c r="F17" s="1173">
        <f t="shared" si="3"/>
        <v>35450027</v>
      </c>
      <c r="G17" s="1173">
        <f t="shared" si="3"/>
        <v>36675957</v>
      </c>
      <c r="H17" s="1173">
        <f t="shared" si="3"/>
        <v>37240184</v>
      </c>
      <c r="I17" s="1173">
        <f t="shared" si="3"/>
        <v>37736550</v>
      </c>
      <c r="J17" s="1173">
        <f t="shared" si="3"/>
        <v>37794520</v>
      </c>
      <c r="K17" s="1173">
        <f t="shared" si="3"/>
        <v>37040227</v>
      </c>
      <c r="L17" s="1173">
        <f t="shared" si="3"/>
        <v>36399250</v>
      </c>
      <c r="M17" s="1173">
        <f t="shared" si="3"/>
        <v>36762647</v>
      </c>
      <c r="N17" s="1173">
        <f t="shared" si="3"/>
        <v>37620501</v>
      </c>
    </row>
    <row r="18" spans="1:14" ht="6" customHeight="1">
      <c r="A18" s="323"/>
      <c r="B18" s="1174"/>
      <c r="C18" s="1172"/>
      <c r="D18" s="1172"/>
      <c r="E18" s="1172"/>
      <c r="F18" s="1172"/>
      <c r="G18" s="1172"/>
      <c r="H18" s="1172"/>
      <c r="I18" s="1172"/>
      <c r="J18" s="1172"/>
      <c r="K18" s="1172"/>
      <c r="L18" s="1172"/>
      <c r="M18" s="1172"/>
      <c r="N18" s="1172"/>
    </row>
    <row r="19" spans="1:14" ht="12" customHeight="1">
      <c r="A19" s="320" t="s">
        <v>359</v>
      </c>
      <c r="B19" s="1174">
        <f t="shared" ref="B19:B25" si="4">SUM(C19:N19)</f>
        <v>16704627</v>
      </c>
      <c r="C19" s="1175">
        <v>927735</v>
      </c>
      <c r="D19" s="1175">
        <v>1606596</v>
      </c>
      <c r="E19" s="1175">
        <v>708097</v>
      </c>
      <c r="F19" s="1175">
        <v>1674625</v>
      </c>
      <c r="G19" s="1175">
        <v>1129525</v>
      </c>
      <c r="H19" s="1175">
        <v>1511899</v>
      </c>
      <c r="I19" s="1175">
        <v>1001610</v>
      </c>
      <c r="J19" s="1175">
        <v>1518054</v>
      </c>
      <c r="K19" s="1175">
        <v>2145831</v>
      </c>
      <c r="L19" s="1175">
        <v>400389</v>
      </c>
      <c r="M19" s="1175">
        <v>2136187</v>
      </c>
      <c r="N19" s="1175">
        <v>1944079</v>
      </c>
    </row>
    <row r="20" spans="1:14" ht="12" customHeight="1">
      <c r="A20" s="320" t="s">
        <v>360</v>
      </c>
      <c r="B20" s="1174">
        <f t="shared" si="4"/>
        <v>385529623</v>
      </c>
      <c r="C20" s="1175">
        <v>31357244</v>
      </c>
      <c r="D20" s="1175">
        <v>28978189</v>
      </c>
      <c r="E20" s="1175">
        <v>30788245</v>
      </c>
      <c r="F20" s="1175">
        <v>31172041</v>
      </c>
      <c r="G20" s="1175">
        <v>32943062</v>
      </c>
      <c r="H20" s="1175">
        <v>33095008</v>
      </c>
      <c r="I20" s="1175">
        <v>33910639</v>
      </c>
      <c r="J20" s="1175">
        <v>33423016</v>
      </c>
      <c r="K20" s="1175">
        <v>32280587</v>
      </c>
      <c r="L20" s="1175">
        <v>33128896</v>
      </c>
      <c r="M20" s="1175">
        <v>31758681</v>
      </c>
      <c r="N20" s="1175">
        <v>32694015</v>
      </c>
    </row>
    <row r="21" spans="1:14" ht="12" customHeight="1">
      <c r="A21" s="320" t="s">
        <v>361</v>
      </c>
      <c r="B21" s="1174">
        <f t="shared" si="4"/>
        <v>27681412</v>
      </c>
      <c r="C21" s="1175">
        <v>2277136</v>
      </c>
      <c r="D21" s="1175">
        <v>1860992</v>
      </c>
      <c r="E21" s="1175">
        <v>2642153</v>
      </c>
      <c r="F21" s="1175">
        <v>2159636</v>
      </c>
      <c r="G21" s="1175">
        <v>2061539</v>
      </c>
      <c r="H21" s="1175">
        <v>2115447</v>
      </c>
      <c r="I21" s="1175">
        <v>2400821</v>
      </c>
      <c r="J21" s="1175">
        <v>2387951</v>
      </c>
      <c r="K21" s="1175">
        <v>2260524</v>
      </c>
      <c r="L21" s="1175">
        <v>2469357</v>
      </c>
      <c r="M21" s="1175">
        <v>2459523</v>
      </c>
      <c r="N21" s="1175">
        <v>2586333</v>
      </c>
    </row>
    <row r="22" spans="1:14" ht="12" customHeight="1">
      <c r="A22" s="320" t="s">
        <v>362</v>
      </c>
      <c r="B22" s="1174">
        <f t="shared" si="4"/>
        <v>20800</v>
      </c>
      <c r="C22" s="1175">
        <v>1043</v>
      </c>
      <c r="D22" s="1175">
        <v>1957</v>
      </c>
      <c r="E22" s="1175">
        <v>1029</v>
      </c>
      <c r="F22" s="1175">
        <v>2171</v>
      </c>
      <c r="G22" s="1175">
        <v>4071</v>
      </c>
      <c r="H22" s="1175">
        <v>3515</v>
      </c>
      <c r="I22" s="1175">
        <v>2114</v>
      </c>
      <c r="J22" s="1175">
        <v>3086</v>
      </c>
      <c r="K22" s="1175">
        <v>214</v>
      </c>
      <c r="L22" s="1175">
        <v>500</v>
      </c>
      <c r="M22" s="1175">
        <v>0</v>
      </c>
      <c r="N22" s="1175">
        <v>1100</v>
      </c>
    </row>
    <row r="23" spans="1:14" ht="12" customHeight="1">
      <c r="A23" s="320" t="s">
        <v>264</v>
      </c>
      <c r="B23" s="1174">
        <f t="shared" si="4"/>
        <v>0</v>
      </c>
      <c r="C23" s="1175">
        <v>0</v>
      </c>
      <c r="D23" s="1175">
        <v>0</v>
      </c>
      <c r="E23" s="1175">
        <v>0</v>
      </c>
      <c r="F23" s="1175">
        <v>0</v>
      </c>
      <c r="G23" s="1175">
        <v>0</v>
      </c>
      <c r="H23" s="1175">
        <v>0</v>
      </c>
      <c r="I23" s="1175">
        <v>0</v>
      </c>
      <c r="J23" s="1175">
        <v>0</v>
      </c>
      <c r="K23" s="1175">
        <v>0</v>
      </c>
      <c r="L23" s="1175">
        <v>0</v>
      </c>
      <c r="M23" s="1175">
        <v>0</v>
      </c>
      <c r="N23" s="1175">
        <v>0</v>
      </c>
    </row>
    <row r="24" spans="1:14" ht="12" customHeight="1">
      <c r="A24" s="320" t="s">
        <v>265</v>
      </c>
      <c r="B24" s="1174">
        <f t="shared" si="4"/>
        <v>4679405</v>
      </c>
      <c r="C24" s="1175">
        <v>431614</v>
      </c>
      <c r="D24" s="1175">
        <v>19528</v>
      </c>
      <c r="E24" s="1175">
        <v>304346</v>
      </c>
      <c r="F24" s="1175">
        <v>441354</v>
      </c>
      <c r="G24" s="1175">
        <v>537574</v>
      </c>
      <c r="H24" s="1175">
        <v>513701</v>
      </c>
      <c r="I24" s="1175">
        <v>421037</v>
      </c>
      <c r="J24" s="1175">
        <v>462028</v>
      </c>
      <c r="K24" s="1175">
        <v>351214</v>
      </c>
      <c r="L24" s="1175">
        <v>399779</v>
      </c>
      <c r="M24" s="1175">
        <v>406785</v>
      </c>
      <c r="N24" s="1175">
        <v>390445</v>
      </c>
    </row>
    <row r="25" spans="1:14" ht="12" customHeight="1">
      <c r="A25" s="320" t="s">
        <v>466</v>
      </c>
      <c r="B25" s="1174">
        <f t="shared" si="4"/>
        <v>43600</v>
      </c>
      <c r="C25" s="1175">
        <v>18429</v>
      </c>
      <c r="D25" s="1175">
        <v>15071</v>
      </c>
      <c r="E25" s="1175">
        <v>200</v>
      </c>
      <c r="F25" s="1175">
        <v>200</v>
      </c>
      <c r="G25" s="1175">
        <v>186</v>
      </c>
      <c r="H25" s="1175">
        <v>614</v>
      </c>
      <c r="I25" s="1175">
        <v>329</v>
      </c>
      <c r="J25" s="1175">
        <v>385</v>
      </c>
      <c r="K25" s="1175">
        <v>1857</v>
      </c>
      <c r="L25" s="1175">
        <v>329</v>
      </c>
      <c r="M25" s="1175">
        <v>1471</v>
      </c>
      <c r="N25" s="1175">
        <v>4529</v>
      </c>
    </row>
    <row r="26" spans="1:14" ht="12" customHeight="1">
      <c r="A26" s="320"/>
      <c r="B26" s="1174"/>
      <c r="C26" s="1172"/>
      <c r="D26" s="1172"/>
      <c r="E26" s="1172"/>
      <c r="F26" s="1172"/>
      <c r="G26" s="1172"/>
      <c r="H26" s="1172"/>
      <c r="I26" s="1172"/>
      <c r="J26" s="1172"/>
      <c r="K26" s="1172"/>
      <c r="L26" s="1172"/>
      <c r="M26" s="1172"/>
      <c r="N26" s="1172"/>
    </row>
    <row r="27" spans="1:14" ht="17" customHeight="1">
      <c r="A27" s="1097" t="s">
        <v>514</v>
      </c>
      <c r="B27" s="1173">
        <f>SUM(B29:B35)</f>
        <v>83424280</v>
      </c>
      <c r="C27" s="1173">
        <f t="shared" ref="C27:N27" si="5">SUM(C29:C35)</f>
        <v>7068561</v>
      </c>
      <c r="D27" s="1173">
        <f t="shared" si="5"/>
        <v>6301572</v>
      </c>
      <c r="E27" s="1173">
        <f t="shared" si="5"/>
        <v>6948666</v>
      </c>
      <c r="F27" s="1173">
        <f t="shared" si="5"/>
        <v>7039076</v>
      </c>
      <c r="G27" s="1173">
        <f t="shared" si="5"/>
        <v>7005870</v>
      </c>
      <c r="H27" s="1173">
        <f t="shared" si="5"/>
        <v>7045189</v>
      </c>
      <c r="I27" s="1173">
        <f t="shared" si="5"/>
        <v>7041230</v>
      </c>
      <c r="J27" s="1173">
        <f t="shared" si="5"/>
        <v>7171557</v>
      </c>
      <c r="K27" s="1173">
        <f t="shared" si="5"/>
        <v>6714170</v>
      </c>
      <c r="L27" s="1173">
        <f t="shared" si="5"/>
        <v>6917950</v>
      </c>
      <c r="M27" s="1173">
        <f t="shared" si="5"/>
        <v>7027965</v>
      </c>
      <c r="N27" s="1173">
        <f t="shared" si="5"/>
        <v>7142474</v>
      </c>
    </row>
    <row r="28" spans="1:14" ht="6" customHeight="1">
      <c r="A28" s="323"/>
      <c r="B28" s="1174"/>
      <c r="C28" s="1172"/>
      <c r="D28" s="1172"/>
      <c r="E28" s="1172"/>
      <c r="F28" s="1172"/>
      <c r="G28" s="1172"/>
      <c r="H28" s="1172"/>
      <c r="I28" s="1172"/>
      <c r="J28" s="1172"/>
      <c r="K28" s="1172"/>
      <c r="L28" s="1172"/>
      <c r="M28" s="1172"/>
      <c r="N28" s="1172"/>
    </row>
    <row r="29" spans="1:14" ht="12" customHeight="1">
      <c r="A29" s="320" t="s">
        <v>467</v>
      </c>
      <c r="B29" s="1174">
        <f t="shared" ref="B29:B35" si="6">SUM(C29:N29)</f>
        <v>74606680</v>
      </c>
      <c r="C29" s="1175">
        <v>6279522</v>
      </c>
      <c r="D29" s="1175">
        <v>5583284</v>
      </c>
      <c r="E29" s="1175">
        <v>6190047</v>
      </c>
      <c r="F29" s="1175">
        <v>6353902</v>
      </c>
      <c r="G29" s="1175">
        <v>6260685</v>
      </c>
      <c r="H29" s="1175">
        <v>6304453</v>
      </c>
      <c r="I29" s="1175">
        <v>6337232</v>
      </c>
      <c r="J29" s="1175">
        <v>6418917</v>
      </c>
      <c r="K29" s="1175">
        <v>5971290</v>
      </c>
      <c r="L29" s="1175">
        <v>6169488</v>
      </c>
      <c r="M29" s="1175">
        <v>6313108</v>
      </c>
      <c r="N29" s="1175">
        <v>6424752</v>
      </c>
    </row>
    <row r="30" spans="1:14" ht="12" customHeight="1">
      <c r="A30" s="320" t="s">
        <v>468</v>
      </c>
      <c r="B30" s="1174">
        <f t="shared" si="6"/>
        <v>500</v>
      </c>
      <c r="C30" s="1175">
        <v>0</v>
      </c>
      <c r="D30" s="1175">
        <v>0</v>
      </c>
      <c r="E30" s="1175">
        <v>0</v>
      </c>
      <c r="F30" s="1175">
        <v>0</v>
      </c>
      <c r="G30" s="1175">
        <v>0</v>
      </c>
      <c r="H30" s="1175">
        <v>0</v>
      </c>
      <c r="I30" s="1175">
        <v>0</v>
      </c>
      <c r="J30" s="1175">
        <v>0</v>
      </c>
      <c r="K30" s="1175">
        <v>500</v>
      </c>
      <c r="L30" s="1175">
        <v>0</v>
      </c>
      <c r="M30" s="1175">
        <v>0</v>
      </c>
      <c r="N30" s="1175">
        <v>0</v>
      </c>
    </row>
    <row r="31" spans="1:14" ht="12" customHeight="1">
      <c r="A31" s="320" t="s">
        <v>469</v>
      </c>
      <c r="B31" s="1174">
        <f t="shared" si="6"/>
        <v>7677382</v>
      </c>
      <c r="C31" s="1175">
        <v>683610</v>
      </c>
      <c r="D31" s="1175">
        <v>637844</v>
      </c>
      <c r="E31" s="1175">
        <v>680921</v>
      </c>
      <c r="F31" s="1175">
        <v>592830</v>
      </c>
      <c r="G31" s="1175">
        <v>637428</v>
      </c>
      <c r="H31" s="1175">
        <v>638322</v>
      </c>
      <c r="I31" s="1175">
        <v>611984</v>
      </c>
      <c r="J31" s="1175">
        <v>638054</v>
      </c>
      <c r="K31" s="1175">
        <v>636634</v>
      </c>
      <c r="L31" s="1175">
        <v>644748</v>
      </c>
      <c r="M31" s="1175">
        <v>626056</v>
      </c>
      <c r="N31" s="1175">
        <v>648951</v>
      </c>
    </row>
    <row r="32" spans="1:14" ht="12" customHeight="1">
      <c r="A32" s="320" t="s">
        <v>470</v>
      </c>
      <c r="B32" s="1174">
        <f t="shared" si="6"/>
        <v>5000</v>
      </c>
      <c r="C32" s="1176">
        <v>0</v>
      </c>
      <c r="D32" s="1176">
        <v>0</v>
      </c>
      <c r="E32" s="1176">
        <v>0</v>
      </c>
      <c r="F32" s="1176">
        <v>0</v>
      </c>
      <c r="G32" s="1176">
        <v>0</v>
      </c>
      <c r="H32" s="1176">
        <v>0</v>
      </c>
      <c r="I32" s="1176">
        <v>0</v>
      </c>
      <c r="J32" s="1176">
        <v>1714</v>
      </c>
      <c r="K32" s="1176">
        <v>1286</v>
      </c>
      <c r="L32" s="1176">
        <v>2000</v>
      </c>
      <c r="M32" s="1176">
        <v>0</v>
      </c>
      <c r="N32" s="1176">
        <v>0</v>
      </c>
    </row>
    <row r="33" spans="1:14" ht="12" customHeight="1">
      <c r="A33" s="320" t="s">
        <v>471</v>
      </c>
      <c r="B33" s="1174">
        <f t="shared" si="6"/>
        <v>0</v>
      </c>
      <c r="C33" s="1176">
        <v>0</v>
      </c>
      <c r="D33" s="1176">
        <v>0</v>
      </c>
      <c r="E33" s="1176">
        <v>0</v>
      </c>
      <c r="F33" s="1176">
        <v>0</v>
      </c>
      <c r="G33" s="1175">
        <v>0</v>
      </c>
      <c r="H33" s="1176">
        <v>0</v>
      </c>
      <c r="I33" s="1176">
        <v>0</v>
      </c>
      <c r="J33" s="1176">
        <v>0</v>
      </c>
      <c r="K33" s="1176">
        <v>0</v>
      </c>
      <c r="L33" s="1176">
        <v>0</v>
      </c>
      <c r="M33" s="1176">
        <v>0</v>
      </c>
      <c r="N33" s="1176">
        <v>0</v>
      </c>
    </row>
    <row r="34" spans="1:14" ht="12" customHeight="1">
      <c r="A34" s="320" t="s">
        <v>472</v>
      </c>
      <c r="B34" s="1174">
        <f t="shared" si="6"/>
        <v>1116218</v>
      </c>
      <c r="C34" s="1175">
        <v>102629</v>
      </c>
      <c r="D34" s="1175">
        <v>78844</v>
      </c>
      <c r="E34" s="1175">
        <v>76984</v>
      </c>
      <c r="F34" s="1172">
        <v>89658</v>
      </c>
      <c r="G34" s="1175">
        <v>106557</v>
      </c>
      <c r="H34" s="1175">
        <v>100885</v>
      </c>
      <c r="I34" s="1175">
        <v>90143</v>
      </c>
      <c r="J34" s="1175">
        <v>110472</v>
      </c>
      <c r="K34" s="1175">
        <v>103346</v>
      </c>
      <c r="L34" s="1175">
        <v>101028</v>
      </c>
      <c r="M34" s="1175">
        <v>88201</v>
      </c>
      <c r="N34" s="1175">
        <v>67471</v>
      </c>
    </row>
    <row r="35" spans="1:14" ht="12" customHeight="1">
      <c r="A35" s="320" t="s">
        <v>734</v>
      </c>
      <c r="B35" s="1174">
        <f t="shared" si="6"/>
        <v>18500</v>
      </c>
      <c r="C35" s="1176">
        <v>2800</v>
      </c>
      <c r="D35" s="1176">
        <v>1600</v>
      </c>
      <c r="E35" s="1176">
        <v>714</v>
      </c>
      <c r="F35" s="1172">
        <v>2686</v>
      </c>
      <c r="G35" s="1175">
        <v>1200</v>
      </c>
      <c r="H35" s="1175">
        <v>1529</v>
      </c>
      <c r="I35" s="1175">
        <v>1871</v>
      </c>
      <c r="J35" s="1175">
        <v>2400</v>
      </c>
      <c r="K35" s="1175">
        <v>1114</v>
      </c>
      <c r="L35" s="1175">
        <v>686</v>
      </c>
      <c r="M35" s="1175">
        <v>600</v>
      </c>
      <c r="N35" s="1175">
        <v>1300</v>
      </c>
    </row>
    <row r="36" spans="1:14" ht="12" customHeight="1">
      <c r="A36" s="323"/>
      <c r="B36" s="1174"/>
      <c r="C36" s="1172"/>
      <c r="D36" s="1172"/>
      <c r="E36" s="1172"/>
      <c r="F36" s="1172"/>
      <c r="G36" s="1172"/>
      <c r="H36" s="1172"/>
      <c r="I36" s="1172"/>
      <c r="J36" s="1172"/>
      <c r="K36" s="1172"/>
      <c r="L36" s="1172"/>
      <c r="M36" s="1172"/>
      <c r="N36" s="1172"/>
    </row>
    <row r="37" spans="1:14" ht="17" customHeight="1">
      <c r="A37" s="1097" t="s">
        <v>515</v>
      </c>
      <c r="B37" s="1173">
        <f>SUM(B39:B42)</f>
        <v>35636099</v>
      </c>
      <c r="C37" s="1173">
        <f t="shared" ref="C37:N37" si="7">SUM(C39:C42)</f>
        <v>3033283</v>
      </c>
      <c r="D37" s="1173">
        <f t="shared" si="7"/>
        <v>2602956</v>
      </c>
      <c r="E37" s="1173">
        <f t="shared" si="7"/>
        <v>2870298</v>
      </c>
      <c r="F37" s="1173">
        <f t="shared" si="7"/>
        <v>2820286</v>
      </c>
      <c r="G37" s="1173">
        <f t="shared" si="7"/>
        <v>3288929</v>
      </c>
      <c r="H37" s="1173">
        <f t="shared" si="7"/>
        <v>2867730</v>
      </c>
      <c r="I37" s="1173">
        <f t="shared" si="7"/>
        <v>3036977</v>
      </c>
      <c r="J37" s="1173">
        <f t="shared" si="7"/>
        <v>2997100</v>
      </c>
      <c r="K37" s="1173">
        <f t="shared" si="7"/>
        <v>3023332</v>
      </c>
      <c r="L37" s="1173">
        <f t="shared" si="7"/>
        <v>3108164</v>
      </c>
      <c r="M37" s="1173">
        <f t="shared" si="7"/>
        <v>3090757</v>
      </c>
      <c r="N37" s="1173">
        <f t="shared" si="7"/>
        <v>2896287</v>
      </c>
    </row>
    <row r="38" spans="1:14" ht="6" customHeight="1">
      <c r="A38" s="323"/>
      <c r="B38" s="1174"/>
      <c r="C38" s="1172"/>
      <c r="D38" s="1172"/>
      <c r="E38" s="1172"/>
      <c r="F38" s="1172"/>
      <c r="G38" s="1172"/>
      <c r="H38" s="1172"/>
      <c r="I38" s="1172"/>
      <c r="J38" s="1172"/>
      <c r="K38" s="1172"/>
      <c r="L38" s="1172"/>
      <c r="M38" s="1172"/>
      <c r="N38" s="1172"/>
    </row>
    <row r="39" spans="1:14" ht="12" customHeight="1">
      <c r="A39" s="320" t="s">
        <v>735</v>
      </c>
      <c r="B39" s="1174">
        <f>SUM(C39:N39)</f>
        <v>16311047</v>
      </c>
      <c r="C39" s="1175">
        <v>1354149</v>
      </c>
      <c r="D39" s="1175">
        <v>1261291</v>
      </c>
      <c r="E39" s="1175">
        <v>1370806</v>
      </c>
      <c r="F39" s="1175">
        <v>1309724</v>
      </c>
      <c r="G39" s="1175">
        <v>1402539</v>
      </c>
      <c r="H39" s="1175">
        <v>1311353</v>
      </c>
      <c r="I39" s="1175">
        <v>1361803</v>
      </c>
      <c r="J39" s="1175">
        <v>1388508</v>
      </c>
      <c r="K39" s="1175">
        <v>1358411</v>
      </c>
      <c r="L39" s="1175">
        <v>1405489</v>
      </c>
      <c r="M39" s="1175">
        <v>1405206</v>
      </c>
      <c r="N39" s="1175">
        <v>1381768</v>
      </c>
    </row>
    <row r="40" spans="1:14" ht="12" customHeight="1">
      <c r="A40" s="320" t="s">
        <v>736</v>
      </c>
      <c r="B40" s="1174">
        <f>SUM(C40:N40)</f>
        <v>10753972</v>
      </c>
      <c r="C40" s="1175">
        <v>884733</v>
      </c>
      <c r="D40" s="1175">
        <v>788078</v>
      </c>
      <c r="E40" s="1175">
        <v>841996</v>
      </c>
      <c r="F40" s="1175">
        <v>780922</v>
      </c>
      <c r="G40" s="1175">
        <v>958299</v>
      </c>
      <c r="H40" s="1175">
        <v>911455</v>
      </c>
      <c r="I40" s="1175">
        <v>963018</v>
      </c>
      <c r="J40" s="1175">
        <v>893816</v>
      </c>
      <c r="K40" s="1175">
        <v>922153</v>
      </c>
      <c r="L40" s="1175">
        <v>956157</v>
      </c>
      <c r="M40" s="1175">
        <v>973674</v>
      </c>
      <c r="N40" s="1175">
        <v>879671</v>
      </c>
    </row>
    <row r="41" spans="1:14" ht="12" customHeight="1">
      <c r="A41" s="320" t="s">
        <v>737</v>
      </c>
      <c r="B41" s="1174">
        <f>SUM(C41:N41)</f>
        <v>4697356</v>
      </c>
      <c r="C41" s="1175">
        <v>509830</v>
      </c>
      <c r="D41" s="1175">
        <v>285211</v>
      </c>
      <c r="E41" s="1175">
        <v>335234</v>
      </c>
      <c r="F41" s="1175">
        <v>433769</v>
      </c>
      <c r="G41" s="1175">
        <v>593601</v>
      </c>
      <c r="H41" s="1175">
        <v>321544</v>
      </c>
      <c r="I41" s="1175">
        <v>350963</v>
      </c>
      <c r="J41" s="1175">
        <v>364315</v>
      </c>
      <c r="K41" s="1175">
        <v>420204</v>
      </c>
      <c r="L41" s="1175">
        <v>413557</v>
      </c>
      <c r="M41" s="1175">
        <v>365171</v>
      </c>
      <c r="N41" s="1175">
        <v>303957</v>
      </c>
    </row>
    <row r="42" spans="1:14" ht="12" customHeight="1">
      <c r="A42" s="323" t="s">
        <v>738</v>
      </c>
      <c r="B42" s="1174">
        <f>SUM(C42:N42)</f>
        <v>3873724</v>
      </c>
      <c r="C42" s="1177">
        <v>284571</v>
      </c>
      <c r="D42" s="1177">
        <v>268376</v>
      </c>
      <c r="E42" s="1177">
        <v>322262</v>
      </c>
      <c r="F42" s="1177">
        <v>295871</v>
      </c>
      <c r="G42" s="1177">
        <v>334490</v>
      </c>
      <c r="H42" s="1177">
        <v>323378</v>
      </c>
      <c r="I42" s="1177">
        <v>361193</v>
      </c>
      <c r="J42" s="1177">
        <v>350461</v>
      </c>
      <c r="K42" s="1177">
        <v>322564</v>
      </c>
      <c r="L42" s="1177">
        <v>332961</v>
      </c>
      <c r="M42" s="1177">
        <v>346706</v>
      </c>
      <c r="N42" s="1177">
        <v>330891</v>
      </c>
    </row>
    <row r="43" spans="1:14" ht="6" customHeight="1">
      <c r="A43" s="1099"/>
      <c r="B43" s="1164"/>
      <c r="C43" s="1164"/>
      <c r="D43" s="1164"/>
      <c r="E43" s="1164"/>
      <c r="F43" s="1164"/>
      <c r="G43" s="1164"/>
      <c r="H43" s="1164"/>
      <c r="I43" s="1164"/>
      <c r="J43" s="1164"/>
      <c r="K43" s="1164"/>
      <c r="L43" s="1164"/>
      <c r="M43" s="1164"/>
      <c r="N43" s="1164"/>
    </row>
    <row r="44" spans="1:14" ht="9" customHeight="1">
      <c r="A44" s="76" t="s">
        <v>745</v>
      </c>
      <c r="B44" s="1101"/>
      <c r="C44" s="1101"/>
      <c r="D44" s="1101"/>
      <c r="E44" s="1101"/>
      <c r="F44" s="1101"/>
    </row>
    <row r="45" spans="1:14" ht="9" customHeight="1">
      <c r="A45" s="1102" t="s">
        <v>533</v>
      </c>
      <c r="B45" s="1101"/>
      <c r="C45" s="1101"/>
      <c r="D45" s="1101"/>
      <c r="E45" s="1101"/>
      <c r="F45" s="1101"/>
    </row>
    <row r="46" spans="1:14" ht="9" customHeight="1">
      <c r="A46" s="77" t="s">
        <v>318</v>
      </c>
      <c r="B46" s="1101"/>
      <c r="C46" s="1101"/>
      <c r="D46" s="1101"/>
      <c r="E46" s="1101"/>
      <c r="F46" s="1101"/>
    </row>
    <row r="47" spans="1:14" ht="12" customHeight="1">
      <c r="A47" s="217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P47"/>
  <sheetViews>
    <sheetView showGridLines="0" zoomScale="150" workbookViewId="0">
      <selection activeCell="A2" sqref="A2:N46"/>
    </sheetView>
  </sheetViews>
  <sheetFormatPr baseColWidth="10" defaultColWidth="12.83203125" defaultRowHeight="12" customHeight="1"/>
  <cols>
    <col min="1" max="1" width="8" style="317" customWidth="1"/>
    <col min="2" max="2" width="6.6640625" style="317" customWidth="1"/>
    <col min="3" max="14" width="6" style="317" customWidth="1"/>
    <col min="15" max="15" width="5.6640625" style="317" customWidth="1"/>
    <col min="16" max="16384" width="12.83203125" style="317"/>
  </cols>
  <sheetData>
    <row r="2" spans="1:16" ht="14" customHeight="1">
      <c r="A2" s="1086" t="s">
        <v>93</v>
      </c>
      <c r="B2" s="1087"/>
      <c r="C2" s="1084"/>
      <c r="D2" s="1084"/>
      <c r="E2" s="1084"/>
      <c r="F2" s="1084"/>
      <c r="G2" s="1161"/>
      <c r="H2" s="1161"/>
      <c r="I2" s="1161"/>
      <c r="J2" s="1161"/>
      <c r="K2" s="1085"/>
      <c r="L2" s="1085"/>
      <c r="M2" s="1085"/>
      <c r="N2" s="1085"/>
      <c r="P2" s="319" t="s">
        <v>516</v>
      </c>
    </row>
    <row r="3" spans="1:16" ht="11">
      <c r="A3" s="1089" t="s">
        <v>94</v>
      </c>
      <c r="B3" s="1088"/>
      <c r="C3" s="1085"/>
      <c r="D3" s="1085"/>
      <c r="E3" s="1085"/>
      <c r="F3" s="1085"/>
      <c r="G3" s="1085"/>
      <c r="H3" s="1085"/>
      <c r="I3" s="1085"/>
      <c r="J3" s="1085"/>
      <c r="K3" s="1085"/>
      <c r="L3" s="1085"/>
      <c r="M3" s="1085"/>
      <c r="N3" s="1085"/>
    </row>
    <row r="4" spans="1:16" ht="5" customHeight="1">
      <c r="A4" s="321"/>
      <c r="B4" s="321"/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21"/>
    </row>
    <row r="5" spans="1:16" ht="23" customHeight="1">
      <c r="A5" s="1090" t="s">
        <v>233</v>
      </c>
      <c r="B5" s="1091" t="s">
        <v>501</v>
      </c>
      <c r="C5" s="1091" t="s">
        <v>543</v>
      </c>
      <c r="D5" s="1091" t="s">
        <v>677</v>
      </c>
      <c r="E5" s="1091" t="s">
        <v>678</v>
      </c>
      <c r="F5" s="1091" t="s">
        <v>546</v>
      </c>
      <c r="G5" s="1091" t="s">
        <v>547</v>
      </c>
      <c r="H5" s="1091" t="s">
        <v>548</v>
      </c>
      <c r="I5" s="1091" t="s">
        <v>549</v>
      </c>
      <c r="J5" s="1091" t="s">
        <v>550</v>
      </c>
      <c r="K5" s="1091" t="s">
        <v>551</v>
      </c>
      <c r="L5" s="1091" t="s">
        <v>552</v>
      </c>
      <c r="M5" s="1091" t="s">
        <v>553</v>
      </c>
      <c r="N5" s="1092" t="s">
        <v>554</v>
      </c>
    </row>
    <row r="6" spans="1:16" ht="17" customHeight="1">
      <c r="A6" s="1093" t="s">
        <v>518</v>
      </c>
      <c r="B6" s="1094">
        <f>SUM(C6:N6)</f>
        <v>24632650</v>
      </c>
      <c r="C6" s="1094">
        <f t="shared" ref="C6:N6" si="0">+C8+C17+C27+C37</f>
        <v>1939385</v>
      </c>
      <c r="D6" s="1094">
        <f t="shared" si="0"/>
        <v>1661443</v>
      </c>
      <c r="E6" s="1094">
        <f t="shared" si="0"/>
        <v>1862425</v>
      </c>
      <c r="F6" s="1094">
        <f t="shared" si="0"/>
        <v>2073694</v>
      </c>
      <c r="G6" s="1094">
        <f t="shared" si="0"/>
        <v>2026771</v>
      </c>
      <c r="H6" s="1094">
        <f t="shared" si="0"/>
        <v>1892288</v>
      </c>
      <c r="I6" s="1094">
        <f t="shared" si="0"/>
        <v>1956948</v>
      </c>
      <c r="J6" s="1094">
        <f t="shared" si="0"/>
        <v>2115552</v>
      </c>
      <c r="K6" s="1094">
        <f t="shared" si="0"/>
        <v>2185816</v>
      </c>
      <c r="L6" s="1094">
        <f t="shared" si="0"/>
        <v>2370227</v>
      </c>
      <c r="M6" s="1094">
        <f t="shared" si="0"/>
        <v>2269296</v>
      </c>
      <c r="N6" s="1094">
        <f t="shared" si="0"/>
        <v>2278805</v>
      </c>
    </row>
    <row r="7" spans="1:16" ht="6" customHeight="1">
      <c r="B7" s="1095"/>
      <c r="C7" s="1095"/>
      <c r="D7" s="1095"/>
      <c r="E7" s="1095"/>
      <c r="F7" s="1095"/>
      <c r="G7" s="1095"/>
      <c r="H7" s="1095"/>
      <c r="I7" s="1095"/>
      <c r="J7" s="1095"/>
      <c r="K7" s="1095"/>
      <c r="L7" s="1095"/>
      <c r="M7" s="1095"/>
      <c r="N7" s="1095"/>
    </row>
    <row r="8" spans="1:16" ht="17" customHeight="1">
      <c r="A8" s="1097" t="s">
        <v>414</v>
      </c>
      <c r="B8" s="1098">
        <f>SUM(B10:B15)</f>
        <v>4889995</v>
      </c>
      <c r="C8" s="1098">
        <f t="shared" ref="C8:N8" si="1">SUM(C10:C15)</f>
        <v>392249</v>
      </c>
      <c r="D8" s="1098">
        <f t="shared" si="1"/>
        <v>189574</v>
      </c>
      <c r="E8" s="1098">
        <f t="shared" si="1"/>
        <v>311509</v>
      </c>
      <c r="F8" s="1098">
        <f t="shared" si="1"/>
        <v>384915</v>
      </c>
      <c r="G8" s="1098">
        <f t="shared" si="1"/>
        <v>437497</v>
      </c>
      <c r="H8" s="1098">
        <f t="shared" si="1"/>
        <v>386175</v>
      </c>
      <c r="I8" s="1098">
        <f t="shared" si="1"/>
        <v>546073</v>
      </c>
      <c r="J8" s="1098">
        <f t="shared" si="1"/>
        <v>398620</v>
      </c>
      <c r="K8" s="1098">
        <f t="shared" si="1"/>
        <v>435320</v>
      </c>
      <c r="L8" s="1098">
        <f t="shared" si="1"/>
        <v>569952</v>
      </c>
      <c r="M8" s="1098">
        <f t="shared" si="1"/>
        <v>367796</v>
      </c>
      <c r="N8" s="1098">
        <f t="shared" si="1"/>
        <v>470315</v>
      </c>
    </row>
    <row r="9" spans="1:16" ht="6" customHeight="1">
      <c r="B9" s="1096"/>
      <c r="C9" s="1095"/>
      <c r="D9" s="1095"/>
      <c r="E9" s="1095"/>
      <c r="F9" s="1095"/>
      <c r="G9" s="1095"/>
      <c r="H9" s="1095"/>
      <c r="I9" s="1095"/>
      <c r="J9" s="1095"/>
      <c r="K9" s="1095"/>
      <c r="L9" s="1095"/>
      <c r="M9" s="1095"/>
      <c r="N9" s="1095"/>
    </row>
    <row r="10" spans="1:16" ht="12" customHeight="1">
      <c r="A10" s="320" t="s">
        <v>556</v>
      </c>
      <c r="B10" s="1096">
        <f t="shared" ref="B10:B15" si="2">SUM(C10:N10)</f>
        <v>0</v>
      </c>
      <c r="C10" s="1095">
        <v>0</v>
      </c>
      <c r="D10" s="1095">
        <v>0</v>
      </c>
      <c r="E10" s="1095">
        <v>0</v>
      </c>
      <c r="F10" s="1095">
        <v>0</v>
      </c>
      <c r="G10" s="1095">
        <v>0</v>
      </c>
      <c r="H10" s="1095">
        <v>0</v>
      </c>
      <c r="I10" s="1095">
        <v>0</v>
      </c>
      <c r="J10" s="1095">
        <v>0</v>
      </c>
      <c r="K10" s="1095">
        <v>0</v>
      </c>
      <c r="L10" s="1095">
        <v>0</v>
      </c>
      <c r="M10" s="1095">
        <v>0</v>
      </c>
      <c r="N10" s="1095">
        <v>0</v>
      </c>
    </row>
    <row r="11" spans="1:16" ht="12" customHeight="1">
      <c r="A11" s="320" t="s">
        <v>557</v>
      </c>
      <c r="B11" s="1096">
        <f t="shared" si="2"/>
        <v>170113</v>
      </c>
      <c r="C11" s="1095">
        <v>23067</v>
      </c>
      <c r="D11" s="1095">
        <v>1311</v>
      </c>
      <c r="E11" s="1095">
        <v>0</v>
      </c>
      <c r="F11" s="1095">
        <v>5100</v>
      </c>
      <c r="G11" s="1095">
        <v>2477</v>
      </c>
      <c r="H11" s="1095">
        <v>35479</v>
      </c>
      <c r="I11" s="1095">
        <v>3250</v>
      </c>
      <c r="J11" s="1095">
        <v>43558</v>
      </c>
      <c r="K11" s="1095">
        <v>4233</v>
      </c>
      <c r="L11" s="1095">
        <v>11387</v>
      </c>
      <c r="M11" s="1095">
        <v>40251</v>
      </c>
      <c r="N11" s="1095">
        <v>0</v>
      </c>
    </row>
    <row r="12" spans="1:16" ht="12" customHeight="1">
      <c r="A12" s="320" t="s">
        <v>558</v>
      </c>
      <c r="B12" s="1096">
        <f t="shared" si="2"/>
        <v>353169</v>
      </c>
      <c r="C12" s="1095">
        <v>65672</v>
      </c>
      <c r="D12" s="1095">
        <v>163</v>
      </c>
      <c r="E12" s="1095">
        <v>10359</v>
      </c>
      <c r="F12" s="1095">
        <v>43630</v>
      </c>
      <c r="G12" s="1095">
        <v>9200</v>
      </c>
      <c r="H12" s="1095">
        <v>17777</v>
      </c>
      <c r="I12" s="1095">
        <v>67028</v>
      </c>
      <c r="J12" s="1095">
        <v>1012</v>
      </c>
      <c r="K12" s="1095">
        <v>10200</v>
      </c>
      <c r="L12" s="1095">
        <v>57386</v>
      </c>
      <c r="M12" s="1095">
        <v>15443</v>
      </c>
      <c r="N12" s="1095">
        <v>55299</v>
      </c>
    </row>
    <row r="13" spans="1:16" ht="12" customHeight="1">
      <c r="A13" s="320" t="s">
        <v>559</v>
      </c>
      <c r="B13" s="1096">
        <f t="shared" si="2"/>
        <v>4304138</v>
      </c>
      <c r="C13" s="1095">
        <v>290352</v>
      </c>
      <c r="D13" s="1095">
        <v>187590</v>
      </c>
      <c r="E13" s="1095">
        <v>301150</v>
      </c>
      <c r="F13" s="1095">
        <v>333636</v>
      </c>
      <c r="G13" s="1095">
        <v>425820</v>
      </c>
      <c r="H13" s="1095">
        <v>299719</v>
      </c>
      <c r="I13" s="1095">
        <v>468859</v>
      </c>
      <c r="J13" s="1095">
        <v>353438</v>
      </c>
      <c r="K13" s="1095">
        <v>420887</v>
      </c>
      <c r="L13" s="1095">
        <v>495569</v>
      </c>
      <c r="M13" s="1095">
        <v>312102</v>
      </c>
      <c r="N13" s="1095">
        <v>415016</v>
      </c>
    </row>
    <row r="14" spans="1:16" ht="12" customHeight="1">
      <c r="A14" s="320" t="s">
        <v>560</v>
      </c>
      <c r="B14" s="1096">
        <f t="shared" si="2"/>
        <v>29375</v>
      </c>
      <c r="C14" s="1095">
        <v>13158</v>
      </c>
      <c r="D14" s="1095">
        <v>510</v>
      </c>
      <c r="E14" s="1095">
        <v>0</v>
      </c>
      <c r="F14" s="1095">
        <v>2549</v>
      </c>
      <c r="G14" s="1095">
        <v>0</v>
      </c>
      <c r="H14" s="1095">
        <v>0</v>
      </c>
      <c r="I14" s="1095">
        <v>6936</v>
      </c>
      <c r="J14" s="1095">
        <v>612</v>
      </c>
      <c r="K14" s="1095">
        <v>0</v>
      </c>
      <c r="L14" s="1095">
        <v>5610</v>
      </c>
      <c r="M14" s="1095">
        <v>0</v>
      </c>
      <c r="N14" s="1095">
        <v>0</v>
      </c>
    </row>
    <row r="15" spans="1:16" ht="12" customHeight="1">
      <c r="A15" s="320" t="s">
        <v>358</v>
      </c>
      <c r="B15" s="1096">
        <f t="shared" si="2"/>
        <v>33200</v>
      </c>
      <c r="C15" s="1095">
        <v>0</v>
      </c>
      <c r="D15" s="1095">
        <v>0</v>
      </c>
      <c r="E15" s="1095">
        <v>0</v>
      </c>
      <c r="F15" s="1095">
        <v>0</v>
      </c>
      <c r="G15" s="1095">
        <v>0</v>
      </c>
      <c r="H15" s="1095">
        <v>33200</v>
      </c>
      <c r="I15" s="1095">
        <v>0</v>
      </c>
      <c r="J15" s="1095">
        <v>0</v>
      </c>
      <c r="K15" s="1095">
        <v>0</v>
      </c>
      <c r="L15" s="1095">
        <v>0</v>
      </c>
      <c r="M15" s="1095">
        <v>0</v>
      </c>
      <c r="N15" s="1095">
        <v>0</v>
      </c>
    </row>
    <row r="16" spans="1:16" ht="12" customHeight="1">
      <c r="A16" s="320"/>
      <c r="B16" s="1096"/>
      <c r="C16" s="1095"/>
      <c r="D16" s="1095"/>
      <c r="E16" s="1095"/>
      <c r="F16" s="1095"/>
      <c r="G16" s="1095"/>
      <c r="H16" s="1095"/>
      <c r="I16" s="1095"/>
      <c r="J16" s="1095"/>
      <c r="K16" s="1095"/>
      <c r="L16" s="1095"/>
      <c r="M16" s="1095"/>
      <c r="N16" s="1095"/>
    </row>
    <row r="17" spans="1:14" ht="17" customHeight="1">
      <c r="A17" s="1097" t="s">
        <v>513</v>
      </c>
      <c r="B17" s="1098">
        <f>SUM(B19:B25)</f>
        <v>17252405</v>
      </c>
      <c r="C17" s="1098">
        <f t="shared" ref="C17:N17" si="3">SUM(C19:C25)</f>
        <v>1326370</v>
      </c>
      <c r="D17" s="1098">
        <f t="shared" si="3"/>
        <v>1358004</v>
      </c>
      <c r="E17" s="1098">
        <f t="shared" si="3"/>
        <v>1304002</v>
      </c>
      <c r="F17" s="1098">
        <f t="shared" si="3"/>
        <v>1378220</v>
      </c>
      <c r="G17" s="1098">
        <f t="shared" si="3"/>
        <v>1427714</v>
      </c>
      <c r="H17" s="1098">
        <f t="shared" si="3"/>
        <v>1308633</v>
      </c>
      <c r="I17" s="1098">
        <f t="shared" si="3"/>
        <v>1204368</v>
      </c>
      <c r="J17" s="1098">
        <f t="shared" si="3"/>
        <v>1472810</v>
      </c>
      <c r="K17" s="1098">
        <f t="shared" si="3"/>
        <v>1565035</v>
      </c>
      <c r="L17" s="1098">
        <f t="shared" si="3"/>
        <v>1566510</v>
      </c>
      <c r="M17" s="1098">
        <f t="shared" si="3"/>
        <v>1738062</v>
      </c>
      <c r="N17" s="1098">
        <f t="shared" si="3"/>
        <v>1602677</v>
      </c>
    </row>
    <row r="18" spans="1:14" ht="6" customHeight="1">
      <c r="B18" s="1096"/>
      <c r="C18" s="1095"/>
      <c r="D18" s="1095"/>
      <c r="E18" s="1095"/>
      <c r="F18" s="1095"/>
      <c r="G18" s="1095"/>
      <c r="H18" s="1095"/>
      <c r="I18" s="1095"/>
      <c r="J18" s="1095"/>
      <c r="K18" s="1095"/>
      <c r="L18" s="1095"/>
      <c r="M18" s="1095"/>
      <c r="N18" s="1095"/>
    </row>
    <row r="19" spans="1:14" ht="12" customHeight="1">
      <c r="A19" s="320" t="s">
        <v>359</v>
      </c>
      <c r="B19" s="1096">
        <f t="shared" ref="B19:B25" si="4">SUM(C19:N19)</f>
        <v>23460</v>
      </c>
      <c r="C19" s="1095">
        <v>5100</v>
      </c>
      <c r="D19" s="1095">
        <v>393</v>
      </c>
      <c r="E19" s="1095">
        <v>219</v>
      </c>
      <c r="F19" s="1095">
        <v>0</v>
      </c>
      <c r="G19" s="1095">
        <v>306</v>
      </c>
      <c r="H19" s="1095">
        <v>0</v>
      </c>
      <c r="I19" s="1095">
        <v>8670</v>
      </c>
      <c r="J19" s="1095">
        <v>306</v>
      </c>
      <c r="K19" s="1095">
        <v>0</v>
      </c>
      <c r="L19" s="1095">
        <v>0</v>
      </c>
      <c r="M19" s="1095">
        <v>4969</v>
      </c>
      <c r="N19" s="1095">
        <v>3497</v>
      </c>
    </row>
    <row r="20" spans="1:14" ht="12" customHeight="1">
      <c r="A20" s="320" t="s">
        <v>360</v>
      </c>
      <c r="B20" s="1096">
        <f t="shared" si="4"/>
        <v>6892232</v>
      </c>
      <c r="C20" s="1095">
        <v>533127</v>
      </c>
      <c r="D20" s="1095">
        <v>591682</v>
      </c>
      <c r="E20" s="1095">
        <v>467810</v>
      </c>
      <c r="F20" s="1095">
        <v>473724</v>
      </c>
      <c r="G20" s="1095">
        <v>662599</v>
      </c>
      <c r="H20" s="1095">
        <v>460230</v>
      </c>
      <c r="I20" s="1095">
        <v>402797</v>
      </c>
      <c r="J20" s="1095">
        <v>603911</v>
      </c>
      <c r="K20" s="1095">
        <v>704796</v>
      </c>
      <c r="L20" s="1095">
        <v>551147</v>
      </c>
      <c r="M20" s="1095">
        <v>802355</v>
      </c>
      <c r="N20" s="1095">
        <v>638054</v>
      </c>
    </row>
    <row r="21" spans="1:14" ht="12" customHeight="1">
      <c r="A21" s="320" t="s">
        <v>361</v>
      </c>
      <c r="B21" s="1096">
        <f t="shared" si="4"/>
        <v>10285168</v>
      </c>
      <c r="C21" s="1095">
        <v>787443</v>
      </c>
      <c r="D21" s="1095">
        <v>759133</v>
      </c>
      <c r="E21" s="1095">
        <v>834953</v>
      </c>
      <c r="F21" s="1095">
        <v>896234</v>
      </c>
      <c r="G21" s="1095">
        <v>762011</v>
      </c>
      <c r="H21" s="1095">
        <v>844919</v>
      </c>
      <c r="I21" s="1095">
        <v>777178</v>
      </c>
      <c r="J21" s="1095">
        <v>865178</v>
      </c>
      <c r="K21" s="1095">
        <v>858005</v>
      </c>
      <c r="L21" s="1095">
        <v>1014991</v>
      </c>
      <c r="M21" s="1095">
        <v>930177</v>
      </c>
      <c r="N21" s="1095">
        <v>954946</v>
      </c>
    </row>
    <row r="22" spans="1:14" ht="12" customHeight="1">
      <c r="A22" s="320" t="s">
        <v>362</v>
      </c>
      <c r="B22" s="1096">
        <f t="shared" si="4"/>
        <v>26112</v>
      </c>
      <c r="C22" s="1095">
        <v>0</v>
      </c>
      <c r="D22" s="1095">
        <v>0</v>
      </c>
      <c r="E22" s="1095">
        <v>0</v>
      </c>
      <c r="F22" s="1095">
        <v>4998</v>
      </c>
      <c r="G22" s="1095">
        <v>306</v>
      </c>
      <c r="H22" s="1095">
        <v>918</v>
      </c>
      <c r="I22" s="1095">
        <v>15300</v>
      </c>
      <c r="J22" s="1095">
        <v>0</v>
      </c>
      <c r="K22" s="1095">
        <v>0</v>
      </c>
      <c r="L22" s="1095">
        <v>0</v>
      </c>
      <c r="M22" s="1095">
        <v>0</v>
      </c>
      <c r="N22" s="1095">
        <v>4590</v>
      </c>
    </row>
    <row r="23" spans="1:14" ht="12" customHeight="1">
      <c r="A23" s="320" t="s">
        <v>264</v>
      </c>
      <c r="B23" s="1096">
        <f t="shared" si="4"/>
        <v>0</v>
      </c>
      <c r="C23" s="1095">
        <v>0</v>
      </c>
      <c r="D23" s="1095">
        <v>0</v>
      </c>
      <c r="E23" s="1095">
        <v>0</v>
      </c>
      <c r="F23" s="1095">
        <v>0</v>
      </c>
      <c r="G23" s="1095">
        <v>0</v>
      </c>
      <c r="H23" s="1095">
        <v>0</v>
      </c>
      <c r="I23" s="1095">
        <v>0</v>
      </c>
      <c r="J23" s="1095">
        <v>0</v>
      </c>
      <c r="K23" s="1095">
        <v>0</v>
      </c>
      <c r="L23" s="1095">
        <v>0</v>
      </c>
      <c r="M23" s="1095">
        <v>0</v>
      </c>
      <c r="N23" s="1095">
        <v>0</v>
      </c>
    </row>
    <row r="24" spans="1:14" ht="12" customHeight="1">
      <c r="A24" s="320" t="s">
        <v>265</v>
      </c>
      <c r="B24" s="1096">
        <f t="shared" si="4"/>
        <v>25433</v>
      </c>
      <c r="C24" s="1095">
        <v>700</v>
      </c>
      <c r="D24" s="1095">
        <v>6796</v>
      </c>
      <c r="E24" s="1095">
        <v>1020</v>
      </c>
      <c r="F24" s="1095">
        <v>3264</v>
      </c>
      <c r="G24" s="1095">
        <v>2492</v>
      </c>
      <c r="H24" s="1095">
        <v>2566</v>
      </c>
      <c r="I24" s="1095">
        <v>423</v>
      </c>
      <c r="J24" s="1095">
        <v>3415</v>
      </c>
      <c r="K24" s="1095">
        <v>2234</v>
      </c>
      <c r="L24" s="1095">
        <v>372</v>
      </c>
      <c r="M24" s="1095">
        <v>561</v>
      </c>
      <c r="N24" s="1095">
        <v>1590</v>
      </c>
    </row>
    <row r="25" spans="1:14" ht="12" customHeight="1">
      <c r="A25" s="320" t="s">
        <v>466</v>
      </c>
      <c r="B25" s="1096">
        <f t="shared" si="4"/>
        <v>0</v>
      </c>
      <c r="C25" s="1095">
        <v>0</v>
      </c>
      <c r="D25" s="1095">
        <v>0</v>
      </c>
      <c r="E25" s="1095">
        <v>0</v>
      </c>
      <c r="F25" s="1095">
        <v>0</v>
      </c>
      <c r="G25" s="1095">
        <v>0</v>
      </c>
      <c r="H25" s="1095">
        <v>0</v>
      </c>
      <c r="I25" s="1095">
        <v>0</v>
      </c>
      <c r="J25" s="1095">
        <v>0</v>
      </c>
      <c r="K25" s="1095">
        <v>0</v>
      </c>
      <c r="L25" s="1095">
        <v>0</v>
      </c>
      <c r="M25" s="1095">
        <v>0</v>
      </c>
      <c r="N25" s="1095">
        <v>0</v>
      </c>
    </row>
    <row r="26" spans="1:14" ht="12" customHeight="1">
      <c r="A26" s="320"/>
      <c r="B26" s="1096"/>
      <c r="C26" s="1095"/>
      <c r="D26" s="1095"/>
      <c r="E26" s="1095"/>
      <c r="F26" s="1095"/>
      <c r="G26" s="1095"/>
      <c r="H26" s="1095"/>
      <c r="I26" s="1095"/>
      <c r="J26" s="1095"/>
      <c r="K26" s="1095"/>
      <c r="L26" s="1095"/>
      <c r="M26" s="1095"/>
      <c r="N26" s="1095"/>
    </row>
    <row r="27" spans="1:14" ht="17" customHeight="1">
      <c r="A27" s="1097" t="s">
        <v>514</v>
      </c>
      <c r="B27" s="1098">
        <f>SUM(B29:B35)</f>
        <v>1203637</v>
      </c>
      <c r="C27" s="1098">
        <f t="shared" ref="C27:N27" si="5">SUM(C29:C35)</f>
        <v>108103</v>
      </c>
      <c r="D27" s="1098">
        <f t="shared" si="5"/>
        <v>73283</v>
      </c>
      <c r="E27" s="1098">
        <f t="shared" si="5"/>
        <v>59009</v>
      </c>
      <c r="F27" s="1098">
        <f t="shared" si="5"/>
        <v>185125</v>
      </c>
      <c r="G27" s="1098">
        <f t="shared" si="5"/>
        <v>91434</v>
      </c>
      <c r="H27" s="1098">
        <f t="shared" si="5"/>
        <v>75230</v>
      </c>
      <c r="I27" s="1098">
        <f t="shared" si="5"/>
        <v>118843</v>
      </c>
      <c r="J27" s="1098">
        <f t="shared" si="5"/>
        <v>88145</v>
      </c>
      <c r="K27" s="1098">
        <f t="shared" si="5"/>
        <v>80325</v>
      </c>
      <c r="L27" s="1098">
        <f t="shared" si="5"/>
        <v>139856</v>
      </c>
      <c r="M27" s="1098">
        <f t="shared" si="5"/>
        <v>113037</v>
      </c>
      <c r="N27" s="1098">
        <f t="shared" si="5"/>
        <v>71247</v>
      </c>
    </row>
    <row r="28" spans="1:14" ht="6" customHeight="1">
      <c r="B28" s="1096"/>
      <c r="C28" s="1095"/>
      <c r="D28" s="1095"/>
      <c r="E28" s="1095"/>
      <c r="F28" s="1095"/>
      <c r="G28" s="1095"/>
      <c r="H28" s="1095"/>
      <c r="I28" s="1095"/>
      <c r="J28" s="1095"/>
      <c r="K28" s="1095"/>
      <c r="L28" s="1095"/>
      <c r="M28" s="1095"/>
      <c r="N28" s="1095"/>
    </row>
    <row r="29" spans="1:14" ht="12" customHeight="1">
      <c r="A29" s="320" t="s">
        <v>467</v>
      </c>
      <c r="B29" s="1096">
        <f t="shared" ref="B29:B35" si="6">SUM(C29:N29)</f>
        <v>845692</v>
      </c>
      <c r="C29" s="1095">
        <v>67390</v>
      </c>
      <c r="D29" s="1095">
        <v>29708</v>
      </c>
      <c r="E29" s="1095">
        <v>23450</v>
      </c>
      <c r="F29" s="1095">
        <v>139446</v>
      </c>
      <c r="G29" s="1095">
        <v>81933</v>
      </c>
      <c r="H29" s="1095">
        <v>49740</v>
      </c>
      <c r="I29" s="1095">
        <v>99641</v>
      </c>
      <c r="J29" s="1095">
        <v>56448</v>
      </c>
      <c r="K29" s="1095">
        <v>76477</v>
      </c>
      <c r="L29" s="1095">
        <v>107330</v>
      </c>
      <c r="M29" s="1095">
        <v>91594</v>
      </c>
      <c r="N29" s="1095">
        <v>22535</v>
      </c>
    </row>
    <row r="30" spans="1:14" ht="12" customHeight="1">
      <c r="A30" s="320" t="s">
        <v>468</v>
      </c>
      <c r="B30" s="1096">
        <f t="shared" si="6"/>
        <v>15402</v>
      </c>
      <c r="C30" s="1095">
        <v>3162</v>
      </c>
      <c r="D30" s="1095">
        <v>0</v>
      </c>
      <c r="E30" s="1095">
        <v>0</v>
      </c>
      <c r="F30" s="1095">
        <v>0</v>
      </c>
      <c r="G30" s="1095">
        <v>0</v>
      </c>
      <c r="H30" s="1095">
        <v>0</v>
      </c>
      <c r="I30" s="1095">
        <v>6120</v>
      </c>
      <c r="J30" s="1095">
        <v>6120</v>
      </c>
      <c r="K30" s="1095">
        <v>0</v>
      </c>
      <c r="L30" s="1095">
        <v>0</v>
      </c>
      <c r="M30" s="1095">
        <v>0</v>
      </c>
      <c r="N30" s="1095">
        <v>0</v>
      </c>
    </row>
    <row r="31" spans="1:14" ht="12" customHeight="1">
      <c r="A31" s="320" t="s">
        <v>469</v>
      </c>
      <c r="B31" s="1096">
        <f t="shared" si="6"/>
        <v>314487</v>
      </c>
      <c r="C31" s="1095">
        <v>36993</v>
      </c>
      <c r="D31" s="1095">
        <v>42607</v>
      </c>
      <c r="E31" s="1095">
        <v>25490</v>
      </c>
      <c r="F31" s="1095">
        <v>42785</v>
      </c>
      <c r="G31" s="1095">
        <v>6484</v>
      </c>
      <c r="H31" s="1095">
        <v>24703</v>
      </c>
      <c r="I31" s="1095">
        <v>12135</v>
      </c>
      <c r="J31" s="1095">
        <v>24091</v>
      </c>
      <c r="K31" s="1095">
        <v>1819</v>
      </c>
      <c r="L31" s="1095">
        <v>31551</v>
      </c>
      <c r="M31" s="1095">
        <v>20219</v>
      </c>
      <c r="N31" s="1095">
        <v>45610</v>
      </c>
    </row>
    <row r="32" spans="1:14" ht="12" customHeight="1">
      <c r="A32" s="320" t="s">
        <v>470</v>
      </c>
      <c r="B32" s="1096">
        <f t="shared" si="6"/>
        <v>13107</v>
      </c>
      <c r="C32" s="1096">
        <v>0</v>
      </c>
      <c r="D32" s="1096">
        <v>0</v>
      </c>
      <c r="E32" s="1096">
        <v>5712</v>
      </c>
      <c r="F32" s="1096">
        <v>306</v>
      </c>
      <c r="G32" s="1096">
        <v>1122</v>
      </c>
      <c r="H32" s="1096">
        <v>219</v>
      </c>
      <c r="I32" s="1096">
        <v>233</v>
      </c>
      <c r="J32" s="1096">
        <v>874</v>
      </c>
      <c r="K32" s="1096">
        <v>1071</v>
      </c>
      <c r="L32" s="1096">
        <v>0</v>
      </c>
      <c r="M32" s="1096">
        <v>1224</v>
      </c>
      <c r="N32" s="1096">
        <v>2346</v>
      </c>
    </row>
    <row r="33" spans="1:14" ht="12" customHeight="1">
      <c r="A33" s="320" t="s">
        <v>471</v>
      </c>
      <c r="B33" s="1096">
        <f t="shared" si="6"/>
        <v>1632</v>
      </c>
      <c r="C33" s="1096">
        <v>102</v>
      </c>
      <c r="D33" s="1096">
        <v>0</v>
      </c>
      <c r="E33" s="1096">
        <v>0</v>
      </c>
      <c r="F33" s="1096">
        <v>1428</v>
      </c>
      <c r="G33" s="1096">
        <v>0</v>
      </c>
      <c r="H33" s="1096">
        <v>0</v>
      </c>
      <c r="I33" s="1096">
        <v>0</v>
      </c>
      <c r="J33" s="1096">
        <v>102</v>
      </c>
      <c r="K33" s="1096">
        <v>0</v>
      </c>
      <c r="L33" s="1096">
        <v>0</v>
      </c>
      <c r="M33" s="1096">
        <v>0</v>
      </c>
      <c r="N33" s="1096">
        <v>0</v>
      </c>
    </row>
    <row r="34" spans="1:14" ht="12" customHeight="1">
      <c r="A34" s="320" t="s">
        <v>472</v>
      </c>
      <c r="B34" s="1096">
        <f t="shared" si="6"/>
        <v>10136</v>
      </c>
      <c r="C34" s="1096">
        <v>146</v>
      </c>
      <c r="D34" s="1096">
        <v>968</v>
      </c>
      <c r="E34" s="1096">
        <v>3337</v>
      </c>
      <c r="F34" s="1096">
        <v>1160</v>
      </c>
      <c r="G34" s="1096">
        <v>1370</v>
      </c>
      <c r="H34" s="1096">
        <v>58</v>
      </c>
      <c r="I34" s="1096">
        <v>714</v>
      </c>
      <c r="J34" s="1096">
        <v>510</v>
      </c>
      <c r="K34" s="1096">
        <v>958</v>
      </c>
      <c r="L34" s="1096">
        <v>159</v>
      </c>
      <c r="M34" s="1096">
        <v>0</v>
      </c>
      <c r="N34" s="1096">
        <v>756</v>
      </c>
    </row>
    <row r="35" spans="1:14" ht="12" customHeight="1">
      <c r="A35" s="320" t="s">
        <v>734</v>
      </c>
      <c r="B35" s="1096">
        <f t="shared" si="6"/>
        <v>3181</v>
      </c>
      <c r="C35" s="1096">
        <v>310</v>
      </c>
      <c r="D35" s="1096">
        <v>0</v>
      </c>
      <c r="E35" s="1096">
        <v>1020</v>
      </c>
      <c r="F35" s="1096">
        <v>0</v>
      </c>
      <c r="G35" s="1096">
        <v>525</v>
      </c>
      <c r="H35" s="1096">
        <v>510</v>
      </c>
      <c r="I35" s="1096">
        <v>0</v>
      </c>
      <c r="J35" s="1096">
        <v>0</v>
      </c>
      <c r="K35" s="1096">
        <v>0</v>
      </c>
      <c r="L35" s="1096">
        <v>816</v>
      </c>
      <c r="M35" s="1096">
        <v>0</v>
      </c>
      <c r="N35" s="1096">
        <v>0</v>
      </c>
    </row>
    <row r="36" spans="1:14" ht="12" customHeight="1">
      <c r="B36" s="1096"/>
      <c r="C36" s="1095"/>
      <c r="D36" s="1095"/>
      <c r="E36" s="1095"/>
      <c r="F36" s="1095"/>
      <c r="G36" s="1095"/>
      <c r="H36" s="1095"/>
      <c r="I36" s="1095"/>
      <c r="J36" s="1095"/>
      <c r="K36" s="1095"/>
      <c r="L36" s="1095"/>
      <c r="M36" s="1095"/>
      <c r="N36" s="1095"/>
    </row>
    <row r="37" spans="1:14" ht="17" customHeight="1">
      <c r="A37" s="1097" t="s">
        <v>515</v>
      </c>
      <c r="B37" s="1098">
        <f>SUM(B39:B42)</f>
        <v>1286613</v>
      </c>
      <c r="C37" s="1098">
        <f t="shared" ref="C37:N37" si="7">SUM(C39:C42)</f>
        <v>112663</v>
      </c>
      <c r="D37" s="1098">
        <f t="shared" si="7"/>
        <v>40582</v>
      </c>
      <c r="E37" s="1098">
        <f t="shared" si="7"/>
        <v>187905</v>
      </c>
      <c r="F37" s="1098">
        <f t="shared" si="7"/>
        <v>125434</v>
      </c>
      <c r="G37" s="1098">
        <f t="shared" si="7"/>
        <v>70126</v>
      </c>
      <c r="H37" s="1098">
        <f t="shared" si="7"/>
        <v>122250</v>
      </c>
      <c r="I37" s="1098">
        <f t="shared" si="7"/>
        <v>87664</v>
      </c>
      <c r="J37" s="1098">
        <f t="shared" si="7"/>
        <v>155977</v>
      </c>
      <c r="K37" s="1098">
        <f t="shared" si="7"/>
        <v>105136</v>
      </c>
      <c r="L37" s="1098">
        <f t="shared" si="7"/>
        <v>93909</v>
      </c>
      <c r="M37" s="1098">
        <f t="shared" si="7"/>
        <v>50401</v>
      </c>
      <c r="N37" s="1098">
        <f t="shared" si="7"/>
        <v>134566</v>
      </c>
    </row>
    <row r="38" spans="1:14" ht="6" customHeight="1">
      <c r="B38" s="1096"/>
      <c r="C38" s="1095"/>
      <c r="D38" s="1095"/>
      <c r="E38" s="1095"/>
      <c r="F38" s="1095"/>
      <c r="G38" s="1095"/>
      <c r="H38" s="1095"/>
      <c r="I38" s="1095"/>
      <c r="J38" s="1095"/>
      <c r="K38" s="1095"/>
      <c r="L38" s="1095"/>
      <c r="M38" s="1095"/>
      <c r="N38" s="1095"/>
    </row>
    <row r="39" spans="1:14" ht="12" customHeight="1">
      <c r="A39" s="320" t="s">
        <v>735</v>
      </c>
      <c r="B39" s="1096">
        <f>SUM(C39:N39)</f>
        <v>655989</v>
      </c>
      <c r="C39" s="1095">
        <v>44985</v>
      </c>
      <c r="D39" s="1095">
        <v>2848</v>
      </c>
      <c r="E39" s="1095">
        <v>51672</v>
      </c>
      <c r="F39" s="1095">
        <v>50184</v>
      </c>
      <c r="G39" s="1095">
        <v>31066</v>
      </c>
      <c r="H39" s="1095">
        <v>69430</v>
      </c>
      <c r="I39" s="1095">
        <v>71996</v>
      </c>
      <c r="J39" s="1095">
        <v>81101</v>
      </c>
      <c r="K39" s="1095">
        <v>68511</v>
      </c>
      <c r="L39" s="1095">
        <v>67644</v>
      </c>
      <c r="M39" s="1095">
        <v>22280</v>
      </c>
      <c r="N39" s="1095">
        <v>94272</v>
      </c>
    </row>
    <row r="40" spans="1:14" ht="12" customHeight="1">
      <c r="A40" s="320" t="s">
        <v>736</v>
      </c>
      <c r="B40" s="1096">
        <f>SUM(C40:N40)</f>
        <v>208746</v>
      </c>
      <c r="C40" s="1095">
        <v>23227</v>
      </c>
      <c r="D40" s="1095">
        <v>17385</v>
      </c>
      <c r="E40" s="1095">
        <v>26054</v>
      </c>
      <c r="F40" s="1095">
        <v>21202</v>
      </c>
      <c r="G40" s="1095">
        <v>19060</v>
      </c>
      <c r="H40" s="1095">
        <v>16019</v>
      </c>
      <c r="I40" s="1095">
        <v>15347</v>
      </c>
      <c r="J40" s="1095">
        <v>21562</v>
      </c>
      <c r="K40" s="1095">
        <v>16000</v>
      </c>
      <c r="L40" s="1095">
        <v>16204</v>
      </c>
      <c r="M40" s="1095">
        <v>16392</v>
      </c>
      <c r="N40" s="1095">
        <v>294</v>
      </c>
    </row>
    <row r="41" spans="1:14" ht="12" customHeight="1">
      <c r="A41" s="320" t="s">
        <v>737</v>
      </c>
      <c r="B41" s="1096">
        <f>SUM(C41:N41)</f>
        <v>184399</v>
      </c>
      <c r="C41" s="1095">
        <v>0</v>
      </c>
      <c r="D41" s="1095">
        <v>204</v>
      </c>
      <c r="E41" s="1095">
        <v>56660</v>
      </c>
      <c r="F41" s="1095">
        <v>22684</v>
      </c>
      <c r="G41" s="1095">
        <v>20000</v>
      </c>
      <c r="H41" s="1095">
        <v>10801</v>
      </c>
      <c r="I41" s="1095">
        <v>321</v>
      </c>
      <c r="J41" s="1095">
        <v>21314</v>
      </c>
      <c r="K41" s="1095">
        <v>20625</v>
      </c>
      <c r="L41" s="1095">
        <v>61</v>
      </c>
      <c r="M41" s="1095">
        <v>11729</v>
      </c>
      <c r="N41" s="1095">
        <v>20000</v>
      </c>
    </row>
    <row r="42" spans="1:14" ht="12" customHeight="1">
      <c r="A42" s="317" t="s">
        <v>738</v>
      </c>
      <c r="B42" s="1096">
        <f>SUM(C42:N42)</f>
        <v>237479</v>
      </c>
      <c r="C42" s="1095">
        <v>44451</v>
      </c>
      <c r="D42" s="1095">
        <v>20145</v>
      </c>
      <c r="E42" s="1095">
        <v>53519</v>
      </c>
      <c r="F42" s="1095">
        <v>31364</v>
      </c>
      <c r="G42" s="1095">
        <v>0</v>
      </c>
      <c r="H42" s="1095">
        <v>26000</v>
      </c>
      <c r="I42" s="1095">
        <v>0</v>
      </c>
      <c r="J42" s="1095">
        <v>32000</v>
      </c>
      <c r="K42" s="1095">
        <v>0</v>
      </c>
      <c r="L42" s="1095">
        <v>10000</v>
      </c>
      <c r="M42" s="1095">
        <v>0</v>
      </c>
      <c r="N42" s="1095">
        <v>20000</v>
      </c>
    </row>
    <row r="43" spans="1:14" ht="6" customHeight="1">
      <c r="A43" s="1099"/>
      <c r="B43" s="1100"/>
      <c r="C43" s="1100"/>
      <c r="D43" s="1100"/>
      <c r="E43" s="1100"/>
      <c r="F43" s="1100"/>
      <c r="G43" s="1100"/>
      <c r="H43" s="1100"/>
      <c r="I43" s="1100"/>
      <c r="J43" s="1100"/>
      <c r="K43" s="1100"/>
      <c r="L43" s="1100"/>
      <c r="M43" s="1100"/>
      <c r="N43" s="1100"/>
    </row>
    <row r="44" spans="1:14" ht="9" customHeight="1">
      <c r="A44" s="76" t="s">
        <v>745</v>
      </c>
      <c r="B44" s="1101"/>
      <c r="C44" s="1101"/>
      <c r="D44" s="1101"/>
      <c r="E44" s="1101"/>
      <c r="F44" s="1101"/>
      <c r="G44" s="1101"/>
      <c r="H44" s="1101"/>
    </row>
    <row r="45" spans="1:14" ht="9" customHeight="1">
      <c r="A45" s="1102" t="s">
        <v>533</v>
      </c>
      <c r="B45" s="1101"/>
      <c r="C45" s="1101"/>
      <c r="D45" s="1101"/>
      <c r="E45" s="1101"/>
      <c r="F45" s="1101"/>
      <c r="G45" s="1101"/>
      <c r="H45" s="1101"/>
    </row>
    <row r="46" spans="1:14" ht="9" customHeight="1">
      <c r="A46" s="77" t="s">
        <v>318</v>
      </c>
      <c r="B46" s="1101"/>
      <c r="C46" s="1101"/>
      <c r="D46" s="1101"/>
      <c r="E46" s="1101"/>
      <c r="F46" s="1101"/>
      <c r="G46" s="1101"/>
      <c r="H46" s="1101"/>
    </row>
    <row r="47" spans="1:14" ht="12" customHeight="1">
      <c r="A47" s="217"/>
    </row>
  </sheetData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9"/>
  <sheetViews>
    <sheetView showGridLines="0" zoomScale="150" workbookViewId="0">
      <selection activeCell="Q39" sqref="Q39"/>
    </sheetView>
  </sheetViews>
  <sheetFormatPr baseColWidth="10" defaultColWidth="12.83203125" defaultRowHeight="12" customHeight="1"/>
  <cols>
    <col min="1" max="1" width="0.6640625" style="298" customWidth="1"/>
    <col min="2" max="2" width="9.6640625" style="298" customWidth="1"/>
    <col min="3" max="3" width="6.83203125" style="298" hidden="1" customWidth="1"/>
    <col min="4" max="4" width="6.664062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44</v>
      </c>
      <c r="B2" s="508"/>
      <c r="C2" s="297"/>
      <c r="D2" s="297"/>
      <c r="E2" s="297"/>
      <c r="F2" s="297"/>
    </row>
    <row r="3" spans="1:15" ht="11">
      <c r="A3" s="509" t="s">
        <v>403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7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1181" t="s">
        <v>727</v>
      </c>
    </row>
    <row r="6" spans="1:15" ht="18" customHeight="1">
      <c r="A6" s="1180" t="s">
        <v>692</v>
      </c>
      <c r="B6" s="1179"/>
      <c r="C6" s="1182">
        <f>(C8+C9+C10+C11+C12+C13+C14+C15+C16+C17+C18+C19+C20+C21+C22+C23+C24+C25+C26+C27+C28+C29+C30+C31)</f>
        <v>5249783.083333333</v>
      </c>
      <c r="D6" s="1182">
        <f>(D8+D9+D10+D11+D12+D13+D14+D15+D16+D17+D18+D19+D20+D21+D22+D23+D24+D25+D26+D27+D28+D29+D30+D31)</f>
        <v>5241101.5109633338</v>
      </c>
      <c r="E6" s="1182">
        <v>120227.617</v>
      </c>
      <c r="F6" s="1182">
        <v>131179.09899999999</v>
      </c>
      <c r="G6" s="1182">
        <v>137837.97700000001</v>
      </c>
      <c r="H6" s="1182">
        <v>130779.04736666659</v>
      </c>
      <c r="I6" s="1182">
        <v>128943.45626762396</v>
      </c>
      <c r="J6" s="1182">
        <v>138554.11499999999</v>
      </c>
      <c r="K6" s="1182">
        <v>138179.774</v>
      </c>
      <c r="L6" s="1182">
        <v>144703.73251</v>
      </c>
      <c r="M6" s="1182">
        <v>151000.90545506001</v>
      </c>
      <c r="N6" s="1182">
        <v>158263.24807629833</v>
      </c>
      <c r="O6" s="1182">
        <v>156637.70107897936</v>
      </c>
    </row>
    <row r="7" spans="1:15" ht="6" customHeight="1">
      <c r="A7" s="300"/>
      <c r="B7" s="301"/>
      <c r="C7" s="1183"/>
      <c r="D7" s="1183"/>
      <c r="E7" s="1183"/>
      <c r="F7" s="1183"/>
      <c r="G7" s="1183"/>
      <c r="H7" s="1183"/>
      <c r="I7" s="1183"/>
      <c r="J7" s="1183"/>
      <c r="K7" s="1183"/>
      <c r="L7" s="1183"/>
      <c r="M7" s="1183"/>
      <c r="N7" s="1183"/>
      <c r="O7" s="1183"/>
    </row>
    <row r="8" spans="1:15" ht="13" customHeight="1">
      <c r="A8" s="300"/>
      <c r="B8" s="302" t="s">
        <v>488</v>
      </c>
      <c r="C8" s="1184">
        <v>13800</v>
      </c>
      <c r="D8" s="1184">
        <v>14000</v>
      </c>
      <c r="E8" s="1184">
        <v>97.2</v>
      </c>
      <c r="F8" s="1184">
        <v>80.900000000000006</v>
      </c>
      <c r="G8" s="1184">
        <v>89.5</v>
      </c>
      <c r="H8" s="1184">
        <v>90.066999999999993</v>
      </c>
      <c r="I8" s="1184">
        <v>199.51</v>
      </c>
      <c r="J8" s="1184">
        <v>190.46</v>
      </c>
      <c r="K8" s="1184">
        <v>199.51</v>
      </c>
      <c r="L8" s="1184">
        <v>195.28</v>
      </c>
      <c r="M8" s="1184">
        <v>175.422</v>
      </c>
      <c r="N8" s="1184">
        <v>159.83000000000001</v>
      </c>
      <c r="O8" s="1184">
        <v>154.27000000000001</v>
      </c>
    </row>
    <row r="9" spans="1:15" ht="13" customHeight="1">
      <c r="A9" s="300"/>
      <c r="B9" s="302" t="s">
        <v>603</v>
      </c>
      <c r="C9" s="1184">
        <v>234260</v>
      </c>
      <c r="D9" s="1184">
        <v>234260</v>
      </c>
      <c r="E9" s="1184">
        <v>6494.4</v>
      </c>
      <c r="F9" s="1184">
        <v>5799.9889999999996</v>
      </c>
      <c r="G9" s="1184">
        <v>5358.7569999999996</v>
      </c>
      <c r="H9" s="1184">
        <v>4791.4930000000004</v>
      </c>
      <c r="I9" s="1184">
        <v>5088.6452676239587</v>
      </c>
      <c r="J9" s="1184">
        <v>4373.6099999999997</v>
      </c>
      <c r="K9" s="1184">
        <v>5581.049</v>
      </c>
      <c r="L9" s="1184">
        <v>6135.9759999999997</v>
      </c>
      <c r="M9" s="1184">
        <v>6015.33695506</v>
      </c>
      <c r="N9" s="1184">
        <v>6049.8523762983405</v>
      </c>
      <c r="O9" s="1184">
        <v>6138.2510000000002</v>
      </c>
    </row>
    <row r="10" spans="1:15" ht="13" customHeight="1">
      <c r="A10" s="300"/>
      <c r="B10" s="302" t="s">
        <v>604</v>
      </c>
      <c r="C10" s="1184">
        <v>86000</v>
      </c>
      <c r="D10" s="1184">
        <v>87500</v>
      </c>
      <c r="E10" s="1184">
        <v>2084.6869999999999</v>
      </c>
      <c r="F10" s="1184">
        <v>2138.7869999999998</v>
      </c>
      <c r="G10" s="1184">
        <v>2480.5</v>
      </c>
      <c r="H10" s="1184">
        <v>2215.5347999999999</v>
      </c>
      <c r="I10" s="1184">
        <v>2502.1799999999998</v>
      </c>
      <c r="J10" s="1184">
        <v>1865.152</v>
      </c>
      <c r="K10" s="1184">
        <v>2295.8249999999998</v>
      </c>
      <c r="L10" s="1184">
        <v>2387.6579999999999</v>
      </c>
      <c r="M10" s="1184">
        <v>2410.42</v>
      </c>
      <c r="N10" s="1184">
        <v>1865.152</v>
      </c>
      <c r="O10" s="1184">
        <v>1868.521</v>
      </c>
    </row>
    <row r="11" spans="1:15" ht="13" customHeight="1">
      <c r="A11" s="300"/>
      <c r="B11" s="302" t="s">
        <v>605</v>
      </c>
      <c r="C11" s="1184">
        <v>253482</v>
      </c>
      <c r="D11" s="1184">
        <v>253925</v>
      </c>
      <c r="E11" s="1184">
        <v>13000.946</v>
      </c>
      <c r="F11" s="1184">
        <v>13581.544</v>
      </c>
      <c r="G11" s="1184">
        <v>14270.236999999999</v>
      </c>
      <c r="H11" s="1184">
        <v>15837.446</v>
      </c>
      <c r="I11" s="1184">
        <v>17116.868999999999</v>
      </c>
      <c r="J11" s="1184">
        <v>20057.456999999999</v>
      </c>
      <c r="K11" s="1184">
        <v>20270.553</v>
      </c>
      <c r="L11" s="1184">
        <v>24038.607</v>
      </c>
      <c r="M11" s="1184">
        <v>24045.014999999999</v>
      </c>
      <c r="N11" s="1184">
        <v>26281.530999999999</v>
      </c>
      <c r="O11" s="1184">
        <v>25241.242999999999</v>
      </c>
    </row>
    <row r="12" spans="1:15" ht="13" customHeight="1">
      <c r="A12" s="300"/>
      <c r="B12" s="302" t="s">
        <v>606</v>
      </c>
      <c r="C12" s="1184">
        <v>567252</v>
      </c>
      <c r="D12" s="1184">
        <v>585191</v>
      </c>
      <c r="E12" s="1184">
        <v>1268.317</v>
      </c>
      <c r="F12" s="1184">
        <v>1101.2470000000001</v>
      </c>
      <c r="G12" s="1184">
        <v>1140.5999999999999</v>
      </c>
      <c r="H12" s="1184">
        <v>1119.5265999999999</v>
      </c>
      <c r="I12" s="1184">
        <v>1331.95</v>
      </c>
      <c r="J12" s="1184">
        <v>1105.173</v>
      </c>
      <c r="K12" s="1184">
        <v>1046.325</v>
      </c>
      <c r="L12" s="1184">
        <v>1056.3990899999883</v>
      </c>
      <c r="M12" s="1184">
        <v>1052.384</v>
      </c>
      <c r="N12" s="1184">
        <v>899.85699999999997</v>
      </c>
      <c r="O12" s="1184">
        <v>839.38871101789312</v>
      </c>
    </row>
    <row r="13" spans="1:15" ht="13" customHeight="1">
      <c r="A13" s="300"/>
      <c r="B13" s="302" t="s">
        <v>595</v>
      </c>
      <c r="C13" s="1184">
        <v>201868</v>
      </c>
      <c r="D13" s="1184">
        <v>203000</v>
      </c>
      <c r="E13" s="1184">
        <v>953.63099999999997</v>
      </c>
      <c r="F13" s="1184">
        <v>1008.193</v>
      </c>
      <c r="G13" s="1184">
        <v>1200</v>
      </c>
      <c r="H13" s="1184">
        <v>1106.2626</v>
      </c>
      <c r="I13" s="1184">
        <v>1374.018</v>
      </c>
      <c r="J13" s="1184">
        <v>1137.415</v>
      </c>
      <c r="K13" s="1184">
        <v>1379.87</v>
      </c>
      <c r="L13" s="1184">
        <v>1389.723</v>
      </c>
      <c r="M13" s="1184">
        <v>1423.348</v>
      </c>
      <c r="N13" s="1184">
        <v>1471.6189999999999</v>
      </c>
      <c r="O13" s="1184">
        <v>1521.5270483121485</v>
      </c>
    </row>
    <row r="14" spans="1:15" ht="13" customHeight="1">
      <c r="A14" s="300"/>
      <c r="B14" s="302" t="s">
        <v>596</v>
      </c>
      <c r="C14" s="1184">
        <v>342051</v>
      </c>
      <c r="D14" s="1184">
        <v>301166.42762999999</v>
      </c>
      <c r="E14" s="1184">
        <v>1705.6679999999999</v>
      </c>
      <c r="F14" s="1184">
        <v>1714.021</v>
      </c>
      <c r="G14" s="1184">
        <v>3250.5</v>
      </c>
      <c r="H14" s="1184">
        <v>3013.8092000000001</v>
      </c>
      <c r="I14" s="1184">
        <v>1713.095</v>
      </c>
      <c r="J14" s="1184">
        <v>2863.4520000000002</v>
      </c>
      <c r="K14" s="1184">
        <v>2620.5909999999999</v>
      </c>
      <c r="L14" s="1184">
        <v>2619.9430000000002</v>
      </c>
      <c r="M14" s="1184">
        <v>2620.1729999999998</v>
      </c>
      <c r="N14" s="1184">
        <v>2630.2350000000001</v>
      </c>
      <c r="O14" s="1184">
        <v>2640.3356401371207</v>
      </c>
    </row>
    <row r="15" spans="1:15" ht="13" customHeight="1">
      <c r="A15" s="300"/>
      <c r="B15" s="302" t="s">
        <v>597</v>
      </c>
      <c r="C15" s="1184">
        <v>263480</v>
      </c>
      <c r="D15" s="1184">
        <v>258000</v>
      </c>
      <c r="E15" s="1184">
        <v>36554</v>
      </c>
      <c r="F15" s="1184">
        <v>42522.597000000002</v>
      </c>
      <c r="G15" s="1184">
        <v>43800.5</v>
      </c>
      <c r="H15" s="1184">
        <v>41334.3194</v>
      </c>
      <c r="I15" s="1184">
        <v>40320.120000000003</v>
      </c>
      <c r="J15" s="1184">
        <v>52827.22</v>
      </c>
      <c r="K15" s="1184">
        <v>50450.74</v>
      </c>
      <c r="L15" s="1184">
        <v>51973.277000000002</v>
      </c>
      <c r="M15" s="1184">
        <v>56920.264999999999</v>
      </c>
      <c r="N15" s="1184">
        <v>60602.27</v>
      </c>
      <c r="O15" s="1184">
        <v>58064.43</v>
      </c>
    </row>
    <row r="16" spans="1:15" ht="13" customHeight="1">
      <c r="A16" s="300"/>
      <c r="B16" s="302" t="s">
        <v>598</v>
      </c>
      <c r="C16" s="1184">
        <v>36448.083333333328</v>
      </c>
      <c r="D16" s="1185">
        <v>36595.083333333328</v>
      </c>
      <c r="E16" s="1184">
        <v>7140.2809999999999</v>
      </c>
      <c r="F16" s="1184">
        <v>8130.9754999999996</v>
      </c>
      <c r="G16" s="1184">
        <v>10300</v>
      </c>
      <c r="H16" s="1184">
        <v>10725.3082666666</v>
      </c>
      <c r="I16" s="1184">
        <v>11340.61</v>
      </c>
      <c r="J16" s="1184">
        <v>9340.61</v>
      </c>
      <c r="K16" s="1184">
        <v>10450.709999999999</v>
      </c>
      <c r="L16" s="1184">
        <v>10901.945</v>
      </c>
      <c r="M16" s="1184">
        <v>12536.8205</v>
      </c>
      <c r="N16" s="1184">
        <v>13527.773999999999</v>
      </c>
      <c r="O16" s="1184">
        <v>14767.142</v>
      </c>
    </row>
    <row r="17" spans="1:15" ht="13" customHeight="1">
      <c r="A17" s="300"/>
      <c r="B17" s="302" t="s">
        <v>599</v>
      </c>
      <c r="C17" s="1184">
        <v>269149</v>
      </c>
      <c r="D17" s="1184">
        <v>293273</v>
      </c>
      <c r="E17" s="1184">
        <v>1684.0119999999999</v>
      </c>
      <c r="F17" s="1184">
        <v>1714.307</v>
      </c>
      <c r="G17" s="1184">
        <v>1860</v>
      </c>
      <c r="H17" s="1184">
        <v>1677.7157999999999</v>
      </c>
      <c r="I17" s="1184">
        <v>1720.4</v>
      </c>
      <c r="J17" s="1184">
        <v>1530.41</v>
      </c>
      <c r="K17" s="1184">
        <v>1670.89</v>
      </c>
      <c r="L17" s="1184">
        <v>1729.3711499999999</v>
      </c>
      <c r="M17" s="1184">
        <v>1750.41</v>
      </c>
      <c r="N17" s="1184">
        <v>1756.89038333333</v>
      </c>
      <c r="O17" s="1184">
        <v>1763.3947583989666</v>
      </c>
    </row>
    <row r="18" spans="1:15" ht="13" customHeight="1">
      <c r="A18" s="300"/>
      <c r="B18" s="302" t="s">
        <v>600</v>
      </c>
      <c r="C18" s="1184">
        <v>101588</v>
      </c>
      <c r="D18" s="1184">
        <v>124095</v>
      </c>
      <c r="E18" s="1184">
        <v>105.377</v>
      </c>
      <c r="F18" s="1184">
        <v>105.849</v>
      </c>
      <c r="G18" s="1184">
        <v>106.84</v>
      </c>
      <c r="H18" s="1184">
        <v>109.684</v>
      </c>
      <c r="I18" s="1184">
        <v>110.78100000000001</v>
      </c>
      <c r="J18" s="1184">
        <v>120.05</v>
      </c>
      <c r="K18" s="1184">
        <v>130.44999999999999</v>
      </c>
      <c r="L18" s="1184">
        <v>135.01575</v>
      </c>
      <c r="M18" s="1184">
        <v>136.47999999999999</v>
      </c>
      <c r="N18" s="1184">
        <v>138.98191666666702</v>
      </c>
      <c r="O18" s="1184">
        <v>141.529697833678</v>
      </c>
    </row>
    <row r="19" spans="1:15" ht="13" customHeight="1">
      <c r="A19" s="300"/>
      <c r="B19" s="302" t="s">
        <v>601</v>
      </c>
      <c r="C19" s="1184">
        <v>222660</v>
      </c>
      <c r="D19" s="1184">
        <v>221770</v>
      </c>
      <c r="E19" s="1184">
        <v>4850.1170000000002</v>
      </c>
      <c r="F19" s="1184">
        <v>3311.0544266668549</v>
      </c>
      <c r="G19" s="1184">
        <v>3600</v>
      </c>
      <c r="H19" s="1184">
        <v>3198.5462853333711</v>
      </c>
      <c r="I19" s="1184">
        <v>3510.81</v>
      </c>
      <c r="J19" s="1184">
        <v>2939.402</v>
      </c>
      <c r="K19" s="1184">
        <v>3450.25</v>
      </c>
      <c r="L19" s="1184">
        <v>3588.26</v>
      </c>
      <c r="M19" s="1184">
        <v>3650.36</v>
      </c>
      <c r="N19" s="1184">
        <v>3562.9566666666665</v>
      </c>
      <c r="O19" s="1184">
        <v>3554.4256097520342</v>
      </c>
    </row>
    <row r="20" spans="1:15" ht="13" customHeight="1">
      <c r="A20" s="300"/>
      <c r="B20" s="302" t="s">
        <v>243</v>
      </c>
      <c r="C20" s="1184">
        <v>190580</v>
      </c>
      <c r="D20" s="1184">
        <v>192967</v>
      </c>
      <c r="E20" s="1184">
        <v>416.73599999999999</v>
      </c>
      <c r="F20" s="1184">
        <v>409.85399999999998</v>
      </c>
      <c r="G20" s="1184">
        <v>422.45499999999998</v>
      </c>
      <c r="H20" s="1184">
        <v>421.20400000000001</v>
      </c>
      <c r="I20" s="1184">
        <v>401.24</v>
      </c>
      <c r="J20" s="1184">
        <v>390.22</v>
      </c>
      <c r="K20" s="1184">
        <v>392.14</v>
      </c>
      <c r="L20" s="1184">
        <v>405.82559999999995</v>
      </c>
      <c r="M20" s="1184">
        <v>355.27699999999999</v>
      </c>
      <c r="N20" s="1184">
        <v>384.41419999999999</v>
      </c>
      <c r="O20" s="1184">
        <v>392.87616630864255</v>
      </c>
    </row>
    <row r="21" spans="1:15" ht="13" customHeight="1">
      <c r="A21" s="300"/>
      <c r="B21" s="302" t="s">
        <v>244</v>
      </c>
      <c r="C21" s="1184">
        <v>268845</v>
      </c>
      <c r="D21" s="1184">
        <v>263905</v>
      </c>
      <c r="E21" s="1184">
        <v>31940.364000000001</v>
      </c>
      <c r="F21" s="1184">
        <v>33050.284</v>
      </c>
      <c r="G21" s="1184">
        <v>32220.385999999999</v>
      </c>
      <c r="H21" s="1184">
        <v>27076.686000000002</v>
      </c>
      <c r="I21" s="1184">
        <v>23026.494999999999</v>
      </c>
      <c r="J21" s="1184">
        <v>20835.846000000001</v>
      </c>
      <c r="K21" s="1184">
        <v>19743.37</v>
      </c>
      <c r="L21" s="1184">
        <v>19475.917000000001</v>
      </c>
      <c r="M21" s="1184">
        <v>18079.444</v>
      </c>
      <c r="N21" s="1184">
        <v>18854.594000000001</v>
      </c>
      <c r="O21" s="1184">
        <v>19046.592000000001</v>
      </c>
    </row>
    <row r="22" spans="1:15" ht="13" customHeight="1">
      <c r="A22" s="300"/>
      <c r="B22" s="302" t="s">
        <v>245</v>
      </c>
      <c r="C22" s="1184">
        <v>31022</v>
      </c>
      <c r="D22" s="1184">
        <v>30221</v>
      </c>
      <c r="E22" s="1184">
        <v>103.126</v>
      </c>
      <c r="F22" s="1184">
        <v>110.2</v>
      </c>
      <c r="G22" s="1184">
        <v>120.3</v>
      </c>
      <c r="H22" s="1184">
        <v>112.568</v>
      </c>
      <c r="I22" s="1184">
        <v>105.88800000000001</v>
      </c>
      <c r="J22" s="1184">
        <v>104.22799999999999</v>
      </c>
      <c r="K22" s="1184">
        <v>110.45</v>
      </c>
      <c r="L22" s="1184">
        <v>34.377000000000002</v>
      </c>
      <c r="M22" s="1184">
        <v>50.149000000000001</v>
      </c>
      <c r="N22" s="1184">
        <v>54.991999999999997</v>
      </c>
      <c r="O22" s="1184">
        <v>60.302699236275906</v>
      </c>
    </row>
    <row r="23" spans="1:15" ht="13" customHeight="1">
      <c r="A23" s="300"/>
      <c r="B23" s="302" t="s">
        <v>246</v>
      </c>
      <c r="C23" s="1184">
        <v>29706</v>
      </c>
      <c r="D23" s="1184">
        <v>29250</v>
      </c>
      <c r="E23" s="1184">
        <v>607.03099999999995</v>
      </c>
      <c r="F23" s="1184">
        <v>665.65</v>
      </c>
      <c r="G23" s="1184">
        <v>690</v>
      </c>
      <c r="H23" s="1184">
        <v>730.01199999999994</v>
      </c>
      <c r="I23" s="1184">
        <v>822</v>
      </c>
      <c r="J23" s="1184">
        <v>905</v>
      </c>
      <c r="K23" s="1184">
        <v>851</v>
      </c>
      <c r="L23" s="1184">
        <v>883.5</v>
      </c>
      <c r="M23" s="1184">
        <v>1118</v>
      </c>
      <c r="N23" s="1184">
        <v>1150.8333333333301</v>
      </c>
      <c r="O23" s="1184">
        <v>1184.6309133373018</v>
      </c>
    </row>
    <row r="24" spans="1:15" ht="13" customHeight="1">
      <c r="A24" s="300"/>
      <c r="B24" s="302" t="s">
        <v>258</v>
      </c>
      <c r="C24" s="1184">
        <v>445510</v>
      </c>
      <c r="D24" s="1184">
        <v>402448</v>
      </c>
      <c r="E24" s="1184">
        <v>596.11400000000003</v>
      </c>
      <c r="F24" s="1184">
        <v>553.41600000000005</v>
      </c>
      <c r="G24" s="1184">
        <v>650.20000000000005</v>
      </c>
      <c r="H24" s="1184">
        <v>509.149</v>
      </c>
      <c r="I24" s="1184">
        <v>610.14</v>
      </c>
      <c r="J24" s="1184">
        <v>720.1</v>
      </c>
      <c r="K24" s="1184">
        <v>750.48</v>
      </c>
      <c r="L24" s="1184">
        <v>820.41</v>
      </c>
      <c r="M24" s="1184">
        <v>850.11</v>
      </c>
      <c r="N24" s="1184">
        <v>847</v>
      </c>
      <c r="O24" s="1184">
        <v>843.90137746879805</v>
      </c>
    </row>
    <row r="25" spans="1:15" ht="13" customHeight="1">
      <c r="A25" s="300"/>
      <c r="B25" s="302" t="s">
        <v>577</v>
      </c>
      <c r="C25" s="1184">
        <v>323150</v>
      </c>
      <c r="D25" s="1184">
        <v>324950</v>
      </c>
      <c r="E25" s="1184">
        <v>578.08000000000004</v>
      </c>
      <c r="F25" s="1184">
        <v>580.54999999999995</v>
      </c>
      <c r="G25" s="1184">
        <v>599.28</v>
      </c>
      <c r="H25" s="1184">
        <v>559.57399999999996</v>
      </c>
      <c r="I25" s="1184">
        <v>531.4</v>
      </c>
      <c r="J25" s="1184">
        <v>546.48599999999999</v>
      </c>
      <c r="K25" s="1184">
        <v>302.72000000000003</v>
      </c>
      <c r="L25" s="1184">
        <v>311.80159999999995</v>
      </c>
      <c r="M25" s="1184">
        <v>319.8</v>
      </c>
      <c r="N25" s="1184">
        <v>311.44053333333335</v>
      </c>
      <c r="O25" s="1184">
        <v>307.62864479181354</v>
      </c>
    </row>
    <row r="26" spans="1:15" ht="13" customHeight="1">
      <c r="A26" s="300"/>
      <c r="B26" s="302" t="s">
        <v>590</v>
      </c>
      <c r="C26" s="1184">
        <v>511848</v>
      </c>
      <c r="D26" s="1184">
        <v>513739</v>
      </c>
      <c r="E26" s="1184">
        <v>900</v>
      </c>
      <c r="F26" s="1184">
        <v>1200</v>
      </c>
      <c r="G26" s="1184">
        <v>1620</v>
      </c>
      <c r="H26" s="1184">
        <v>1241.54</v>
      </c>
      <c r="I26" s="1184">
        <v>933.00800000000004</v>
      </c>
      <c r="J26" s="1184">
        <v>910.34500000000003</v>
      </c>
      <c r="K26" s="1184">
        <v>950.48</v>
      </c>
      <c r="L26" s="1184">
        <v>1120.48</v>
      </c>
      <c r="M26" s="1184">
        <v>1240.68</v>
      </c>
      <c r="N26" s="1184">
        <v>1203.8800000000001</v>
      </c>
      <c r="O26" s="1184">
        <v>1192.2491304510436</v>
      </c>
    </row>
    <row r="27" spans="1:15" ht="13" customHeight="1">
      <c r="A27" s="300"/>
      <c r="B27" s="302" t="s">
        <v>591</v>
      </c>
      <c r="C27" s="1184">
        <v>608200</v>
      </c>
      <c r="D27" s="1184">
        <v>617340</v>
      </c>
      <c r="E27" s="1184">
        <v>1809.87</v>
      </c>
      <c r="F27" s="1184">
        <v>1897.17</v>
      </c>
      <c r="G27" s="1184">
        <v>1889.07</v>
      </c>
      <c r="H27" s="1184">
        <v>1926.07</v>
      </c>
      <c r="I27" s="1184">
        <v>1941.22</v>
      </c>
      <c r="J27" s="1184">
        <v>1948.96</v>
      </c>
      <c r="K27" s="1184">
        <v>2010.45</v>
      </c>
      <c r="L27" s="1184">
        <v>1856.29</v>
      </c>
      <c r="M27" s="1184">
        <v>1856.32</v>
      </c>
      <c r="N27" s="1184">
        <v>1726.55</v>
      </c>
      <c r="O27" s="1184">
        <v>1727.18</v>
      </c>
    </row>
    <row r="28" spans="1:15" ht="13" customHeight="1">
      <c r="A28" s="300"/>
      <c r="B28" s="298" t="s">
        <v>686</v>
      </c>
      <c r="C28" s="1184">
        <v>128598</v>
      </c>
      <c r="D28" s="1184">
        <v>135292</v>
      </c>
      <c r="E28" s="1184">
        <v>2599.1509999999998</v>
      </c>
      <c r="F28" s="1184">
        <v>2831.9650000000001</v>
      </c>
      <c r="G28" s="1184">
        <v>3250</v>
      </c>
      <c r="H28" s="1184">
        <v>3283.8632000000002</v>
      </c>
      <c r="I28" s="1184">
        <v>4114.37</v>
      </c>
      <c r="J28" s="1184">
        <v>3905.1170000000002</v>
      </c>
      <c r="K28" s="1184">
        <v>4025.1329999999998</v>
      </c>
      <c r="L28" s="1184">
        <v>4186.13832</v>
      </c>
      <c r="M28" s="1184">
        <v>4250.32</v>
      </c>
      <c r="N28" s="1184">
        <v>4366.0290000000005</v>
      </c>
      <c r="O28" s="1184">
        <v>4484.8880152179127</v>
      </c>
    </row>
    <row r="29" spans="1:15" ht="13" customHeight="1">
      <c r="A29" s="300"/>
      <c r="B29" s="304" t="s">
        <v>534</v>
      </c>
      <c r="C29" s="1184">
        <v>31586</v>
      </c>
      <c r="D29" s="1184">
        <v>31586</v>
      </c>
      <c r="E29" s="1184">
        <v>1021.861</v>
      </c>
      <c r="F29" s="1184">
        <v>2050.9169999999999</v>
      </c>
      <c r="G29" s="1184">
        <v>2101.3829999999998</v>
      </c>
      <c r="H29" s="1184">
        <v>3002.116</v>
      </c>
      <c r="I29" s="1184">
        <v>3750</v>
      </c>
      <c r="J29" s="1184">
        <v>3978.0680000000002</v>
      </c>
      <c r="K29" s="1184">
        <v>3196.6619999999998</v>
      </c>
      <c r="L29" s="1184">
        <v>3750</v>
      </c>
      <c r="M29" s="1184">
        <v>3820</v>
      </c>
      <c r="N29" s="1184">
        <v>3985.8873333333304</v>
      </c>
      <c r="O29" s="1184">
        <v>4158.9784905830065</v>
      </c>
    </row>
    <row r="30" spans="1:15" ht="13" customHeight="1">
      <c r="A30" s="300"/>
      <c r="B30" s="302" t="s">
        <v>535</v>
      </c>
      <c r="C30" s="1184">
        <v>44500</v>
      </c>
      <c r="D30" s="1184">
        <v>41400</v>
      </c>
      <c r="E30" s="1184">
        <v>3412.2840000000001</v>
      </c>
      <c r="F30" s="1184">
        <v>6312.2450733331443</v>
      </c>
      <c r="G30" s="1184">
        <v>6500.6</v>
      </c>
      <c r="H30" s="1184">
        <v>6396.4852146666299</v>
      </c>
      <c r="I30" s="1184">
        <v>5940.2</v>
      </c>
      <c r="J30" s="1184">
        <v>5568.3469999999998</v>
      </c>
      <c r="K30" s="1184">
        <v>5846.0519999999997</v>
      </c>
      <c r="L30" s="1184">
        <v>5254.5640000000003</v>
      </c>
      <c r="M30" s="1184">
        <v>5833.4769999999999</v>
      </c>
      <c r="N30" s="1184">
        <v>5944.6976666666696</v>
      </c>
      <c r="O30" s="1184">
        <v>6058.0388588267597</v>
      </c>
    </row>
    <row r="31" spans="1:15" ht="13" customHeight="1">
      <c r="A31" s="300"/>
      <c r="B31" s="304" t="s">
        <v>536</v>
      </c>
      <c r="C31" s="1186">
        <v>44200</v>
      </c>
      <c r="D31" s="1186">
        <v>45228</v>
      </c>
      <c r="E31" s="1184">
        <v>304.36399999999998</v>
      </c>
      <c r="F31" s="1184">
        <v>307.38400000000001</v>
      </c>
      <c r="G31" s="1184">
        <v>316.86900000000003</v>
      </c>
      <c r="H31" s="1184">
        <v>300.06700000000001</v>
      </c>
      <c r="I31" s="1184">
        <v>438.50700000000001</v>
      </c>
      <c r="J31" s="1184">
        <v>390.98700000000002</v>
      </c>
      <c r="K31" s="1184">
        <v>454.07400000000001</v>
      </c>
      <c r="L31" s="1184">
        <v>452.97399999999999</v>
      </c>
      <c r="M31" s="1184">
        <v>490.89400000000001</v>
      </c>
      <c r="N31" s="1184">
        <v>485.98066666666699</v>
      </c>
      <c r="O31" s="1184">
        <v>485.97631730598636</v>
      </c>
    </row>
    <row r="32" spans="1:15" ht="6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  <row r="37" spans="1:15" ht="9" customHeight="1">
      <c r="A37" s="514"/>
      <c r="B37" s="514"/>
      <c r="C37" s="514"/>
      <c r="D37" s="514"/>
      <c r="E37" s="514"/>
      <c r="F37" s="514"/>
      <c r="G37" s="514"/>
      <c r="H37" s="514"/>
      <c r="I37" s="514"/>
      <c r="J37" s="514"/>
      <c r="K37" s="514"/>
      <c r="L37" s="514"/>
      <c r="M37" s="514"/>
      <c r="N37" s="514"/>
      <c r="O37" s="514"/>
    </row>
    <row r="38" spans="1:15" ht="9" customHeight="1">
      <c r="A38" s="514"/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14"/>
      <c r="N38" s="514"/>
      <c r="O38" s="514"/>
    </row>
    <row r="39" spans="1:15" ht="9" customHeight="1">
      <c r="A39" s="514"/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14"/>
      <c r="N39" s="514"/>
      <c r="O39" s="514"/>
    </row>
  </sheetData>
  <mergeCells count="1">
    <mergeCell ref="A5:B5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9"/>
  <sheetViews>
    <sheetView showGridLines="0" zoomScale="150" workbookViewId="0">
      <selection activeCell="B2" sqref="A2:O36"/>
    </sheetView>
  </sheetViews>
  <sheetFormatPr baseColWidth="10" defaultColWidth="12.83203125" defaultRowHeight="12" customHeight="1"/>
  <cols>
    <col min="1" max="1" width="0.6640625" style="298" customWidth="1"/>
    <col min="2" max="2" width="10" style="298" customWidth="1"/>
    <col min="3" max="4" width="6.3320312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43</v>
      </c>
      <c r="B2" s="508"/>
      <c r="C2" s="297"/>
      <c r="D2" s="297"/>
      <c r="E2" s="297"/>
      <c r="F2" s="297"/>
    </row>
    <row r="3" spans="1:15" ht="11">
      <c r="A3" s="509" t="s">
        <v>404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7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1181" t="s">
        <v>727</v>
      </c>
    </row>
    <row r="6" spans="1:15" ht="18" customHeight="1">
      <c r="A6" s="1180" t="s">
        <v>692</v>
      </c>
      <c r="B6" s="1179"/>
      <c r="C6" s="1187">
        <f>(C8+C9+C10+C11+C12+C13+C14+C15+C16+C17+C18+C19+C20+C21+C22+C23+C24+C25+C26+C27+C28+C29+C30+C31)</f>
        <v>1074578</v>
      </c>
      <c r="D6" s="1187">
        <f>(D8+D9+D10+D11+D12+D13+D14+D15+D16+D17+D18+D19+D20+D21+D22+D23+D24+D25+D26+D27+D28+D29+D30+D31)</f>
        <v>1127320.8070350066</v>
      </c>
      <c r="E6" s="1187">
        <v>394749.63065690995</v>
      </c>
      <c r="F6" s="1187">
        <v>435909.3210111662</v>
      </c>
      <c r="G6" s="1187">
        <v>476340.31300372171</v>
      </c>
      <c r="H6" s="1187">
        <v>504986.7601564136</v>
      </c>
      <c r="I6" s="1187">
        <v>535421.14154418837</v>
      </c>
      <c r="J6" s="1187">
        <v>575566.44619497983</v>
      </c>
      <c r="K6" s="1187">
        <v>594004.18509487284</v>
      </c>
      <c r="L6" s="1187">
        <v>621140.12300767808</v>
      </c>
      <c r="M6" s="1187">
        <v>645016.17932804499</v>
      </c>
      <c r="N6" s="1187">
        <v>690892.30764887889</v>
      </c>
      <c r="O6" s="1187">
        <v>707599.54136409296</v>
      </c>
    </row>
    <row r="7" spans="1:15" ht="6" customHeight="1">
      <c r="A7" s="300"/>
      <c r="B7" s="301"/>
      <c r="C7" s="1188"/>
      <c r="D7" s="1188"/>
      <c r="E7" s="1188"/>
      <c r="F7" s="1188"/>
      <c r="G7" s="1188"/>
      <c r="H7" s="1188"/>
      <c r="I7" s="1188"/>
      <c r="J7" s="1188"/>
      <c r="K7" s="1188"/>
      <c r="L7" s="1188"/>
      <c r="M7" s="1188"/>
      <c r="N7" s="1188"/>
      <c r="O7" s="1188"/>
    </row>
    <row r="8" spans="1:15" ht="13" customHeight="1">
      <c r="A8" s="300"/>
      <c r="B8" s="302" t="s">
        <v>488</v>
      </c>
      <c r="C8" s="1189">
        <v>2573</v>
      </c>
      <c r="D8" s="1189">
        <v>2418</v>
      </c>
      <c r="E8" s="1189">
        <v>53.910060380739793</v>
      </c>
      <c r="F8" s="1189">
        <v>59.405840932643486</v>
      </c>
      <c r="G8" s="1189">
        <v>60.115645137306707</v>
      </c>
      <c r="H8" s="1189">
        <v>71.445028362993227</v>
      </c>
      <c r="I8" s="1189">
        <v>72.90049600480819</v>
      </c>
      <c r="J8" s="1189">
        <v>103.90905348483224</v>
      </c>
      <c r="K8" s="1189">
        <v>76.824306252256406</v>
      </c>
      <c r="L8" s="1189">
        <v>66.027051566749492</v>
      </c>
      <c r="M8" s="1189">
        <v>163.25087040728326</v>
      </c>
      <c r="N8" s="1189">
        <v>142.09176868892794</v>
      </c>
      <c r="O8" s="1189">
        <v>71.935695293240826</v>
      </c>
    </row>
    <row r="9" spans="1:15" ht="13" customHeight="1">
      <c r="A9" s="300"/>
      <c r="B9" s="302" t="s">
        <v>603</v>
      </c>
      <c r="C9" s="1189">
        <v>67649</v>
      </c>
      <c r="D9" s="1189">
        <v>70283</v>
      </c>
      <c r="E9" s="1189">
        <v>5694.4999234385123</v>
      </c>
      <c r="F9" s="1189">
        <v>5992.6253516041415</v>
      </c>
      <c r="G9" s="1189">
        <v>6495.1662850647681</v>
      </c>
      <c r="H9" s="1189">
        <v>7126.8823765670868</v>
      </c>
      <c r="I9" s="1189">
        <v>8433.4492009509668</v>
      </c>
      <c r="J9" s="1189">
        <v>10569.444522962176</v>
      </c>
      <c r="K9" s="1189">
        <v>12323.169840665019</v>
      </c>
      <c r="L9" s="1189">
        <v>11227.266664952129</v>
      </c>
      <c r="M9" s="1189">
        <v>13713.261424310924</v>
      </c>
      <c r="N9" s="1189">
        <v>14070.871017060686</v>
      </c>
      <c r="O9" s="1189">
        <v>13281.846796663174</v>
      </c>
    </row>
    <row r="10" spans="1:15" ht="13" customHeight="1">
      <c r="A10" s="300"/>
      <c r="B10" s="302" t="s">
        <v>604</v>
      </c>
      <c r="C10" s="1189">
        <v>22582</v>
      </c>
      <c r="D10" s="1189">
        <v>22280.489768339772</v>
      </c>
      <c r="E10" s="1189">
        <v>1394.2355300716044</v>
      </c>
      <c r="F10" s="1189">
        <v>1540.1677491016005</v>
      </c>
      <c r="G10" s="1189">
        <v>2237.0134316527228</v>
      </c>
      <c r="H10" s="1189">
        <v>2265.4701735309786</v>
      </c>
      <c r="I10" s="1189">
        <v>3242.1349053190074</v>
      </c>
      <c r="J10" s="1189">
        <v>2619.4061839787564</v>
      </c>
      <c r="K10" s="1189">
        <v>6292.3978272486302</v>
      </c>
      <c r="L10" s="1189">
        <v>8131.685373787087</v>
      </c>
      <c r="M10" s="1189">
        <v>8612.6793607281852</v>
      </c>
      <c r="N10" s="1189">
        <v>8462.4388983425924</v>
      </c>
      <c r="O10" s="1189">
        <v>10413.79113863676</v>
      </c>
    </row>
    <row r="11" spans="1:15" ht="13" customHeight="1">
      <c r="A11" s="300"/>
      <c r="B11" s="302" t="s">
        <v>605</v>
      </c>
      <c r="C11" s="1189">
        <v>38590</v>
      </c>
      <c r="D11" s="1189">
        <v>39984</v>
      </c>
      <c r="E11" s="1189">
        <v>75265.727091843451</v>
      </c>
      <c r="F11" s="1189">
        <v>79000.836526814703</v>
      </c>
      <c r="G11" s="1189">
        <v>89146.979428493112</v>
      </c>
      <c r="H11" s="1189">
        <v>98500.57386396511</v>
      </c>
      <c r="I11" s="1189">
        <v>104714.10337058484</v>
      </c>
      <c r="J11" s="1189">
        <v>111207.88652371864</v>
      </c>
      <c r="K11" s="1189">
        <v>116405.11328426197</v>
      </c>
      <c r="L11" s="1189">
        <v>116738.36024816158</v>
      </c>
      <c r="M11" s="1189">
        <v>124122.2962903522</v>
      </c>
      <c r="N11" s="1189">
        <v>126816.08089100826</v>
      </c>
      <c r="O11" s="1189">
        <v>123377.8598617261</v>
      </c>
    </row>
    <row r="12" spans="1:15" ht="13" customHeight="1">
      <c r="A12" s="300"/>
      <c r="B12" s="302" t="s">
        <v>606</v>
      </c>
      <c r="C12" s="1189">
        <v>137225</v>
      </c>
      <c r="D12" s="1189">
        <v>159044</v>
      </c>
      <c r="E12" s="1189">
        <v>1264.3125501100592</v>
      </c>
      <c r="F12" s="1189">
        <v>1268.0210291616345</v>
      </c>
      <c r="G12" s="1189">
        <v>1275.8715107029943</v>
      </c>
      <c r="H12" s="1189">
        <v>1415.3883215658363</v>
      </c>
      <c r="I12" s="1189">
        <v>1444.5247033887924</v>
      </c>
      <c r="J12" s="1189">
        <v>1643.650436634379</v>
      </c>
      <c r="K12" s="1189">
        <v>1406.999232524515</v>
      </c>
      <c r="L12" s="1189">
        <v>1356.2022169240729</v>
      </c>
      <c r="M12" s="1189">
        <v>1811.857348252481</v>
      </c>
      <c r="N12" s="1189">
        <v>1859.0163942138156</v>
      </c>
      <c r="O12" s="1189">
        <v>1833.9605716754925</v>
      </c>
    </row>
    <row r="13" spans="1:15" ht="13" customHeight="1">
      <c r="A13" s="300"/>
      <c r="B13" s="302" t="s">
        <v>595</v>
      </c>
      <c r="C13" s="1189">
        <v>38436</v>
      </c>
      <c r="D13" s="1189">
        <v>41714</v>
      </c>
      <c r="E13" s="1189">
        <v>269.89409316445051</v>
      </c>
      <c r="F13" s="1189">
        <v>310.76308863027265</v>
      </c>
      <c r="G13" s="1189">
        <v>305.93258107342405</v>
      </c>
      <c r="H13" s="1189">
        <v>310.86165022879112</v>
      </c>
      <c r="I13" s="1189">
        <v>275.5852259799351</v>
      </c>
      <c r="J13" s="1189">
        <v>326.6308383598348</v>
      </c>
      <c r="K13" s="1189">
        <v>305.82492993635697</v>
      </c>
      <c r="L13" s="1189">
        <v>294.84692043881586</v>
      </c>
      <c r="M13" s="1189">
        <v>301.13871093451826</v>
      </c>
      <c r="N13" s="1189">
        <v>884.5174040995804</v>
      </c>
      <c r="O13" s="1189">
        <v>102.82807926429678</v>
      </c>
    </row>
    <row r="14" spans="1:15" ht="13" customHeight="1">
      <c r="A14" s="300"/>
      <c r="B14" s="302" t="s">
        <v>596</v>
      </c>
      <c r="C14" s="1189">
        <v>50607</v>
      </c>
      <c r="D14" s="1189">
        <v>52410.900599999994</v>
      </c>
      <c r="E14" s="1189">
        <v>10033.277726505123</v>
      </c>
      <c r="F14" s="1189">
        <v>11008.859692783461</v>
      </c>
      <c r="G14" s="1189">
        <v>10220.068791915503</v>
      </c>
      <c r="H14" s="1189">
        <v>12573.699575860226</v>
      </c>
      <c r="I14" s="1189">
        <v>13805.055728917056</v>
      </c>
      <c r="J14" s="1189">
        <v>14802.556157906298</v>
      </c>
      <c r="K14" s="1189">
        <v>14803.974134450695</v>
      </c>
      <c r="L14" s="1189">
        <v>13774.878732499723</v>
      </c>
      <c r="M14" s="1189">
        <v>14757.648349937805</v>
      </c>
      <c r="N14" s="1189">
        <v>15171.82794402217</v>
      </c>
      <c r="O14" s="1189">
        <v>17683.178815294923</v>
      </c>
    </row>
    <row r="15" spans="1:15" ht="13" customHeight="1">
      <c r="A15" s="300"/>
      <c r="B15" s="302" t="s">
        <v>597</v>
      </c>
      <c r="C15" s="1189">
        <v>106742</v>
      </c>
      <c r="D15" s="1189">
        <v>110598</v>
      </c>
      <c r="E15" s="1189">
        <v>221965.87598768855</v>
      </c>
      <c r="F15" s="1189">
        <v>251298.77919487577</v>
      </c>
      <c r="G15" s="1189">
        <v>272814.93455554446</v>
      </c>
      <c r="H15" s="1189">
        <v>286946.6415208304</v>
      </c>
      <c r="I15" s="1189">
        <v>298027.15807004424</v>
      </c>
      <c r="J15" s="1189">
        <v>312563.04129514802</v>
      </c>
      <c r="K15" s="1189">
        <v>306514.17945815891</v>
      </c>
      <c r="L15" s="1189">
        <v>320636.23011965916</v>
      </c>
      <c r="M15" s="1189">
        <v>323489.13682645746</v>
      </c>
      <c r="N15" s="1189">
        <v>360396.18539341842</v>
      </c>
      <c r="O15" s="1189">
        <v>377518.80183555582</v>
      </c>
    </row>
    <row r="16" spans="1:15" ht="13" customHeight="1">
      <c r="A16" s="300"/>
      <c r="B16" s="302" t="s">
        <v>598</v>
      </c>
      <c r="C16" s="1189">
        <v>7578</v>
      </c>
      <c r="D16" s="1189">
        <v>7754</v>
      </c>
      <c r="E16" s="1189">
        <v>15077.049571485857</v>
      </c>
      <c r="F16" s="1189">
        <v>16897.556048167211</v>
      </c>
      <c r="G16" s="1189">
        <v>16261.416194479103</v>
      </c>
      <c r="H16" s="1189">
        <v>17184.838673493996</v>
      </c>
      <c r="I16" s="1189">
        <v>19736.056699923254</v>
      </c>
      <c r="J16" s="1189">
        <v>24660.267478877315</v>
      </c>
      <c r="K16" s="1189">
        <v>26825.367296304659</v>
      </c>
      <c r="L16" s="1189">
        <v>33583.147276494179</v>
      </c>
      <c r="M16" s="1189">
        <v>31909.449236203393</v>
      </c>
      <c r="N16" s="1189">
        <v>34075.536161646443</v>
      </c>
      <c r="O16" s="1189">
        <v>34888.755424162053</v>
      </c>
    </row>
    <row r="17" spans="1:15" ht="13" customHeight="1">
      <c r="A17" s="300"/>
      <c r="B17" s="302" t="s">
        <v>599</v>
      </c>
      <c r="C17" s="1189">
        <v>59649</v>
      </c>
      <c r="D17" s="1189">
        <v>63816</v>
      </c>
      <c r="E17" s="1189">
        <v>516.23956012607925</v>
      </c>
      <c r="F17" s="1189">
        <v>520.95537614694479</v>
      </c>
      <c r="G17" s="1189">
        <v>522.51535301208992</v>
      </c>
      <c r="H17" s="1189">
        <v>497.97200307257549</v>
      </c>
      <c r="I17" s="1189">
        <v>520.34036558793832</v>
      </c>
      <c r="J17" s="1189">
        <v>691.74253241587815</v>
      </c>
      <c r="K17" s="1189">
        <v>857.09360592181133</v>
      </c>
      <c r="L17" s="1189">
        <v>661.5549430231282</v>
      </c>
      <c r="M17" s="1189">
        <v>860.9041830469987</v>
      </c>
      <c r="N17" s="1189">
        <v>833.66478320826911</v>
      </c>
      <c r="O17" s="1189">
        <v>637.98801278531528</v>
      </c>
    </row>
    <row r="18" spans="1:15" ht="13" customHeight="1">
      <c r="A18" s="300"/>
      <c r="B18" s="302" t="s">
        <v>600</v>
      </c>
      <c r="C18" s="1189">
        <v>24789</v>
      </c>
      <c r="D18" s="1189">
        <v>21165</v>
      </c>
      <c r="E18" s="1189">
        <v>176.46575976936674</v>
      </c>
      <c r="F18" s="1189">
        <v>170.4624505682136</v>
      </c>
      <c r="G18" s="1189">
        <v>126.63663807105462</v>
      </c>
      <c r="H18" s="1189">
        <v>112.34428576140988</v>
      </c>
      <c r="I18" s="1189">
        <v>372.69870719021685</v>
      </c>
      <c r="J18" s="1189">
        <v>271.51341597616801</v>
      </c>
      <c r="K18" s="1189">
        <v>456.53167580604878</v>
      </c>
      <c r="L18" s="1189">
        <v>411.54469755618845</v>
      </c>
      <c r="M18" s="1189">
        <v>542.53305947237777</v>
      </c>
      <c r="N18" s="1189">
        <v>501.45993387681011</v>
      </c>
      <c r="O18" s="1189">
        <v>205.63328363101687</v>
      </c>
    </row>
    <row r="19" spans="1:15" ht="13" customHeight="1">
      <c r="A19" s="300"/>
      <c r="B19" s="302" t="s">
        <v>601</v>
      </c>
      <c r="C19" s="1189">
        <v>38200</v>
      </c>
      <c r="D19" s="1189">
        <v>37880.416666666672</v>
      </c>
      <c r="E19" s="1189">
        <v>715.2597937851541</v>
      </c>
      <c r="F19" s="1189">
        <v>3129.8522013568509</v>
      </c>
      <c r="G19" s="1189">
        <v>3853.9647220463166</v>
      </c>
      <c r="H19" s="1189">
        <v>4327.6376235341158</v>
      </c>
      <c r="I19" s="1189">
        <v>3550.2983368090363</v>
      </c>
      <c r="J19" s="1189">
        <v>3961.1950561326744</v>
      </c>
      <c r="K19" s="1189">
        <v>4363.3032874449118</v>
      </c>
      <c r="L19" s="1189">
        <v>4281.4909925593893</v>
      </c>
      <c r="M19" s="1189">
        <v>5106.1414154119802</v>
      </c>
      <c r="N19" s="1189">
        <v>8647.0060931732824</v>
      </c>
      <c r="O19" s="1189">
        <v>5570.8815959053563</v>
      </c>
    </row>
    <row r="20" spans="1:15" ht="13" customHeight="1">
      <c r="A20" s="300"/>
      <c r="B20" s="302" t="s">
        <v>243</v>
      </c>
      <c r="C20" s="1189">
        <v>26421</v>
      </c>
      <c r="D20" s="1189">
        <v>24031</v>
      </c>
      <c r="E20" s="1189">
        <v>403.05615336962757</v>
      </c>
      <c r="F20" s="1189">
        <v>405.07143413647572</v>
      </c>
      <c r="G20" s="1189">
        <v>407.09679130715801</v>
      </c>
      <c r="H20" s="1189">
        <v>409.13227526369383</v>
      </c>
      <c r="I20" s="1189">
        <v>411.17793664001226</v>
      </c>
      <c r="J20" s="1189">
        <v>413.23382632321233</v>
      </c>
      <c r="K20" s="1189">
        <v>415.29999545482838</v>
      </c>
      <c r="L20" s="1189">
        <v>417.37649543210244</v>
      </c>
      <c r="M20" s="1189">
        <v>489.30205411004852</v>
      </c>
      <c r="N20" s="1189">
        <v>500.30908045455493</v>
      </c>
      <c r="O20" s="1189">
        <v>505.93904775819885</v>
      </c>
    </row>
    <row r="21" spans="1:15" ht="13" customHeight="1">
      <c r="A21" s="300"/>
      <c r="B21" s="302" t="s">
        <v>244</v>
      </c>
      <c r="C21" s="1189">
        <v>55525</v>
      </c>
      <c r="D21" s="1189">
        <v>55736</v>
      </c>
      <c r="E21" s="1189">
        <v>33523.043771408469</v>
      </c>
      <c r="F21" s="1189">
        <v>36888.504069502473</v>
      </c>
      <c r="G21" s="1189">
        <v>39820.970986016386</v>
      </c>
      <c r="H21" s="1189">
        <v>38768.951118050434</v>
      </c>
      <c r="I21" s="1189">
        <v>43970.038185788551</v>
      </c>
      <c r="J21" s="1189">
        <v>50849.134909527304</v>
      </c>
      <c r="K21" s="1189">
        <v>57761.904029568723</v>
      </c>
      <c r="L21" s="1189">
        <v>61244.500847816671</v>
      </c>
      <c r="M21" s="1189">
        <v>63491.988071136344</v>
      </c>
      <c r="N21" s="1189">
        <v>67328.179201787556</v>
      </c>
      <c r="O21" s="1189">
        <v>69740.818919664045</v>
      </c>
    </row>
    <row r="22" spans="1:15" ht="13" customHeight="1">
      <c r="A22" s="300"/>
      <c r="B22" s="302" t="s">
        <v>245</v>
      </c>
      <c r="C22" s="1189">
        <v>6677</v>
      </c>
      <c r="D22" s="1189">
        <v>7103</v>
      </c>
      <c r="E22" s="1189">
        <v>79.911474122587364</v>
      </c>
      <c r="F22" s="1189">
        <v>99.13018053564285</v>
      </c>
      <c r="G22" s="1189">
        <v>149.79068908936301</v>
      </c>
      <c r="H22" s="1189">
        <v>89.711460509316424</v>
      </c>
      <c r="I22" s="1189">
        <v>67.304288124476898</v>
      </c>
      <c r="J22" s="1189">
        <v>81.558486629025737</v>
      </c>
      <c r="K22" s="1189">
        <v>91.777886979432353</v>
      </c>
      <c r="L22" s="1189">
        <v>122.58199837537195</v>
      </c>
      <c r="M22" s="1189">
        <v>109.14144568268782</v>
      </c>
      <c r="N22" s="1189">
        <v>95.830073230582869</v>
      </c>
      <c r="O22" s="1189">
        <v>86.126850880978182</v>
      </c>
    </row>
    <row r="23" spans="1:15" ht="13" customHeight="1">
      <c r="A23" s="300"/>
      <c r="B23" s="302" t="s">
        <v>246</v>
      </c>
      <c r="C23" s="1189">
        <v>6140</v>
      </c>
      <c r="D23" s="1189">
        <v>5963</v>
      </c>
      <c r="E23" s="1189">
        <v>4724.425295861527</v>
      </c>
      <c r="F23" s="1189">
        <v>3230.5140426372386</v>
      </c>
      <c r="G23" s="1189">
        <v>3684.6349056447243</v>
      </c>
      <c r="H23" s="1189">
        <v>4765.9213183110296</v>
      </c>
      <c r="I23" s="1189">
        <v>4788.7712867433575</v>
      </c>
      <c r="J23" s="1189">
        <v>4258.9743123763037</v>
      </c>
      <c r="K23" s="1189">
        <v>7068.0253961207782</v>
      </c>
      <c r="L23" s="1189">
        <v>7626.5976681300781</v>
      </c>
      <c r="M23" s="1189">
        <v>11301.340668001127</v>
      </c>
      <c r="N23" s="1189">
        <v>10035.908646427339</v>
      </c>
      <c r="O23" s="1189">
        <v>9438.7924876569159</v>
      </c>
    </row>
    <row r="24" spans="1:15" ht="13" customHeight="1">
      <c r="A24" s="300"/>
      <c r="B24" s="302" t="s">
        <v>258</v>
      </c>
      <c r="C24" s="1189">
        <v>85922</v>
      </c>
      <c r="D24" s="1189">
        <v>79926</v>
      </c>
      <c r="E24" s="1189">
        <v>419.72543936228152</v>
      </c>
      <c r="F24" s="1189">
        <v>420.27062976093856</v>
      </c>
      <c r="G24" s="1189">
        <v>425.41198290974307</v>
      </c>
      <c r="H24" s="1189">
        <v>424.4838428242918</v>
      </c>
      <c r="I24" s="1189">
        <v>451.89526203841325</v>
      </c>
      <c r="J24" s="1189">
        <v>434.42029334860536</v>
      </c>
      <c r="K24" s="1189">
        <v>471.63101557669961</v>
      </c>
      <c r="L24" s="1189">
        <v>440.26814302179139</v>
      </c>
      <c r="M24" s="1189">
        <v>518.72025552061325</v>
      </c>
      <c r="N24" s="1189">
        <v>541.47409416937489</v>
      </c>
      <c r="O24" s="1189">
        <v>549.17956522269083</v>
      </c>
    </row>
    <row r="25" spans="1:15" ht="13" customHeight="1">
      <c r="A25" s="300"/>
      <c r="B25" s="302" t="s">
        <v>577</v>
      </c>
      <c r="C25" s="1189">
        <v>33857</v>
      </c>
      <c r="D25" s="1189">
        <v>41333</v>
      </c>
      <c r="E25" s="1189">
        <v>326.94792292892947</v>
      </c>
      <c r="F25" s="1189">
        <v>326.23956937844537</v>
      </c>
      <c r="G25" s="1189">
        <v>331.94151722533758</v>
      </c>
      <c r="H25" s="1189">
        <v>337.19454981146424</v>
      </c>
      <c r="I25" s="1189">
        <v>375.35430756052165</v>
      </c>
      <c r="J25" s="1189">
        <v>349.68376988722343</v>
      </c>
      <c r="K25" s="1189">
        <v>357.4116786661528</v>
      </c>
      <c r="L25" s="1189">
        <v>369.44047827431035</v>
      </c>
      <c r="M25" s="1189">
        <v>416.75900302526753</v>
      </c>
      <c r="N25" s="1189">
        <v>411.97261044632268</v>
      </c>
      <c r="O25" s="1189">
        <v>406.96194325745006</v>
      </c>
    </row>
    <row r="26" spans="1:15" ht="13" customHeight="1">
      <c r="A26" s="300"/>
      <c r="B26" s="302" t="s">
        <v>590</v>
      </c>
      <c r="C26" s="1189">
        <v>84508</v>
      </c>
      <c r="D26" s="1189">
        <v>95765</v>
      </c>
      <c r="E26" s="1189">
        <v>1211.1877315519673</v>
      </c>
      <c r="F26" s="1189">
        <v>947.73837219791869</v>
      </c>
      <c r="G26" s="1189">
        <v>941.80230705556153</v>
      </c>
      <c r="H26" s="1189">
        <v>1044.9319073408394</v>
      </c>
      <c r="I26" s="1189">
        <v>1517.5610716275439</v>
      </c>
      <c r="J26" s="1189">
        <v>1381.0420018662026</v>
      </c>
      <c r="K26" s="1189">
        <v>1369.9345333503784</v>
      </c>
      <c r="L26" s="1189">
        <v>1684.5927312431545</v>
      </c>
      <c r="M26" s="1189">
        <v>2235.9097890054309</v>
      </c>
      <c r="N26" s="1189">
        <v>2226.9312984174157</v>
      </c>
      <c r="O26" s="1189">
        <v>1986.0503774606282</v>
      </c>
    </row>
    <row r="27" spans="1:15" ht="13" customHeight="1">
      <c r="A27" s="300"/>
      <c r="B27" s="302" t="s">
        <v>591</v>
      </c>
      <c r="C27" s="1189">
        <v>119310</v>
      </c>
      <c r="D27" s="1189">
        <v>121140</v>
      </c>
      <c r="E27" s="1189">
        <v>1068.0638871914211</v>
      </c>
      <c r="F27" s="1189">
        <v>1070.2192723390972</v>
      </c>
      <c r="G27" s="1189">
        <v>1074.6385881878768</v>
      </c>
      <c r="H27" s="1189">
        <v>1082.8617811288163</v>
      </c>
      <c r="I27" s="1189">
        <v>1106.5018400344604</v>
      </c>
      <c r="J27" s="1189">
        <v>1094.3538992346328</v>
      </c>
      <c r="K27" s="1189">
        <v>1107.6091062077696</v>
      </c>
      <c r="L27" s="1189">
        <v>1135.8084815087698</v>
      </c>
      <c r="M27" s="1189">
        <v>1335.472222732925</v>
      </c>
      <c r="N27" s="1189">
        <v>1346.7677569367156</v>
      </c>
      <c r="O27" s="1189">
        <v>1351.0182522928246</v>
      </c>
    </row>
    <row r="28" spans="1:15" ht="13" customHeight="1">
      <c r="A28" s="300"/>
      <c r="B28" s="298" t="s">
        <v>686</v>
      </c>
      <c r="C28" s="1189">
        <v>40306</v>
      </c>
      <c r="D28" s="1189">
        <v>44465</v>
      </c>
      <c r="E28" s="1189">
        <v>7595.5146413523835</v>
      </c>
      <c r="F28" s="1189">
        <v>8376.2668024330032</v>
      </c>
      <c r="G28" s="1189">
        <v>9659.6924448095015</v>
      </c>
      <c r="H28" s="1189">
        <v>9929.7065010890547</v>
      </c>
      <c r="I28" s="1189">
        <v>12001.610825084337</v>
      </c>
      <c r="J28" s="1189">
        <v>13440.985569810044</v>
      </c>
      <c r="K28" s="1189">
        <v>13449.179030331903</v>
      </c>
      <c r="L28" s="1189">
        <v>15898.534608741518</v>
      </c>
      <c r="M28" s="1189">
        <v>16253.456132101228</v>
      </c>
      <c r="N28" s="1189">
        <v>16892.19064854618</v>
      </c>
      <c r="O28" s="1189">
        <v>17537.001327123333</v>
      </c>
    </row>
    <row r="29" spans="1:15" ht="13" customHeight="1">
      <c r="A29" s="300"/>
      <c r="B29" s="304" t="s">
        <v>534</v>
      </c>
      <c r="C29" s="1189">
        <v>4757</v>
      </c>
      <c r="D29" s="1189">
        <v>5098</v>
      </c>
      <c r="E29" s="1189">
        <v>6436.2550393892789</v>
      </c>
      <c r="F29" s="1189">
        <v>6761.9547265170904</v>
      </c>
      <c r="G29" s="1189">
        <v>9906.9045769083332</v>
      </c>
      <c r="H29" s="1189">
        <v>10359.885435972346</v>
      </c>
      <c r="I29" s="1189">
        <v>9125.5874913806601</v>
      </c>
      <c r="J29" s="1189">
        <v>10459.977365145625</v>
      </c>
      <c r="K29" s="1189">
        <v>10427.75999722083</v>
      </c>
      <c r="L29" s="1189">
        <v>10348.438283127469</v>
      </c>
      <c r="M29" s="1189">
        <v>11812.769340026567</v>
      </c>
      <c r="N29" s="1189">
        <v>11160.23962920204</v>
      </c>
      <c r="O29" s="1189">
        <v>10952.706331588079</v>
      </c>
    </row>
    <row r="30" spans="1:15" ht="13" customHeight="1">
      <c r="A30" s="300"/>
      <c r="B30" s="302" t="s">
        <v>535</v>
      </c>
      <c r="C30" s="1189">
        <v>9699</v>
      </c>
      <c r="D30" s="1189">
        <v>9643</v>
      </c>
      <c r="E30" s="1189">
        <v>5614.7828464307413</v>
      </c>
      <c r="F30" s="1189">
        <v>5123.1753519930326</v>
      </c>
      <c r="G30" s="1189">
        <v>5184.4617364725591</v>
      </c>
      <c r="H30" s="1189">
        <v>5002.85049804135</v>
      </c>
      <c r="I30" s="1189">
        <v>5778.3478539651887</v>
      </c>
      <c r="J30" s="1189">
        <v>7103.0358433908732</v>
      </c>
      <c r="K30" s="1189">
        <v>8181.1132599888933</v>
      </c>
      <c r="L30" s="1189">
        <v>7976.3476567976049</v>
      </c>
      <c r="M30" s="1189">
        <v>8596.9660450248975</v>
      </c>
      <c r="N30" s="1189">
        <v>4983.6948171412951</v>
      </c>
      <c r="O30" s="1189">
        <v>5591.6667095058665</v>
      </c>
    </row>
    <row r="31" spans="1:15" ht="13" customHeight="1">
      <c r="A31" s="300"/>
      <c r="B31" s="304" t="s">
        <v>536</v>
      </c>
      <c r="C31" s="1190">
        <v>6836</v>
      </c>
      <c r="D31" s="1190">
        <v>7770</v>
      </c>
      <c r="E31" s="1189">
        <v>919.9688055718309</v>
      </c>
      <c r="F31" s="1189">
        <v>1061.9520095914509</v>
      </c>
      <c r="G31" s="1189">
        <v>1432.3513409024158</v>
      </c>
      <c r="H31" s="1189">
        <v>1437.3743712974501</v>
      </c>
      <c r="I31" s="1189">
        <v>1632.6853845006769</v>
      </c>
      <c r="J31" s="1189">
        <v>2278.8024218458099</v>
      </c>
      <c r="K31" s="1189">
        <v>2671.7602864306605</v>
      </c>
      <c r="L31" s="1189">
        <v>2712.400377586981</v>
      </c>
      <c r="M31" s="1189">
        <v>3064.0572261624061</v>
      </c>
      <c r="N31" s="1189">
        <v>3508.1131093601075</v>
      </c>
      <c r="O31" s="1189">
        <v>3865.8184410884828</v>
      </c>
    </row>
    <row r="32" spans="1:15" ht="6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  <row r="37" spans="1:15" ht="9" customHeight="1">
      <c r="A37" s="514"/>
      <c r="B37" s="514"/>
      <c r="C37" s="514"/>
      <c r="D37" s="514"/>
      <c r="E37" s="514"/>
      <c r="F37" s="514"/>
      <c r="G37" s="514"/>
      <c r="H37" s="514"/>
      <c r="I37" s="514"/>
      <c r="J37" s="514"/>
      <c r="K37" s="514"/>
      <c r="L37" s="514"/>
      <c r="M37" s="514"/>
      <c r="N37" s="514"/>
      <c r="O37" s="514"/>
    </row>
    <row r="38" spans="1:15" ht="9" customHeight="1">
      <c r="A38" s="514"/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14"/>
      <c r="N38" s="514"/>
      <c r="O38" s="514"/>
    </row>
    <row r="39" spans="1:15" ht="9" customHeight="1">
      <c r="A39" s="514"/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14"/>
      <c r="N39" s="514"/>
      <c r="O39" s="514"/>
    </row>
  </sheetData>
  <mergeCells count="1">
    <mergeCell ref="A5:B5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9"/>
  <sheetViews>
    <sheetView showGridLines="0" zoomScale="150" workbookViewId="0">
      <selection activeCell="B2" sqref="A2:O38"/>
    </sheetView>
  </sheetViews>
  <sheetFormatPr baseColWidth="10" defaultColWidth="12.83203125" defaultRowHeight="12" customHeight="1"/>
  <cols>
    <col min="1" max="1" width="0.6640625" style="298" customWidth="1"/>
    <col min="2" max="2" width="10.1640625" style="298" customWidth="1"/>
    <col min="3" max="3" width="5.6640625" style="298" hidden="1" customWidth="1"/>
    <col min="4" max="4" width="5.8320312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42</v>
      </c>
      <c r="B2" s="508"/>
      <c r="C2" s="297"/>
      <c r="D2" s="297"/>
      <c r="E2" s="297"/>
      <c r="F2" s="297"/>
    </row>
    <row r="3" spans="1:15" ht="11">
      <c r="A3" s="509" t="s">
        <v>211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7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1181" t="s">
        <v>727</v>
      </c>
    </row>
    <row r="6" spans="1:15" ht="18" customHeight="1">
      <c r="A6" s="1180" t="s">
        <v>692</v>
      </c>
      <c r="B6" s="1179"/>
      <c r="C6" s="1194">
        <f>(C8+C9+C10+C11+C12+C13+C14+C15+C16+C17+C18+C19+C20+C21+C22+C23+C24+C25+C26+C27+C28+C29+C30+C31)</f>
        <v>152497.21592327513</v>
      </c>
      <c r="D6" s="1194">
        <f>(D8+D9+D10+D11+D12+D13+D14+D15+D16+D17+D18+D19+D20+D21+D22+D23+D24+D25+D26+D27+D28+D29+D30+D31)</f>
        <v>161578.26499168581</v>
      </c>
      <c r="E6" s="1194">
        <v>770.44449024199287</v>
      </c>
      <c r="F6" s="1194">
        <v>877.17113494773832</v>
      </c>
      <c r="G6" s="1194">
        <v>964.40674762074298</v>
      </c>
      <c r="H6" s="1194">
        <v>1019.9353988239376</v>
      </c>
      <c r="I6" s="1194">
        <v>1108.3452994631041</v>
      </c>
      <c r="J6" s="1194">
        <v>1211.1396961708308</v>
      </c>
      <c r="K6" s="1194">
        <v>1254.3481048072447</v>
      </c>
      <c r="L6" s="1194">
        <v>1317.4257973118713</v>
      </c>
      <c r="M6" s="1194">
        <v>1423.5857895443162</v>
      </c>
      <c r="N6" s="1194">
        <v>1513.9496440104201</v>
      </c>
      <c r="O6" s="1194">
        <v>1569.2800814048067</v>
      </c>
    </row>
    <row r="7" spans="1:15" ht="6" customHeight="1">
      <c r="A7" s="300"/>
      <c r="B7" s="301"/>
      <c r="C7" s="1195"/>
      <c r="D7" s="1195"/>
      <c r="E7" s="1195"/>
      <c r="F7" s="1195"/>
      <c r="G7" s="1195"/>
      <c r="H7" s="1195"/>
      <c r="I7" s="1195"/>
      <c r="J7" s="1195"/>
      <c r="K7" s="1195"/>
      <c r="L7" s="1195"/>
      <c r="M7" s="1195"/>
      <c r="N7" s="1195"/>
      <c r="O7" s="1195"/>
    </row>
    <row r="8" spans="1:15" ht="13" customHeight="1">
      <c r="A8" s="300"/>
      <c r="B8" s="302" t="s">
        <v>488</v>
      </c>
      <c r="C8" s="1196">
        <v>356.41</v>
      </c>
      <c r="D8" s="1196">
        <v>335.56</v>
      </c>
      <c r="E8" s="1196">
        <v>9.4487491263075027E-2</v>
      </c>
      <c r="F8" s="1196">
        <v>0.1057820399785408</v>
      </c>
      <c r="G8" s="1196">
        <v>0.10901172890872006</v>
      </c>
      <c r="H8" s="1196">
        <v>0.13235637359054761</v>
      </c>
      <c r="I8" s="1196">
        <v>0.14932788111676576</v>
      </c>
      <c r="J8" s="1196">
        <v>0.22654106686100881</v>
      </c>
      <c r="K8" s="1196">
        <v>0.15925991026453143</v>
      </c>
      <c r="L8" s="1196">
        <v>0.13903618882770308</v>
      </c>
      <c r="M8" s="1196">
        <v>0.34829513800711898</v>
      </c>
      <c r="N8" s="1196">
        <v>0.28186603024570839</v>
      </c>
      <c r="O8" s="1196">
        <v>0.16370602242978929</v>
      </c>
    </row>
    <row r="9" spans="1:15" ht="13" customHeight="1">
      <c r="A9" s="300"/>
      <c r="B9" s="302" t="s">
        <v>603</v>
      </c>
      <c r="C9" s="1196">
        <v>10238</v>
      </c>
      <c r="D9" s="1196">
        <v>10778</v>
      </c>
      <c r="E9" s="1196">
        <v>10.48065028790489</v>
      </c>
      <c r="F9" s="1196">
        <v>11.40730648720001</v>
      </c>
      <c r="G9" s="1196">
        <v>13.162404749976169</v>
      </c>
      <c r="H9" s="1196">
        <v>14.383026385584174</v>
      </c>
      <c r="I9" s="1196">
        <v>17.134318623085395</v>
      </c>
      <c r="J9" s="1196">
        <v>21.831468499729517</v>
      </c>
      <c r="K9" s="1196">
        <v>25.595098400607231</v>
      </c>
      <c r="L9" s="1196">
        <v>23.394838618439589</v>
      </c>
      <c r="M9" s="1196">
        <v>29.848327852769476</v>
      </c>
      <c r="N9" s="1196">
        <v>29.594186839018246</v>
      </c>
      <c r="O9" s="1196">
        <v>28.902432661356169</v>
      </c>
    </row>
    <row r="10" spans="1:15" ht="13" customHeight="1">
      <c r="A10" s="300"/>
      <c r="B10" s="302" t="s">
        <v>604</v>
      </c>
      <c r="C10" s="1196">
        <v>2939.1759999999995</v>
      </c>
      <c r="D10" s="1196">
        <v>3171.9645919305017</v>
      </c>
      <c r="E10" s="1196">
        <v>2.7047161423167867</v>
      </c>
      <c r="F10" s="1196">
        <v>3.1555179719679662</v>
      </c>
      <c r="G10" s="1196">
        <v>4.4280453887596902</v>
      </c>
      <c r="H10" s="1196">
        <v>5.1059992905123472</v>
      </c>
      <c r="I10" s="1196">
        <v>7.2805298630816973</v>
      </c>
      <c r="J10" s="1196">
        <v>5.2858221287378333</v>
      </c>
      <c r="K10" s="1196">
        <v>12.873438305491209</v>
      </c>
      <c r="L10" s="1196">
        <v>16.792131475590754</v>
      </c>
      <c r="M10" s="1196">
        <v>18.550442669019212</v>
      </c>
      <c r="N10" s="1196">
        <v>19.157240588497622</v>
      </c>
      <c r="O10" s="1196">
        <v>22.689220549134319</v>
      </c>
    </row>
    <row r="11" spans="1:15" ht="13" customHeight="1">
      <c r="A11" s="300"/>
      <c r="B11" s="302" t="s">
        <v>605</v>
      </c>
      <c r="C11" s="1196">
        <v>5255.4305276000005</v>
      </c>
      <c r="D11" s="1196">
        <v>5492.3952176000003</v>
      </c>
      <c r="E11" s="1196">
        <v>150.13377912937074</v>
      </c>
      <c r="F11" s="1196">
        <v>160.91144965995497</v>
      </c>
      <c r="G11" s="1196">
        <v>180.46099033875913</v>
      </c>
      <c r="H11" s="1196">
        <v>201.0237923466548</v>
      </c>
      <c r="I11" s="1196">
        <v>215.79892701786414</v>
      </c>
      <c r="J11" s="1196">
        <v>233.03069445849812</v>
      </c>
      <c r="K11" s="1196">
        <v>244.59416373777478</v>
      </c>
      <c r="L11" s="1196">
        <v>246.52180336616996</v>
      </c>
      <c r="M11" s="1196">
        <v>272.12239293454746</v>
      </c>
      <c r="N11" s="1196">
        <v>272.01460044291554</v>
      </c>
      <c r="O11" s="1196">
        <v>270.84685811000247</v>
      </c>
    </row>
    <row r="12" spans="1:15" ht="13" customHeight="1">
      <c r="A12" s="300"/>
      <c r="B12" s="302" t="s">
        <v>606</v>
      </c>
      <c r="C12" s="1196">
        <v>20836.043296000003</v>
      </c>
      <c r="D12" s="1196">
        <v>24036.804914755288</v>
      </c>
      <c r="E12" s="1196">
        <v>2.0904867101727302</v>
      </c>
      <c r="F12" s="1196">
        <v>2.1077886102093006</v>
      </c>
      <c r="G12" s="1196">
        <v>2.1475135153236251</v>
      </c>
      <c r="H12" s="1196">
        <v>2.4227628558196446</v>
      </c>
      <c r="I12" s="1196">
        <v>2.5053521545788211</v>
      </c>
      <c r="J12" s="1196">
        <v>2.9256926238449119</v>
      </c>
      <c r="K12" s="1196">
        <v>2.4258846788002084</v>
      </c>
      <c r="L12" s="1196">
        <v>2.285876475725805</v>
      </c>
      <c r="M12" s="1196">
        <v>3.5435162328152887</v>
      </c>
      <c r="N12" s="1196">
        <v>3.5882303496125427</v>
      </c>
      <c r="O12" s="1196">
        <v>3.6169015114104912</v>
      </c>
    </row>
    <row r="13" spans="1:15" ht="13" customHeight="1">
      <c r="A13" s="300"/>
      <c r="B13" s="302" t="s">
        <v>595</v>
      </c>
      <c r="C13" s="1196">
        <v>5681.5367719999995</v>
      </c>
      <c r="D13" s="1196">
        <v>6278.4268744000001</v>
      </c>
      <c r="E13" s="1196">
        <v>0.43030292971241524</v>
      </c>
      <c r="F13" s="1196">
        <v>0.51158905290148315</v>
      </c>
      <c r="G13" s="1196">
        <v>0.50996151165518111</v>
      </c>
      <c r="H13" s="1196">
        <v>0.51784372312597771</v>
      </c>
      <c r="I13" s="1196">
        <v>0.44516986743411524</v>
      </c>
      <c r="J13" s="1196">
        <v>0.55382593740347041</v>
      </c>
      <c r="K13" s="1196">
        <v>0.49547657071286971</v>
      </c>
      <c r="L13" s="1196">
        <v>0.46304064480383422</v>
      </c>
      <c r="M13" s="1196">
        <v>0.56627373664008573</v>
      </c>
      <c r="N13" s="1196">
        <v>1.7921867287635356</v>
      </c>
      <c r="O13" s="1196">
        <v>3.6969187082358195</v>
      </c>
    </row>
    <row r="14" spans="1:15" ht="13" customHeight="1">
      <c r="A14" s="300"/>
      <c r="B14" s="302" t="s">
        <v>596</v>
      </c>
      <c r="C14" s="1196">
        <v>6599.0429999999997</v>
      </c>
      <c r="D14" s="1196">
        <v>6834.8283519999995</v>
      </c>
      <c r="E14" s="1196">
        <v>18.513174534328638</v>
      </c>
      <c r="F14" s="1196">
        <v>21.051281134515019</v>
      </c>
      <c r="G14" s="1196">
        <v>20.756189665302376</v>
      </c>
      <c r="H14" s="1196">
        <v>25.540208304884931</v>
      </c>
      <c r="I14" s="1196">
        <v>28.202715908180917</v>
      </c>
      <c r="J14" s="1196">
        <v>30.786308142419905</v>
      </c>
      <c r="K14" s="1196">
        <v>31.079819904758878</v>
      </c>
      <c r="L14" s="1196">
        <v>29.057905498203986</v>
      </c>
      <c r="M14" s="1196">
        <v>32.678662682659215</v>
      </c>
      <c r="N14" s="1196">
        <v>33.991555424311251</v>
      </c>
      <c r="O14" s="1196">
        <v>39.416052146293616</v>
      </c>
    </row>
    <row r="15" spans="1:15" ht="13" customHeight="1">
      <c r="A15" s="300"/>
      <c r="B15" s="302" t="s">
        <v>597</v>
      </c>
      <c r="C15" s="1196">
        <v>19359.245999999999</v>
      </c>
      <c r="D15" s="1196">
        <v>20479.0825</v>
      </c>
      <c r="E15" s="1196">
        <v>439.93566316547185</v>
      </c>
      <c r="F15" s="1196">
        <v>514.20658816562593</v>
      </c>
      <c r="G15" s="1196">
        <v>562.09728119585839</v>
      </c>
      <c r="H15" s="1196">
        <v>586.82353915199883</v>
      </c>
      <c r="I15" s="1196">
        <v>625.02243253739437</v>
      </c>
      <c r="J15" s="1196">
        <v>667.16662925044989</v>
      </c>
      <c r="K15" s="1196">
        <v>657.64380012624906</v>
      </c>
      <c r="L15" s="1196">
        <v>690.35702930934133</v>
      </c>
      <c r="M15" s="1196">
        <v>725.3727847288086</v>
      </c>
      <c r="N15" s="1196">
        <v>807.52936625883967</v>
      </c>
      <c r="O15" s="1196">
        <v>848.19784645546713</v>
      </c>
    </row>
    <row r="16" spans="1:15" ht="13" customHeight="1">
      <c r="A16" s="300"/>
      <c r="B16" s="302" t="s">
        <v>598</v>
      </c>
      <c r="C16" s="1196">
        <v>1092.425</v>
      </c>
      <c r="D16" s="1196">
        <v>1133.8</v>
      </c>
      <c r="E16" s="1196">
        <v>29.254590970681186</v>
      </c>
      <c r="F16" s="1196">
        <v>33.886609803650465</v>
      </c>
      <c r="G16" s="1196">
        <v>31.521771284638831</v>
      </c>
      <c r="H16" s="1196">
        <v>33.001228779759344</v>
      </c>
      <c r="I16" s="1196">
        <v>38.905544737781483</v>
      </c>
      <c r="J16" s="1196">
        <v>49.482701651422637</v>
      </c>
      <c r="K16" s="1196">
        <v>53.779287681584101</v>
      </c>
      <c r="L16" s="1196">
        <v>68.313396813500404</v>
      </c>
      <c r="M16" s="1196">
        <v>66.574502056518327</v>
      </c>
      <c r="N16" s="1196">
        <v>69.615022957898375</v>
      </c>
      <c r="O16" s="1196">
        <v>72.36519909865936</v>
      </c>
    </row>
    <row r="17" spans="1:15" ht="13" customHeight="1">
      <c r="A17" s="300"/>
      <c r="B17" s="302" t="s">
        <v>599</v>
      </c>
      <c r="C17" s="1196">
        <v>9010.06</v>
      </c>
      <c r="D17" s="1196">
        <v>10026.341</v>
      </c>
      <c r="E17" s="1196">
        <v>0.89262867816073888</v>
      </c>
      <c r="F17" s="1196">
        <v>0.90346815873690756</v>
      </c>
      <c r="G17" s="1196">
        <v>0.91085417330681373</v>
      </c>
      <c r="H17" s="1196">
        <v>0.85943216266574951</v>
      </c>
      <c r="I17" s="1196">
        <v>0.91338001955519432</v>
      </c>
      <c r="J17" s="1196">
        <v>1.2796134816369344</v>
      </c>
      <c r="K17" s="1196">
        <v>1.6177094502290037</v>
      </c>
      <c r="L17" s="1196">
        <v>1.2060262244783164</v>
      </c>
      <c r="M17" s="1196">
        <v>1.6816113161804425</v>
      </c>
      <c r="N17" s="1196">
        <v>1.6459781678655196</v>
      </c>
      <c r="O17" s="1196">
        <v>1.213059361552405</v>
      </c>
    </row>
    <row r="18" spans="1:15" ht="13" customHeight="1">
      <c r="A18" s="300"/>
      <c r="B18" s="302" t="s">
        <v>600</v>
      </c>
      <c r="C18" s="1196">
        <v>3372.25</v>
      </c>
      <c r="D18" s="1196">
        <v>3040.1570000000002</v>
      </c>
      <c r="E18" s="1196">
        <v>0.28669881142377535</v>
      </c>
      <c r="F18" s="1196">
        <v>0.28006179271113063</v>
      </c>
      <c r="G18" s="1196">
        <v>0.19695908704157247</v>
      </c>
      <c r="H18" s="1196">
        <v>0.16748277764813271</v>
      </c>
      <c r="I18" s="1196">
        <v>0.70738014228159185</v>
      </c>
      <c r="J18" s="1196">
        <v>0.49959444748767418</v>
      </c>
      <c r="K18" s="1196">
        <v>0.88849316782545984</v>
      </c>
      <c r="L18" s="1196">
        <v>0.79867036634961175</v>
      </c>
      <c r="M18" s="1196">
        <v>1.147729807062547</v>
      </c>
      <c r="N18" s="1196">
        <v>1.0589781747726634</v>
      </c>
      <c r="O18" s="1196">
        <v>0.40619221832158164</v>
      </c>
    </row>
    <row r="19" spans="1:15" ht="13" customHeight="1">
      <c r="A19" s="300"/>
      <c r="B19" s="302" t="s">
        <v>601</v>
      </c>
      <c r="C19" s="1196">
        <v>4780.5</v>
      </c>
      <c r="D19" s="1196">
        <v>4781.9949999999999</v>
      </c>
      <c r="E19" s="1196">
        <v>1.1897720084581942</v>
      </c>
      <c r="F19" s="1196">
        <v>5.8102956413372899</v>
      </c>
      <c r="G19" s="1196">
        <v>7.128371622526716</v>
      </c>
      <c r="H19" s="1196">
        <v>7.980253811774527</v>
      </c>
      <c r="I19" s="1196">
        <v>7.0906967499213236</v>
      </c>
      <c r="J19" s="1196">
        <v>7.998174998662761</v>
      </c>
      <c r="K19" s="1196">
        <v>8.8727412525860885</v>
      </c>
      <c r="L19" s="1196">
        <v>8.7445488350236289</v>
      </c>
      <c r="M19" s="1196">
        <v>11.010913094278349</v>
      </c>
      <c r="N19" s="1196">
        <v>18.504696447015306</v>
      </c>
      <c r="O19" s="1196">
        <v>12.053199723926427</v>
      </c>
    </row>
    <row r="20" spans="1:15" ht="13" customHeight="1">
      <c r="A20" s="300"/>
      <c r="B20" s="302" t="s">
        <v>243</v>
      </c>
      <c r="C20" s="1196">
        <v>2854.8551800000005</v>
      </c>
      <c r="D20" s="1196">
        <v>2596.9645</v>
      </c>
      <c r="E20" s="1196">
        <v>0.59491088237357026</v>
      </c>
      <c r="F20" s="1196">
        <v>0.59788543678543793</v>
      </c>
      <c r="G20" s="1196">
        <v>0.60087486396936518</v>
      </c>
      <c r="H20" s="1196">
        <v>0.60387923828921186</v>
      </c>
      <c r="I20" s="1196">
        <v>0.60689863448065795</v>
      </c>
      <c r="J20" s="1196">
        <v>0.60993312765306129</v>
      </c>
      <c r="K20" s="1196">
        <v>0.61298279329132666</v>
      </c>
      <c r="L20" s="1196">
        <v>0.61604770725778324</v>
      </c>
      <c r="M20" s="1196">
        <v>0.91742812042255106</v>
      </c>
      <c r="N20" s="1196">
        <v>0.93790172505028158</v>
      </c>
      <c r="O20" s="1196">
        <v>0.94798123964330516</v>
      </c>
    </row>
    <row r="21" spans="1:15" ht="13" customHeight="1">
      <c r="A21" s="300"/>
      <c r="B21" s="302" t="s">
        <v>244</v>
      </c>
      <c r="C21" s="1196">
        <v>8733.0499600000021</v>
      </c>
      <c r="D21" s="1196">
        <v>8762.6335410000011</v>
      </c>
      <c r="E21" s="1196">
        <v>62.215223600916616</v>
      </c>
      <c r="F21" s="1196">
        <v>70.799801080790573</v>
      </c>
      <c r="G21" s="1196">
        <v>74.788751433770983</v>
      </c>
      <c r="H21" s="1196">
        <v>72.99003745988081</v>
      </c>
      <c r="I21" s="1196">
        <v>90.306723364844729</v>
      </c>
      <c r="J21" s="1196">
        <v>106.37844605803016</v>
      </c>
      <c r="K21" s="1196">
        <v>121.33462057592938</v>
      </c>
      <c r="L21" s="1196">
        <v>129.2461692027459</v>
      </c>
      <c r="M21" s="1196">
        <v>139.31119371788523</v>
      </c>
      <c r="N21" s="1196">
        <v>145.9203785428582</v>
      </c>
      <c r="O21" s="1196">
        <v>153.40622691487977</v>
      </c>
    </row>
    <row r="22" spans="1:15" ht="13" customHeight="1">
      <c r="A22" s="300"/>
      <c r="B22" s="302" t="s">
        <v>245</v>
      </c>
      <c r="C22" s="1196">
        <v>1355.29</v>
      </c>
      <c r="D22" s="1196">
        <v>1428.74</v>
      </c>
      <c r="E22" s="1196">
        <v>0.13630652905077742</v>
      </c>
      <c r="F22" s="1196">
        <v>0.16841048960759863</v>
      </c>
      <c r="G22" s="1196">
        <v>0.24108293801523065</v>
      </c>
      <c r="H22" s="1196">
        <v>0.15241535081752072</v>
      </c>
      <c r="I22" s="1196">
        <v>0.11912738302311307</v>
      </c>
      <c r="J22" s="1196">
        <v>0.14267173950804563</v>
      </c>
      <c r="K22" s="1196">
        <v>0.15927735147135538</v>
      </c>
      <c r="L22" s="1196">
        <v>0.20638190866588979</v>
      </c>
      <c r="M22" s="1196">
        <v>0.19492476052852642</v>
      </c>
      <c r="N22" s="1196">
        <v>0.17698903367256325</v>
      </c>
      <c r="O22" s="1196">
        <v>0.1704724113995206</v>
      </c>
    </row>
    <row r="23" spans="1:15" ht="13" customHeight="1">
      <c r="A23" s="300"/>
      <c r="B23" s="302" t="s">
        <v>246</v>
      </c>
      <c r="C23" s="1196">
        <v>1093.172</v>
      </c>
      <c r="D23" s="1196">
        <v>1070.5320000000002</v>
      </c>
      <c r="E23" s="1196">
        <v>8.7394318278243954</v>
      </c>
      <c r="F23" s="1196">
        <v>6.1679907438036796</v>
      </c>
      <c r="G23" s="1196">
        <v>7.5355610180549872</v>
      </c>
      <c r="H23" s="1196">
        <v>9.6388239868082639</v>
      </c>
      <c r="I23" s="1196">
        <v>9.6541033991743799</v>
      </c>
      <c r="J23" s="1196">
        <v>8.8979545505705762</v>
      </c>
      <c r="K23" s="1196">
        <v>14.762433268689213</v>
      </c>
      <c r="L23" s="1196">
        <v>16.041075832341068</v>
      </c>
      <c r="M23" s="1196">
        <v>24.703040341427769</v>
      </c>
      <c r="N23" s="1196">
        <v>21.891208902335457</v>
      </c>
      <c r="O23" s="1196">
        <v>20.63514840263613</v>
      </c>
    </row>
    <row r="24" spans="1:15" ht="13" customHeight="1">
      <c r="A24" s="300"/>
      <c r="B24" s="302" t="s">
        <v>258</v>
      </c>
      <c r="C24" s="1196">
        <v>9405.02</v>
      </c>
      <c r="D24" s="1196">
        <v>8786.1189999999988</v>
      </c>
      <c r="E24" s="1196">
        <v>0.61997271757219663</v>
      </c>
      <c r="F24" s="1196">
        <v>0.62031944952714524</v>
      </c>
      <c r="G24" s="1196">
        <v>0.62981765597398753</v>
      </c>
      <c r="H24" s="1196">
        <v>0.6265381520086547</v>
      </c>
      <c r="I24" s="1196">
        <v>0.68419232658393392</v>
      </c>
      <c r="J24" s="1196">
        <v>0.64962155728538873</v>
      </c>
      <c r="K24" s="1196">
        <v>0.72629835930954578</v>
      </c>
      <c r="L24" s="1196">
        <v>0.65671583342354301</v>
      </c>
      <c r="M24" s="1196">
        <v>0.97685814871478582</v>
      </c>
      <c r="N24" s="1196">
        <v>1.0310382933789766</v>
      </c>
      <c r="O24" s="1196">
        <v>1.0587678381238093</v>
      </c>
    </row>
    <row r="25" spans="1:15" ht="13" customHeight="1">
      <c r="A25" s="300"/>
      <c r="B25" s="302" t="s">
        <v>577</v>
      </c>
      <c r="C25" s="1196">
        <v>3879.0921876750717</v>
      </c>
      <c r="D25" s="1196">
        <v>4267.8760000000002</v>
      </c>
      <c r="E25" s="1196">
        <v>0.48440891726237933</v>
      </c>
      <c r="F25" s="1196">
        <v>0.48284289672507791</v>
      </c>
      <c r="G25" s="1196">
        <v>0.53279983640151518</v>
      </c>
      <c r="H25" s="1196">
        <v>0.50380568933852288</v>
      </c>
      <c r="I25" s="1196">
        <v>0.59199316152355075</v>
      </c>
      <c r="J25" s="1196">
        <v>0.52596052728976816</v>
      </c>
      <c r="K25" s="1196">
        <v>0.53164880639031142</v>
      </c>
      <c r="L25" s="1196">
        <v>0.56486805914377125</v>
      </c>
      <c r="M25" s="1196">
        <v>0.78500609570543245</v>
      </c>
      <c r="N25" s="1196">
        <v>0.77541539624352029</v>
      </c>
      <c r="O25" s="1196">
        <v>0.76378222599112178</v>
      </c>
    </row>
    <row r="26" spans="1:15" ht="13" customHeight="1">
      <c r="A26" s="300"/>
      <c r="B26" s="302" t="s">
        <v>590</v>
      </c>
      <c r="C26" s="1196">
        <v>10311.794000000002</v>
      </c>
      <c r="D26" s="1196">
        <v>11893.7325</v>
      </c>
      <c r="E26" s="1196">
        <v>2.0417739685936964</v>
      </c>
      <c r="F26" s="1196">
        <v>1.5711617144401764</v>
      </c>
      <c r="G26" s="1196">
        <v>1.5896592260032425</v>
      </c>
      <c r="H26" s="1196">
        <v>1.8092309742508019</v>
      </c>
      <c r="I26" s="1196">
        <v>2.7823238114730038</v>
      </c>
      <c r="J26" s="1196">
        <v>2.5327732622473453</v>
      </c>
      <c r="K26" s="1196">
        <v>2.5007483346704484</v>
      </c>
      <c r="L26" s="1196">
        <v>3.1793523001863266</v>
      </c>
      <c r="M26" s="1196">
        <v>4.6510396543571417</v>
      </c>
      <c r="N26" s="1196">
        <v>4.3799470683476462</v>
      </c>
      <c r="O26" s="1196">
        <v>4.0919722885643219</v>
      </c>
    </row>
    <row r="27" spans="1:15" ht="13" customHeight="1">
      <c r="A27" s="300"/>
      <c r="B27" s="302" t="s">
        <v>591</v>
      </c>
      <c r="C27" s="1196">
        <v>17229.871000000003</v>
      </c>
      <c r="D27" s="1196">
        <v>17401.126</v>
      </c>
      <c r="E27" s="1196">
        <v>1.6649158849078312</v>
      </c>
      <c r="F27" s="1196">
        <v>1.6674833060633323</v>
      </c>
      <c r="G27" s="1196">
        <v>1.6742869203967119</v>
      </c>
      <c r="H27" s="1196">
        <v>1.6859383344500936</v>
      </c>
      <c r="I27" s="1196">
        <v>1.7344536414651752</v>
      </c>
      <c r="J27" s="1196">
        <v>1.7067470389742845</v>
      </c>
      <c r="K27" s="1196">
        <v>1.7296676158171624</v>
      </c>
      <c r="L27" s="1196">
        <v>1.832018910967643</v>
      </c>
      <c r="M27" s="1196">
        <v>2.482618484996213</v>
      </c>
      <c r="N27" s="1196">
        <v>2.5277517816446773</v>
      </c>
      <c r="O27" s="1196">
        <v>2.5353708376833644</v>
      </c>
    </row>
    <row r="28" spans="1:15" ht="13" customHeight="1">
      <c r="A28" s="300"/>
      <c r="B28" s="298" t="s">
        <v>686</v>
      </c>
      <c r="C28" s="1196">
        <v>4917.2439999999997</v>
      </c>
      <c r="D28" s="1196">
        <v>5574.95</v>
      </c>
      <c r="E28" s="1196">
        <v>14.004348469250774</v>
      </c>
      <c r="F28" s="1196">
        <v>16.005398583635408</v>
      </c>
      <c r="G28" s="1196">
        <v>19.627749171102117</v>
      </c>
      <c r="H28" s="1196">
        <v>20.006965456274251</v>
      </c>
      <c r="I28" s="1196">
        <v>24.277472642849478</v>
      </c>
      <c r="J28" s="1196">
        <v>27.652853443726244</v>
      </c>
      <c r="K28" s="1196">
        <v>27.800155933339155</v>
      </c>
      <c r="L28" s="1196">
        <v>33.051788038323515</v>
      </c>
      <c r="M28" s="1196">
        <v>35.214756501190102</v>
      </c>
      <c r="N28" s="1196">
        <v>35.792693840939862</v>
      </c>
      <c r="O28" s="1196">
        <v>37.960614331437078</v>
      </c>
    </row>
    <row r="29" spans="1:15" ht="13" customHeight="1">
      <c r="A29" s="300"/>
      <c r="B29" s="304" t="s">
        <v>534</v>
      </c>
      <c r="C29" s="1196">
        <v>520.32000000000005</v>
      </c>
      <c r="D29" s="1196">
        <v>560.92999999999995</v>
      </c>
      <c r="E29" s="1196">
        <v>11.87657421046163</v>
      </c>
      <c r="F29" s="1196">
        <v>12.907569500703532</v>
      </c>
      <c r="G29" s="1196">
        <v>20.243803118271664</v>
      </c>
      <c r="H29" s="1196">
        <v>20.942775876534416</v>
      </c>
      <c r="I29" s="1196">
        <v>18.384210320069268</v>
      </c>
      <c r="J29" s="1196">
        <v>21.55737801327281</v>
      </c>
      <c r="K29" s="1196">
        <v>21.595483487981209</v>
      </c>
      <c r="L29" s="1196">
        <v>21.572917871658895</v>
      </c>
      <c r="M29" s="1196">
        <v>25.595596979796007</v>
      </c>
      <c r="N29" s="1196">
        <v>23.912769672751523</v>
      </c>
      <c r="O29" s="1196">
        <v>23.703736393086221</v>
      </c>
    </row>
    <row r="30" spans="1:15" ht="13" customHeight="1">
      <c r="A30" s="300"/>
      <c r="B30" s="302" t="s">
        <v>535</v>
      </c>
      <c r="C30" s="1196">
        <v>1584.7</v>
      </c>
      <c r="D30" s="1196">
        <v>1580.66</v>
      </c>
      <c r="E30" s="1196">
        <v>10.348346106771666</v>
      </c>
      <c r="F30" s="1196">
        <v>9.790229100213562</v>
      </c>
      <c r="G30" s="1196">
        <v>10.600294204433116</v>
      </c>
      <c r="H30" s="1196">
        <v>10.114357483554278</v>
      </c>
      <c r="I30" s="1196">
        <v>11.739210375094366</v>
      </c>
      <c r="J30" s="1196">
        <v>14.678178254490309</v>
      </c>
      <c r="K30" s="1196">
        <v>16.968127532020475</v>
      </c>
      <c r="L30" s="1196">
        <v>16.73631737080186</v>
      </c>
      <c r="M30" s="1196">
        <v>18.603321590375462</v>
      </c>
      <c r="N30" s="1196">
        <v>10.408378836539162</v>
      </c>
      <c r="O30" s="1196">
        <v>12.044964046303191</v>
      </c>
    </row>
    <row r="31" spans="1:15" ht="13" customHeight="1">
      <c r="A31" s="300"/>
      <c r="B31" s="304" t="s">
        <v>536</v>
      </c>
      <c r="C31" s="1197">
        <v>1092.6869999999999</v>
      </c>
      <c r="D31" s="1197">
        <v>1264.646</v>
      </c>
      <c r="E31" s="1196">
        <v>1.7113262677427239</v>
      </c>
      <c r="F31" s="1196">
        <v>2.0543041266537445</v>
      </c>
      <c r="G31" s="1196">
        <v>2.9127129722931437</v>
      </c>
      <c r="H31" s="1196">
        <v>2.902704857711826</v>
      </c>
      <c r="I31" s="1196">
        <v>3.3088149002464884</v>
      </c>
      <c r="J31" s="1196">
        <v>4.7401119106283511</v>
      </c>
      <c r="K31" s="1196">
        <v>5.6014875614514583</v>
      </c>
      <c r="L31" s="1196">
        <v>5.6478404599000838</v>
      </c>
      <c r="M31" s="1196">
        <v>6.7045528996107828</v>
      </c>
      <c r="N31" s="1196">
        <v>7.4212625069027665</v>
      </c>
      <c r="O31" s="1196">
        <v>8.3934579082691361</v>
      </c>
    </row>
    <row r="32" spans="1:15" ht="6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  <row r="37" spans="1:15" ht="9" customHeight="1">
      <c r="A37" s="514"/>
      <c r="B37" s="514"/>
      <c r="C37" s="514"/>
      <c r="D37" s="514"/>
      <c r="E37" s="514"/>
      <c r="F37" s="514"/>
      <c r="G37" s="514"/>
      <c r="H37" s="514"/>
      <c r="I37" s="514"/>
      <c r="J37" s="514"/>
      <c r="K37" s="514"/>
      <c r="L37" s="514"/>
      <c r="M37" s="514"/>
      <c r="N37" s="514"/>
      <c r="O37" s="514"/>
    </row>
    <row r="38" spans="1:15" ht="9" customHeight="1">
      <c r="A38" s="514"/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14"/>
      <c r="N38" s="514"/>
      <c r="O38" s="514"/>
    </row>
    <row r="39" spans="1:15" ht="9" customHeight="1">
      <c r="A39" s="514"/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14"/>
      <c r="N39" s="514"/>
      <c r="O39" s="514"/>
    </row>
  </sheetData>
  <mergeCells count="1">
    <mergeCell ref="A5:B5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P41"/>
  <sheetViews>
    <sheetView showGridLines="0" zoomScale="150" workbookViewId="0">
      <selection activeCell="C11" sqref="C11:D15"/>
    </sheetView>
  </sheetViews>
  <sheetFormatPr baseColWidth="10" defaultColWidth="12.83203125" defaultRowHeight="12" customHeight="1"/>
  <cols>
    <col min="1" max="1" width="0.6640625" style="298" customWidth="1"/>
    <col min="2" max="2" width="10.6640625" style="298" customWidth="1"/>
    <col min="3" max="13" width="5.6640625" style="298" customWidth="1"/>
    <col min="14" max="15" width="5.1640625" style="298" customWidth="1"/>
    <col min="16" max="16384" width="12.83203125" style="298"/>
  </cols>
  <sheetData>
    <row r="2" spans="1:16" ht="12" customHeight="1">
      <c r="A2" s="508" t="s">
        <v>41</v>
      </c>
      <c r="B2" s="508"/>
      <c r="C2" s="297"/>
      <c r="D2" s="297"/>
      <c r="E2" s="297"/>
      <c r="F2" s="297"/>
    </row>
    <row r="3" spans="1:16" ht="11">
      <c r="A3" s="509" t="s">
        <v>157</v>
      </c>
      <c r="B3" s="509"/>
      <c r="N3" s="1202"/>
      <c r="O3" s="1202"/>
      <c r="P3" s="1202"/>
    </row>
    <row r="4" spans="1:16" ht="5" customHeight="1">
      <c r="A4" s="489"/>
      <c r="B4" s="489"/>
      <c r="C4" s="489"/>
      <c r="D4" s="489"/>
      <c r="E4" s="489"/>
      <c r="F4" s="489"/>
      <c r="G4" s="489"/>
      <c r="H4" s="489"/>
      <c r="I4" s="489"/>
      <c r="J4" s="489"/>
      <c r="K4" s="489"/>
      <c r="L4" s="489"/>
      <c r="M4" s="489"/>
      <c r="N4" s="1202"/>
      <c r="O4" s="1202"/>
      <c r="P4" s="1202"/>
    </row>
    <row r="5" spans="1:16" ht="17" customHeight="1">
      <c r="A5" s="1330" t="s">
        <v>198</v>
      </c>
      <c r="B5" s="1334"/>
      <c r="C5" s="519">
        <v>2007</v>
      </c>
      <c r="D5" s="519">
        <v>2008</v>
      </c>
      <c r="E5" s="519">
        <v>2009</v>
      </c>
      <c r="F5" s="519">
        <v>2010</v>
      </c>
      <c r="G5" s="519">
        <v>2011</v>
      </c>
      <c r="H5" s="519">
        <v>2012</v>
      </c>
      <c r="I5" s="519">
        <v>2013</v>
      </c>
      <c r="J5" s="519">
        <v>2014</v>
      </c>
      <c r="K5" s="519">
        <v>2015</v>
      </c>
      <c r="L5" s="519">
        <v>2016</v>
      </c>
      <c r="M5" s="1181" t="s">
        <v>727</v>
      </c>
      <c r="N5" s="1203"/>
      <c r="O5" s="1203"/>
      <c r="P5" s="1202"/>
    </row>
    <row r="6" spans="1:16" ht="18" customHeight="1">
      <c r="A6" s="1180" t="s">
        <v>692</v>
      </c>
      <c r="B6" s="1179"/>
      <c r="C6" s="1198">
        <v>3.63</v>
      </c>
      <c r="D6" s="1198">
        <v>4.1826307738957107</v>
      </c>
      <c r="E6" s="1198">
        <v>4.3260900960924449</v>
      </c>
      <c r="F6" s="1198">
        <v>4.6350228019925765</v>
      </c>
      <c r="G6" s="1198">
        <v>4.6740949828142346</v>
      </c>
      <c r="H6" s="1198">
        <v>4.6970698787275564</v>
      </c>
      <c r="I6" s="1198">
        <v>4.7532754657455518</v>
      </c>
      <c r="J6" s="1198">
        <v>4.7763692554889552</v>
      </c>
      <c r="K6" s="1198">
        <v>4.8243881072860377</v>
      </c>
      <c r="L6" s="1198">
        <v>4.8426415943748333</v>
      </c>
      <c r="M6" s="1198">
        <v>4.8378666278769158</v>
      </c>
      <c r="N6" s="1204"/>
      <c r="O6" s="1204"/>
      <c r="P6" s="1202"/>
    </row>
    <row r="7" spans="1:16" ht="6" customHeight="1">
      <c r="A7" s="300"/>
      <c r="B7" s="301"/>
      <c r="C7" s="1199"/>
      <c r="D7" s="1199"/>
      <c r="E7" s="1199"/>
      <c r="F7" s="1199"/>
      <c r="G7" s="1199"/>
      <c r="H7" s="1199"/>
      <c r="I7" s="1199"/>
      <c r="J7" s="1199"/>
      <c r="K7" s="1199"/>
      <c r="L7" s="1199"/>
      <c r="M7" s="1199"/>
      <c r="N7" s="1205"/>
      <c r="O7" s="1205"/>
      <c r="P7" s="1202"/>
    </row>
    <row r="8" spans="1:16" ht="13" customHeight="1">
      <c r="A8" s="300"/>
      <c r="B8" s="302" t="s">
        <v>488</v>
      </c>
      <c r="C8" s="1200">
        <v>3.7946321804671719</v>
      </c>
      <c r="D8" s="1200">
        <v>4.0842774169053548</v>
      </c>
      <c r="E8" s="1200">
        <v>4.2129413553231911</v>
      </c>
      <c r="F8" s="1200">
        <v>4.1107779985522406</v>
      </c>
      <c r="G8" s="1200">
        <v>4.1061397747540687</v>
      </c>
      <c r="H8" s="1200">
        <v>4.231395615978216</v>
      </c>
      <c r="I8" s="1200">
        <v>4.1187708208072751</v>
      </c>
      <c r="J8" s="1200">
        <v>4.5118523634002656</v>
      </c>
      <c r="K8" s="1200">
        <v>4.95</v>
      </c>
      <c r="L8" s="1200">
        <v>4.8585146374046912</v>
      </c>
      <c r="M8" s="1200">
        <v>4.6515804140444876</v>
      </c>
      <c r="N8" s="1205"/>
      <c r="O8" s="1205"/>
      <c r="P8" s="1202"/>
    </row>
    <row r="9" spans="1:16" ht="13" customHeight="1">
      <c r="A9" s="300"/>
      <c r="B9" s="302" t="s">
        <v>603</v>
      </c>
      <c r="C9" s="1200">
        <v>3.8263621787076407</v>
      </c>
      <c r="D9" s="1200">
        <v>3.8733135804553731</v>
      </c>
      <c r="E9" s="1200">
        <v>4.1847847866608738</v>
      </c>
      <c r="F9" s="1200">
        <v>4.2490896983902928</v>
      </c>
      <c r="G9" s="1200">
        <v>3.8403026747840094</v>
      </c>
      <c r="H9" s="1200">
        <v>4.3259956322437558</v>
      </c>
      <c r="I9" s="1200">
        <v>4.3345146536190562</v>
      </c>
      <c r="J9" s="1200">
        <v>4.5899787876974667</v>
      </c>
      <c r="K9" s="1200">
        <v>5</v>
      </c>
      <c r="L9" s="1200">
        <v>4.944777770168157</v>
      </c>
      <c r="M9" s="1200">
        <v>4.8278127570011753</v>
      </c>
      <c r="N9" s="1205"/>
      <c r="O9" s="1205"/>
      <c r="P9" s="1202"/>
    </row>
    <row r="10" spans="1:16" ht="13" customHeight="1">
      <c r="A10" s="300"/>
      <c r="B10" s="302" t="s">
        <v>604</v>
      </c>
      <c r="C10" s="1200">
        <v>3.6692254563148721</v>
      </c>
      <c r="D10" s="1200">
        <v>3.9194924576842891</v>
      </c>
      <c r="E10" s="1200">
        <v>4.1806872148114405</v>
      </c>
      <c r="F10" s="1200">
        <v>4.3099632444926685</v>
      </c>
      <c r="G10" s="1200">
        <v>4.2756524773572302</v>
      </c>
      <c r="H10" s="1200">
        <v>4.5324664817507747</v>
      </c>
      <c r="I10" s="1200">
        <v>4.5828763626692472</v>
      </c>
      <c r="J10" s="1200">
        <v>4.7077327682868289</v>
      </c>
      <c r="K10" s="1200">
        <v>5.0199999999999996</v>
      </c>
      <c r="L10" s="1200">
        <v>4.9707651995831066</v>
      </c>
      <c r="M10" s="1200">
        <v>4.9371827777897934</v>
      </c>
      <c r="N10" s="1205"/>
      <c r="O10" s="1205"/>
      <c r="P10" s="1202"/>
    </row>
    <row r="11" spans="1:16" ht="13" customHeight="1">
      <c r="A11" s="300"/>
      <c r="B11" s="302" t="s">
        <v>605</v>
      </c>
      <c r="C11" s="1201">
        <v>3.9657576807047521</v>
      </c>
      <c r="D11" s="1201">
        <v>4.1476824363245823</v>
      </c>
      <c r="E11" s="1201">
        <v>5.0259672147791941</v>
      </c>
      <c r="F11" s="1201">
        <v>4.6590471676387661</v>
      </c>
      <c r="G11" s="1201">
        <v>4.8470980466793572</v>
      </c>
      <c r="H11" s="1201">
        <v>4.7422836110829349</v>
      </c>
      <c r="I11" s="1201">
        <v>4.7237807810213184</v>
      </c>
      <c r="J11" s="1201">
        <v>4.737524635729458</v>
      </c>
      <c r="K11" s="1201">
        <v>5.04</v>
      </c>
      <c r="L11" s="1201">
        <v>4.9445714537950698</v>
      </c>
      <c r="M11" s="1201">
        <v>4.9116790828313555</v>
      </c>
      <c r="N11" s="1205"/>
      <c r="O11" s="1205"/>
      <c r="P11" s="1202"/>
    </row>
    <row r="12" spans="1:16" ht="13" customHeight="1">
      <c r="A12" s="300"/>
      <c r="B12" s="302" t="s">
        <v>606</v>
      </c>
      <c r="C12" s="1200">
        <v>3.714912965123506</v>
      </c>
      <c r="D12" s="1200">
        <v>3.8762897260991882</v>
      </c>
      <c r="E12" s="1200">
        <v>4.0433034323454979</v>
      </c>
      <c r="F12" s="1200">
        <v>4.7656896734086933</v>
      </c>
      <c r="G12" s="1200">
        <v>4.2251055836753029</v>
      </c>
      <c r="H12" s="1200">
        <v>4.3453316447857651</v>
      </c>
      <c r="I12" s="1200">
        <v>4.6046014848053378</v>
      </c>
      <c r="J12" s="1200">
        <v>4.7937089236440737</v>
      </c>
      <c r="K12" s="1200">
        <v>5.0549999999999997</v>
      </c>
      <c r="L12" s="1200">
        <v>4.9423528513948582</v>
      </c>
      <c r="M12" s="1200">
        <v>4.8601460128552709</v>
      </c>
      <c r="N12" s="1205"/>
      <c r="O12" s="1205"/>
      <c r="P12" s="1202"/>
    </row>
    <row r="13" spans="1:16" ht="13" customHeight="1">
      <c r="A13" s="300"/>
      <c r="B13" s="302" t="s">
        <v>595</v>
      </c>
      <c r="C13" s="1200">
        <v>3.7991096356626359</v>
      </c>
      <c r="D13" s="1200">
        <v>3.9628819907402106</v>
      </c>
      <c r="E13" s="1200">
        <v>4.197822463176748</v>
      </c>
      <c r="F13" s="1200">
        <v>4.0885842311805982</v>
      </c>
      <c r="G13" s="1200">
        <v>4.3792886653624343</v>
      </c>
      <c r="H13" s="1200">
        <v>4.6296277897445774</v>
      </c>
      <c r="I13" s="1200">
        <v>4.5892508960021328</v>
      </c>
      <c r="J13" s="1200">
        <v>4.8541938446248025</v>
      </c>
      <c r="K13" s="1200">
        <v>4.95</v>
      </c>
      <c r="L13" s="1200">
        <v>4.9088696090003454</v>
      </c>
      <c r="M13" s="1200">
        <v>4.8301324925160278</v>
      </c>
      <c r="N13" s="1205"/>
      <c r="O13" s="1205"/>
      <c r="P13" s="1202"/>
    </row>
    <row r="14" spans="1:16" ht="13" customHeight="1">
      <c r="A14" s="300"/>
      <c r="B14" s="302" t="s">
        <v>596</v>
      </c>
      <c r="C14" s="1201">
        <v>3.6292968838056678</v>
      </c>
      <c r="D14" s="1201">
        <v>3.7437250791390544</v>
      </c>
      <c r="E14" s="1201">
        <v>4.4640592199558178</v>
      </c>
      <c r="F14" s="1201">
        <v>4.3196784001103765</v>
      </c>
      <c r="G14" s="1201">
        <v>4.3930171578161508</v>
      </c>
      <c r="H14" s="1201">
        <v>4.6626330755946377</v>
      </c>
      <c r="I14" s="1201">
        <v>4.7058122731578464</v>
      </c>
      <c r="J14" s="1201">
        <v>4.9905029689879834</v>
      </c>
      <c r="K14" s="1201">
        <v>5.08</v>
      </c>
      <c r="L14" s="1201">
        <v>4.9133725081127464</v>
      </c>
      <c r="M14" s="1201">
        <v>4.7553839112050209</v>
      </c>
      <c r="N14" s="1205"/>
      <c r="O14" s="1205"/>
      <c r="P14" s="1202"/>
    </row>
    <row r="15" spans="1:16" ht="13" customHeight="1">
      <c r="A15" s="300"/>
      <c r="B15" s="302" t="s">
        <v>597</v>
      </c>
      <c r="C15" s="1201">
        <v>3.4973018212517415</v>
      </c>
      <c r="D15" s="1201">
        <v>4.250489341442873</v>
      </c>
      <c r="E15" s="1201">
        <v>4.0390808353641958</v>
      </c>
      <c r="F15" s="1201">
        <v>4.7056004709449741</v>
      </c>
      <c r="G15" s="1201">
        <v>4.6996037899672807</v>
      </c>
      <c r="H15" s="1201">
        <v>4.6464845402385935</v>
      </c>
      <c r="I15" s="1201">
        <v>4.70087418153188</v>
      </c>
      <c r="J15" s="1201">
        <v>4.7040902188451126</v>
      </c>
      <c r="K15" s="1201">
        <v>4.8499999999999996</v>
      </c>
      <c r="L15" s="1201">
        <v>4.8028955479156101</v>
      </c>
      <c r="M15" s="1201">
        <v>4.8294929596047096</v>
      </c>
      <c r="N15" s="1205"/>
      <c r="O15" s="1205"/>
      <c r="P15" s="1202"/>
    </row>
    <row r="16" spans="1:16" ht="13" customHeight="1">
      <c r="A16" s="300"/>
      <c r="B16" s="302" t="s">
        <v>598</v>
      </c>
      <c r="C16" s="1200">
        <v>3.8505213799871627</v>
      </c>
      <c r="D16" s="1200">
        <v>4.3055204178567523</v>
      </c>
      <c r="E16" s="1200">
        <v>4.2640447089100597</v>
      </c>
      <c r="F16" s="1200">
        <v>4.6648128722279072</v>
      </c>
      <c r="G16" s="1200">
        <v>4.6116650685545277</v>
      </c>
      <c r="H16" s="1200">
        <v>4.6745428765250194</v>
      </c>
      <c r="I16" s="1200">
        <v>4.6418996613442784</v>
      </c>
      <c r="J16" s="1200">
        <v>4.786114129587923</v>
      </c>
      <c r="K16" s="1200">
        <v>4.9016375135695496</v>
      </c>
      <c r="L16" s="1200">
        <v>4.8558672657397484</v>
      </c>
      <c r="M16" s="1200">
        <v>4.7860785154166265</v>
      </c>
      <c r="N16" s="1205"/>
      <c r="O16" s="1205"/>
      <c r="P16" s="1202"/>
    </row>
    <row r="17" spans="1:16" ht="13" customHeight="1">
      <c r="A17" s="300"/>
      <c r="B17" s="302" t="s">
        <v>599</v>
      </c>
      <c r="C17" s="1200">
        <v>3.6617118273961395</v>
      </c>
      <c r="D17" s="1200">
        <v>3.8950882293257529</v>
      </c>
      <c r="E17" s="1200">
        <v>4.1347435411040694</v>
      </c>
      <c r="F17" s="1200">
        <v>4.0775043835801261</v>
      </c>
      <c r="G17" s="1200">
        <v>4.5515410519618769</v>
      </c>
      <c r="H17" s="1200">
        <v>4.5503288700205822</v>
      </c>
      <c r="I17" s="1200">
        <v>4.6114449485422409</v>
      </c>
      <c r="J17" s="1201">
        <v>4.9931069755136672</v>
      </c>
      <c r="K17" s="1201">
        <v>5.0198967742651366</v>
      </c>
      <c r="L17" s="1201">
        <v>4.8853236405800775</v>
      </c>
      <c r="M17" s="1201">
        <v>4.7991983919803527</v>
      </c>
      <c r="N17" s="1205"/>
      <c r="O17" s="1205"/>
      <c r="P17" s="1202"/>
    </row>
    <row r="18" spans="1:16" ht="13" customHeight="1">
      <c r="A18" s="300"/>
      <c r="B18" s="302" t="s">
        <v>600</v>
      </c>
      <c r="C18" s="1201">
        <v>3.8743819791884633</v>
      </c>
      <c r="D18" s="1201">
        <v>3.8363598222453059</v>
      </c>
      <c r="E18" s="1201">
        <v>3.9412686509864647</v>
      </c>
      <c r="F18" s="1201">
        <v>4.0388977262502861</v>
      </c>
      <c r="G18" s="1201">
        <v>4.3568089763442437</v>
      </c>
      <c r="H18" s="1201">
        <v>4.5053336135250959</v>
      </c>
      <c r="I18" s="1201">
        <v>4.5350305080215048</v>
      </c>
      <c r="J18" s="1201">
        <v>4.8976739642470646</v>
      </c>
      <c r="K18" s="1201">
        <v>4.9996879376085328</v>
      </c>
      <c r="L18" s="1201">
        <v>4.9157334673087663</v>
      </c>
      <c r="M18" s="1201">
        <v>4.8072540905633154</v>
      </c>
      <c r="N18" s="1205"/>
      <c r="O18" s="1205"/>
      <c r="P18" s="1202"/>
    </row>
    <row r="19" spans="1:16" ht="13" customHeight="1">
      <c r="A19" s="300"/>
      <c r="B19" s="302" t="s">
        <v>601</v>
      </c>
      <c r="C19" s="1201">
        <v>3.8187206016205519</v>
      </c>
      <c r="D19" s="1201">
        <v>3.926122662196009</v>
      </c>
      <c r="E19" s="1201">
        <v>4.10931525864408</v>
      </c>
      <c r="F19" s="1201">
        <v>4.6615491133897349</v>
      </c>
      <c r="G19" s="1201">
        <v>4.5825380217940443</v>
      </c>
      <c r="H19" s="1201">
        <v>4.7885168877236346</v>
      </c>
      <c r="I19" s="1201">
        <v>4.7128362940202448</v>
      </c>
      <c r="J19" s="1201">
        <v>5.0988509076035085</v>
      </c>
      <c r="K19" s="1201">
        <v>5.125854669277782</v>
      </c>
      <c r="L19" s="1201">
        <v>4.9617022018716419</v>
      </c>
      <c r="M19" s="1201">
        <v>4.7922197395226176</v>
      </c>
      <c r="N19" s="1205"/>
      <c r="O19" s="1205"/>
      <c r="P19" s="1202"/>
    </row>
    <row r="20" spans="1:16" ht="13" customHeight="1">
      <c r="A20" s="300"/>
      <c r="B20" s="302" t="s">
        <v>243</v>
      </c>
      <c r="C20" s="1201">
        <v>3.9186936010312374</v>
      </c>
      <c r="D20" s="1201">
        <v>3.8840765037099536</v>
      </c>
      <c r="E20" s="1201">
        <v>4.2066919710063093</v>
      </c>
      <c r="F20" s="1201">
        <v>4.090374142743773</v>
      </c>
      <c r="G20" s="1201">
        <v>4.3983918717465977</v>
      </c>
      <c r="H20" s="1201">
        <v>4.5547628906900464</v>
      </c>
      <c r="I20" s="1201">
        <v>4.6215993544703622</v>
      </c>
      <c r="J20" s="1201">
        <v>4.9121707257692275</v>
      </c>
      <c r="K20" s="1201">
        <v>5.0933838181601372</v>
      </c>
      <c r="L20" s="1201">
        <v>4.9476882982355157</v>
      </c>
      <c r="M20" s="1201">
        <v>4.6603321343968185</v>
      </c>
      <c r="N20" s="1205"/>
      <c r="O20" s="1205"/>
      <c r="P20" s="1202"/>
    </row>
    <row r="21" spans="1:16" ht="13" customHeight="1">
      <c r="A21" s="300"/>
      <c r="B21" s="302" t="s">
        <v>244</v>
      </c>
      <c r="C21" s="1201">
        <v>3.4114217672311096</v>
      </c>
      <c r="D21" s="1201">
        <v>4.0047998413124883</v>
      </c>
      <c r="E21" s="1201">
        <v>4.7900250785427669</v>
      </c>
      <c r="F21" s="1201">
        <v>4.4050179513390368</v>
      </c>
      <c r="G21" s="1201">
        <v>4.2468776696595638</v>
      </c>
      <c r="H21" s="1201">
        <v>4.6238352120820387</v>
      </c>
      <c r="I21" s="1201">
        <v>4.7150076107633012</v>
      </c>
      <c r="J21" s="1201">
        <v>4.7375884428850989</v>
      </c>
      <c r="K21" s="1201">
        <v>4.8225888473183058</v>
      </c>
      <c r="L21" s="1201">
        <v>4.957276990257121</v>
      </c>
      <c r="M21" s="1201">
        <v>4.9321125274924817</v>
      </c>
      <c r="N21" s="1205"/>
      <c r="O21" s="1205"/>
      <c r="P21" s="1202"/>
    </row>
    <row r="22" spans="1:16" ht="13" customHeight="1">
      <c r="A22" s="300"/>
      <c r="B22" s="302" t="s">
        <v>245</v>
      </c>
      <c r="C22" s="1201">
        <v>3.59878905536043</v>
      </c>
      <c r="D22" s="1201">
        <v>3.8635939498200984</v>
      </c>
      <c r="E22" s="1201">
        <v>4.2278227841191134</v>
      </c>
      <c r="F22" s="1201">
        <v>4.1629818678705695</v>
      </c>
      <c r="G22" s="1201">
        <v>4.1264653431363794</v>
      </c>
      <c r="H22" s="1201">
        <v>4.526419804282602</v>
      </c>
      <c r="I22" s="1201">
        <v>4.6963475897740565</v>
      </c>
      <c r="J22" s="1201">
        <v>4.5696848056192847</v>
      </c>
      <c r="K22" s="1201">
        <v>4.8184514490115964</v>
      </c>
      <c r="L22" s="1201">
        <v>4.8158381935749439</v>
      </c>
      <c r="M22" s="1201">
        <v>4.7363133007481979</v>
      </c>
      <c r="N22" s="1205"/>
      <c r="O22" s="1205"/>
      <c r="P22" s="1202"/>
    </row>
    <row r="23" spans="1:16" ht="13" customHeight="1">
      <c r="A23" s="300"/>
      <c r="B23" s="302" t="s">
        <v>246</v>
      </c>
      <c r="C23" s="1201">
        <v>3.5433763096954793</v>
      </c>
      <c r="D23" s="1201">
        <v>3.9345489060818966</v>
      </c>
      <c r="E23" s="1201">
        <v>4.4620380015045109</v>
      </c>
      <c r="F23" s="1201">
        <v>4.3135488541592517</v>
      </c>
      <c r="G23" s="1201">
        <v>4.3796971972581442</v>
      </c>
      <c r="H23" s="1201">
        <v>4.6770140458330305</v>
      </c>
      <c r="I23" s="1201">
        <v>4.7279072225031467</v>
      </c>
      <c r="J23" s="1201">
        <v>5.0276477304448592</v>
      </c>
      <c r="K23" s="1201">
        <v>5.1157521003203748</v>
      </c>
      <c r="L23" s="1201">
        <v>4.9620726984632642</v>
      </c>
      <c r="M23" s="1201">
        <v>4.7978153126541292</v>
      </c>
      <c r="N23" s="1205"/>
      <c r="O23" s="1205"/>
      <c r="P23" s="1202"/>
    </row>
    <row r="24" spans="1:16" ht="13" customHeight="1">
      <c r="A24" s="300"/>
      <c r="B24" s="302" t="s">
        <v>258</v>
      </c>
      <c r="C24" s="1201">
        <v>3.7052262049056632</v>
      </c>
      <c r="D24" s="1201">
        <v>3.9060903753805527</v>
      </c>
      <c r="E24" s="1201">
        <v>4.2414743264156005</v>
      </c>
      <c r="F24" s="1201">
        <v>4.438887438360454</v>
      </c>
      <c r="G24" s="1201">
        <v>4.5754198902273426</v>
      </c>
      <c r="H24" s="1201">
        <v>4.8708042391350483</v>
      </c>
      <c r="I24" s="1201">
        <v>4.6800066780085539</v>
      </c>
      <c r="J24" s="1201">
        <v>5.1147697695953767</v>
      </c>
      <c r="K24" s="1201">
        <v>5.2978384732829076</v>
      </c>
      <c r="L24" s="1201">
        <v>5.00373540782729</v>
      </c>
      <c r="M24" s="1201">
        <v>4.8169965005074635</v>
      </c>
      <c r="N24" s="1205"/>
      <c r="O24" s="1205"/>
      <c r="P24" s="1202"/>
    </row>
    <row r="25" spans="1:16" ht="13" customHeight="1">
      <c r="A25" s="300"/>
      <c r="B25" s="302" t="s">
        <v>577</v>
      </c>
      <c r="C25" s="1201">
        <v>3.614546059186841</v>
      </c>
      <c r="D25" s="1201">
        <v>3.8154455445180431</v>
      </c>
      <c r="E25" s="1201">
        <v>4.1780838541836074</v>
      </c>
      <c r="F25" s="1201">
        <v>4.1218885479317144</v>
      </c>
      <c r="G25" s="1201">
        <v>4.6528152179515914</v>
      </c>
      <c r="H25" s="1201">
        <v>4.9423390929704469</v>
      </c>
      <c r="I25" s="1201">
        <v>4.7946035963289901</v>
      </c>
      <c r="J25" s="1201">
        <v>5.0605283402541437</v>
      </c>
      <c r="K25" s="1201">
        <v>4.9344798106587247</v>
      </c>
      <c r="L25" s="1201">
        <v>4.8649426145456607</v>
      </c>
      <c r="M25" s="1201">
        <v>4.7530360667512959</v>
      </c>
      <c r="N25" s="1205"/>
      <c r="O25" s="1205"/>
      <c r="P25" s="1202"/>
    </row>
    <row r="26" spans="1:16" ht="13" customHeight="1">
      <c r="A26" s="300"/>
      <c r="B26" s="302" t="s">
        <v>590</v>
      </c>
      <c r="C26" s="1201">
        <v>3.684472492565289</v>
      </c>
      <c r="D26" s="1201">
        <v>3.8620696123512279</v>
      </c>
      <c r="E26" s="1201">
        <v>4.2962917370649043</v>
      </c>
      <c r="F26" s="1201">
        <v>4.5323275396878193</v>
      </c>
      <c r="G26" s="1201">
        <v>5.4362699426462813</v>
      </c>
      <c r="H26" s="1201">
        <v>5.1330594719804292</v>
      </c>
      <c r="I26" s="1201">
        <v>4.7878084444649573</v>
      </c>
      <c r="J26" s="1201">
        <v>5.0695706693946603</v>
      </c>
      <c r="K26" s="1201">
        <v>5.4261581632888749</v>
      </c>
      <c r="L26" s="1201">
        <v>5.3058767300385856</v>
      </c>
      <c r="M26" s="1201">
        <v>4.9379666018480375</v>
      </c>
      <c r="N26" s="1205"/>
      <c r="O26" s="1205"/>
      <c r="P26" s="1202"/>
    </row>
    <row r="27" spans="1:16" ht="13" customHeight="1">
      <c r="A27" s="300"/>
      <c r="B27" s="302" t="s">
        <v>591</v>
      </c>
      <c r="C27" s="1200">
        <v>3.6435359518235764</v>
      </c>
      <c r="D27" s="1200">
        <v>3.8701263336799427</v>
      </c>
      <c r="E27" s="1200">
        <v>4.1417430453788988</v>
      </c>
      <c r="F27" s="1200">
        <v>4.3556918825723923</v>
      </c>
      <c r="G27" s="1200">
        <v>4.7965997028004992</v>
      </c>
      <c r="H27" s="1200">
        <v>4.9063135656614199</v>
      </c>
      <c r="I27" s="1200">
        <v>4.9801972757100996</v>
      </c>
      <c r="J27" s="1200">
        <v>5.1907537370838979</v>
      </c>
      <c r="K27" s="1200">
        <v>5.2642616973675844</v>
      </c>
      <c r="L27" s="1200">
        <v>5.1367415530239287</v>
      </c>
      <c r="M27" s="1200">
        <v>4.9009569039491874</v>
      </c>
      <c r="N27" s="1205"/>
      <c r="O27" s="1205"/>
      <c r="P27" s="1202"/>
    </row>
    <row r="28" spans="1:16" ht="13" customHeight="1">
      <c r="A28" s="300"/>
      <c r="B28" s="298" t="s">
        <v>686</v>
      </c>
      <c r="C28" s="1200">
        <v>3.3912658074799693</v>
      </c>
      <c r="D28" s="1200">
        <v>3.8371477701135666</v>
      </c>
      <c r="E28" s="1200">
        <v>4.1351609094854931</v>
      </c>
      <c r="F28" s="1200">
        <v>4.3500412964389517</v>
      </c>
      <c r="G28" s="1200">
        <v>5.0426627936769908</v>
      </c>
      <c r="H28" s="1200">
        <v>5.3975003806059272</v>
      </c>
      <c r="I28" s="1200">
        <v>5.1576091796832797</v>
      </c>
      <c r="J28" s="1200">
        <v>5.2969915348837393</v>
      </c>
      <c r="K28" s="1200">
        <v>5.371824446414796</v>
      </c>
      <c r="L28" s="1200">
        <v>5.4781270842834804</v>
      </c>
      <c r="M28" s="1200">
        <v>4.9512273315198136</v>
      </c>
      <c r="N28" s="1205"/>
      <c r="O28" s="1205"/>
      <c r="P28" s="1202"/>
    </row>
    <row r="29" spans="1:16" ht="13" customHeight="1">
      <c r="A29" s="300"/>
      <c r="B29" s="304" t="s">
        <v>534</v>
      </c>
      <c r="C29" s="1200">
        <v>4.2939882077274154</v>
      </c>
      <c r="D29" s="1200">
        <v>4.2542055025502954</v>
      </c>
      <c r="E29" s="1200">
        <v>4.5659638335916384</v>
      </c>
      <c r="F29" s="1200">
        <v>4.4618592102899592</v>
      </c>
      <c r="G29" s="1200">
        <v>4.8502344643870714</v>
      </c>
      <c r="H29" s="1200">
        <v>5.2628243584221464</v>
      </c>
      <c r="I29" s="1200">
        <v>6.6120092272881914</v>
      </c>
      <c r="J29" s="1200">
        <v>5.5528568391203414</v>
      </c>
      <c r="K29" s="1200">
        <v>5.4982832031774054</v>
      </c>
      <c r="L29" s="1200">
        <v>5.5640881230379442</v>
      </c>
      <c r="M29" s="1200">
        <v>5.0862662377188022</v>
      </c>
      <c r="N29" s="1205"/>
      <c r="O29" s="1205"/>
      <c r="P29" s="1202"/>
    </row>
    <row r="30" spans="1:16" ht="13" customHeight="1">
      <c r="A30" s="300"/>
      <c r="B30" s="302" t="s">
        <v>535</v>
      </c>
      <c r="C30" s="1200">
        <v>4.1538824833155426</v>
      </c>
      <c r="D30" s="1200">
        <v>4.3763904377105485</v>
      </c>
      <c r="E30" s="1200">
        <v>4.5360782474989518</v>
      </c>
      <c r="F30" s="1200">
        <v>4.5535534892314677</v>
      </c>
      <c r="G30" s="1200">
        <v>4.8165843270102764</v>
      </c>
      <c r="H30" s="1200">
        <v>5.1596115158215774</v>
      </c>
      <c r="I30" s="1200">
        <v>5.3687972090383154</v>
      </c>
      <c r="J30" s="1200">
        <v>5.6739045834559061</v>
      </c>
      <c r="K30" s="1200">
        <v>5.5413150259516613</v>
      </c>
      <c r="L30" s="1200">
        <v>5.6041637793874282</v>
      </c>
      <c r="M30" s="1200">
        <v>5.1031675525926339</v>
      </c>
      <c r="N30" s="1205"/>
      <c r="O30" s="1205"/>
      <c r="P30" s="1202"/>
    </row>
    <row r="31" spans="1:16" ht="13" customHeight="1">
      <c r="A31" s="300"/>
      <c r="B31" s="304" t="s">
        <v>536</v>
      </c>
      <c r="C31" s="1200">
        <v>4.2808797842792838</v>
      </c>
      <c r="D31" s="1200">
        <v>4.0943986599649698</v>
      </c>
      <c r="E31" s="1200">
        <v>4.591141885878911</v>
      </c>
      <c r="F31" s="1200">
        <v>4.6061892732816121</v>
      </c>
      <c r="G31" s="1200">
        <v>4.9519671599429342</v>
      </c>
      <c r="H31" s="1200">
        <v>5.1425064706075441</v>
      </c>
      <c r="I31" s="1200">
        <v>5.3647859125174779</v>
      </c>
      <c r="J31" s="1200">
        <v>5.6378925020026873</v>
      </c>
      <c r="K31" s="1200">
        <v>5.5703776268993179</v>
      </c>
      <c r="L31" s="1200">
        <v>5.5422187450465419</v>
      </c>
      <c r="M31" s="1200">
        <v>5.1355113633051435</v>
      </c>
      <c r="N31" s="1205"/>
      <c r="O31" s="1205"/>
      <c r="P31" s="1202"/>
    </row>
    <row r="32" spans="1:16" ht="6" customHeight="1">
      <c r="A32" s="299"/>
      <c r="B32" s="506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1202"/>
      <c r="O32" s="1202"/>
      <c r="P32" s="1202"/>
    </row>
    <row r="33" spans="1:16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1206"/>
      <c r="O33" s="1206"/>
      <c r="P33" s="1202"/>
    </row>
    <row r="34" spans="1:16" ht="9" customHeight="1">
      <c r="A34" s="76" t="s">
        <v>151</v>
      </c>
      <c r="B34" s="120"/>
      <c r="C34" s="512"/>
      <c r="D34" s="512"/>
      <c r="E34" s="512"/>
      <c r="F34" s="513"/>
      <c r="G34" s="513"/>
      <c r="H34" s="513"/>
      <c r="I34" s="513"/>
      <c r="J34" s="513"/>
      <c r="K34" s="513"/>
      <c r="L34" s="513"/>
      <c r="M34" s="514"/>
      <c r="N34" s="1206"/>
      <c r="O34" s="1206"/>
      <c r="P34" s="1202"/>
    </row>
    <row r="35" spans="1:16" ht="9" customHeight="1">
      <c r="A35" s="77" t="s">
        <v>318</v>
      </c>
      <c r="B35" s="122"/>
      <c r="C35" s="512"/>
      <c r="D35" s="512"/>
      <c r="E35" s="512"/>
      <c r="F35" s="513"/>
      <c r="G35" s="513"/>
      <c r="H35" s="513"/>
      <c r="I35" s="513"/>
      <c r="J35" s="513"/>
      <c r="K35" s="513"/>
      <c r="L35" s="513"/>
      <c r="M35" s="514"/>
      <c r="N35" s="1206"/>
      <c r="O35" s="1206"/>
      <c r="P35" s="1202"/>
    </row>
    <row r="36" spans="1:16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1206"/>
      <c r="O36" s="1206"/>
      <c r="P36" s="1202"/>
    </row>
    <row r="37" spans="1:16" ht="9" customHeight="1">
      <c r="A37" s="514"/>
      <c r="B37" s="514"/>
      <c r="C37" s="517"/>
      <c r="D37" s="517"/>
      <c r="E37" s="517"/>
      <c r="F37" s="517"/>
      <c r="G37" s="517"/>
      <c r="H37" s="517"/>
      <c r="I37" s="517"/>
      <c r="J37" s="517"/>
      <c r="K37" s="517"/>
      <c r="L37" s="517"/>
      <c r="M37" s="514"/>
      <c r="N37" s="1206"/>
      <c r="O37" s="1206"/>
      <c r="P37" s="1202"/>
    </row>
    <row r="38" spans="1:16" ht="9" customHeight="1">
      <c r="A38" s="514"/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14"/>
      <c r="N38" s="1206"/>
      <c r="O38" s="1206"/>
      <c r="P38" s="1202"/>
    </row>
    <row r="39" spans="1:16" ht="9" customHeight="1">
      <c r="A39" s="514"/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14"/>
      <c r="N39" s="1206"/>
      <c r="O39" s="1206"/>
      <c r="P39" s="1202"/>
    </row>
    <row r="40" spans="1:16" ht="12" customHeight="1">
      <c r="N40" s="1202"/>
      <c r="O40" s="1202"/>
      <c r="P40" s="1202"/>
    </row>
    <row r="41" spans="1:16" ht="12" customHeight="1">
      <c r="N41" s="1202"/>
      <c r="O41" s="1202"/>
      <c r="P41" s="1202"/>
    </row>
  </sheetData>
  <mergeCells count="1">
    <mergeCell ref="A5:B5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Q39"/>
  <sheetViews>
    <sheetView showGridLines="0" zoomScale="150" workbookViewId="0">
      <selection activeCell="A6" sqref="A6"/>
    </sheetView>
  </sheetViews>
  <sheetFormatPr baseColWidth="10" defaultColWidth="12.83203125" defaultRowHeight="12" customHeight="1"/>
  <cols>
    <col min="1" max="1" width="0.6640625" style="298" customWidth="1"/>
    <col min="2" max="2" width="10.83203125" style="298" customWidth="1"/>
    <col min="3" max="13" width="5.5" style="298" customWidth="1"/>
    <col min="14" max="15" width="5.1640625" style="298" customWidth="1"/>
    <col min="16" max="16384" width="12.83203125" style="298"/>
  </cols>
  <sheetData>
    <row r="2" spans="1:17" ht="12" customHeight="1">
      <c r="A2" s="508" t="s">
        <v>40</v>
      </c>
      <c r="B2" s="508"/>
      <c r="C2" s="297"/>
      <c r="D2" s="297"/>
      <c r="E2" s="297"/>
      <c r="F2" s="297"/>
      <c r="N2" s="1202"/>
      <c r="O2" s="1202"/>
      <c r="P2" s="1202"/>
      <c r="Q2" s="1202"/>
    </row>
    <row r="3" spans="1:17" ht="11">
      <c r="A3" s="509" t="s">
        <v>405</v>
      </c>
      <c r="B3" s="509"/>
      <c r="N3" s="1202"/>
      <c r="O3" s="1202"/>
      <c r="P3" s="1202"/>
      <c r="Q3" s="1202"/>
    </row>
    <row r="4" spans="1:17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1202"/>
      <c r="O4" s="1202"/>
      <c r="P4" s="1202"/>
      <c r="Q4" s="1202"/>
    </row>
    <row r="5" spans="1:17" ht="17" customHeight="1">
      <c r="A5" s="1330" t="s">
        <v>198</v>
      </c>
      <c r="B5" s="1334"/>
      <c r="C5" s="519">
        <v>2007</v>
      </c>
      <c r="D5" s="519">
        <v>2008</v>
      </c>
      <c r="E5" s="519">
        <v>2009</v>
      </c>
      <c r="F5" s="519">
        <v>2010</v>
      </c>
      <c r="G5" s="519">
        <v>2011</v>
      </c>
      <c r="H5" s="519">
        <v>2012</v>
      </c>
      <c r="I5" s="519">
        <v>2013</v>
      </c>
      <c r="J5" s="519">
        <v>2014</v>
      </c>
      <c r="K5" s="519">
        <v>2015</v>
      </c>
      <c r="L5" s="519">
        <v>2016</v>
      </c>
      <c r="M5" s="1181" t="s">
        <v>727</v>
      </c>
      <c r="N5" s="1203"/>
      <c r="O5" s="1203"/>
      <c r="P5" s="1202"/>
      <c r="Q5" s="1202"/>
    </row>
    <row r="6" spans="1:17" ht="18" customHeight="1">
      <c r="A6" s="1180" t="s">
        <v>692</v>
      </c>
      <c r="B6" s="1179"/>
      <c r="C6" s="1207">
        <v>16572.272514339595</v>
      </c>
      <c r="D6" s="1207">
        <v>17048.710070468125</v>
      </c>
      <c r="E6" s="1207">
        <v>17206.413324997364</v>
      </c>
      <c r="F6" s="1207">
        <v>18156.674295570585</v>
      </c>
      <c r="G6" s="1207">
        <v>19950.695300989471</v>
      </c>
      <c r="H6" s="1207">
        <v>19846.40500645162</v>
      </c>
      <c r="I6" s="1207">
        <v>21805.630434198505</v>
      </c>
      <c r="J6" s="1207">
        <v>22353.253191421474</v>
      </c>
      <c r="K6" s="1207">
        <v>23883.310694784224</v>
      </c>
      <c r="L6" s="1207">
        <v>24752.07763036761</v>
      </c>
      <c r="M6" s="1207">
        <v>25559.764632633753</v>
      </c>
      <c r="N6" s="1204"/>
      <c r="O6" s="1204"/>
      <c r="P6" s="1202"/>
      <c r="Q6" s="1202"/>
    </row>
    <row r="7" spans="1:17" ht="6" customHeight="1">
      <c r="A7" s="300"/>
      <c r="B7" s="301"/>
      <c r="C7" s="1208"/>
      <c r="D7" s="1208"/>
      <c r="E7" s="1208"/>
      <c r="F7" s="1208"/>
      <c r="G7" s="1208"/>
      <c r="H7" s="1208"/>
      <c r="I7" s="1208"/>
      <c r="J7" s="1208"/>
      <c r="K7" s="1208"/>
      <c r="L7" s="1208"/>
      <c r="M7" s="1208"/>
      <c r="N7" s="1205"/>
      <c r="O7" s="1205"/>
      <c r="P7" s="1202"/>
      <c r="Q7" s="1202"/>
    </row>
    <row r="8" spans="1:17" ht="13" customHeight="1">
      <c r="A8" s="300"/>
      <c r="B8" s="302" t="s">
        <v>488</v>
      </c>
      <c r="C8" s="1209">
        <v>13.502081371520738</v>
      </c>
      <c r="D8" s="1209">
        <v>13.575750777047398</v>
      </c>
      <c r="E8" s="1209">
        <v>13.643629530932635</v>
      </c>
      <c r="F8" s="1209">
        <v>13.780065826241961</v>
      </c>
      <c r="G8" s="1209">
        <v>13.917866484504376</v>
      </c>
      <c r="H8" s="1209">
        <v>14.057045149349424</v>
      </c>
      <c r="I8" s="1209">
        <v>14.190587078268244</v>
      </c>
      <c r="J8" s="1209">
        <v>14.608690478875767</v>
      </c>
      <c r="K8" s="1209">
        <v>14.971042192866422</v>
      </c>
      <c r="L8" s="1209">
        <v>16.125629783979171</v>
      </c>
      <c r="M8" s="1209">
        <v>17.777296005363766</v>
      </c>
      <c r="N8" s="1205"/>
      <c r="O8" s="1205"/>
      <c r="P8" s="1202"/>
      <c r="Q8" s="1202"/>
    </row>
    <row r="9" spans="1:17" ht="13" customHeight="1">
      <c r="A9" s="300"/>
      <c r="B9" s="302" t="s">
        <v>603</v>
      </c>
      <c r="C9" s="1209">
        <v>352.90183168698678</v>
      </c>
      <c r="D9" s="1209">
        <v>373.04884647164801</v>
      </c>
      <c r="E9" s="1209">
        <v>330.06605195664594</v>
      </c>
      <c r="F9" s="1209">
        <v>226.01835155067275</v>
      </c>
      <c r="G9" s="1209">
        <v>286.43110295372406</v>
      </c>
      <c r="H9" s="1209">
        <v>380.6131549421824</v>
      </c>
      <c r="I9" s="1209">
        <v>321.01102433428628</v>
      </c>
      <c r="J9" s="1209">
        <v>337.94093257212836</v>
      </c>
      <c r="K9" s="1209">
        <v>402.15557074216093</v>
      </c>
      <c r="L9" s="1209">
        <v>390.55761088102196</v>
      </c>
      <c r="M9" s="1209">
        <v>359.40671191968949</v>
      </c>
      <c r="N9" s="1205"/>
      <c r="O9" s="1205"/>
      <c r="P9" s="1202"/>
      <c r="Q9" s="1202"/>
    </row>
    <row r="10" spans="1:17" ht="13" customHeight="1">
      <c r="A10" s="300"/>
      <c r="B10" s="302" t="s">
        <v>604</v>
      </c>
      <c r="C10" s="1209">
        <v>429.62695518113088</v>
      </c>
      <c r="D10" s="1209">
        <v>464.16993933388142</v>
      </c>
      <c r="E10" s="1209">
        <v>532.71345695716616</v>
      </c>
      <c r="F10" s="1209">
        <v>809.70211716841618</v>
      </c>
      <c r="G10" s="1209">
        <v>1011.4928279517945</v>
      </c>
      <c r="H10" s="1209">
        <v>744.57743994017972</v>
      </c>
      <c r="I10" s="1209">
        <v>796.57902252395081</v>
      </c>
      <c r="J10" s="1209">
        <v>609.20036849851147</v>
      </c>
      <c r="K10" s="1209">
        <v>502.67838355439966</v>
      </c>
      <c r="L10" s="1209">
        <v>460.54248466469005</v>
      </c>
      <c r="M10" s="1209">
        <v>469.8939796401973</v>
      </c>
      <c r="N10" s="1205"/>
      <c r="O10" s="1205"/>
      <c r="P10" s="1202"/>
      <c r="Q10" s="1202"/>
    </row>
    <row r="11" spans="1:17" ht="13" customHeight="1">
      <c r="A11" s="300"/>
      <c r="B11" s="302" t="s">
        <v>605</v>
      </c>
      <c r="C11" s="1209">
        <v>2528.1091185555629</v>
      </c>
      <c r="D11" s="1209">
        <v>3170.3508278321342</v>
      </c>
      <c r="E11" s="1209">
        <v>3069.9873431297747</v>
      </c>
      <c r="F11" s="1209">
        <v>3049.9555832103792</v>
      </c>
      <c r="G11" s="1209">
        <v>3079.9496233252084</v>
      </c>
      <c r="H11" s="1209">
        <v>2983.0221618984938</v>
      </c>
      <c r="I11" s="1209">
        <v>3529.2097273840086</v>
      </c>
      <c r="J11" s="1209">
        <v>3415.516244529596</v>
      </c>
      <c r="K11" s="1209">
        <v>4056.0077182699206</v>
      </c>
      <c r="L11" s="1209">
        <v>4066.5077939848356</v>
      </c>
      <c r="M11" s="1209">
        <v>3960.6456549097002</v>
      </c>
      <c r="N11" s="1205"/>
      <c r="O11" s="1205"/>
      <c r="P11" s="1202"/>
      <c r="Q11" s="1202"/>
    </row>
    <row r="12" spans="1:17" ht="13" customHeight="1">
      <c r="A12" s="300"/>
      <c r="B12" s="302" t="s">
        <v>606</v>
      </c>
      <c r="C12" s="1209">
        <v>380.57183125225112</v>
      </c>
      <c r="D12" s="1209">
        <v>360.12879208203537</v>
      </c>
      <c r="E12" s="1209">
        <v>363.45788108966428</v>
      </c>
      <c r="F12" s="1209">
        <v>372.20404772709537</v>
      </c>
      <c r="G12" s="1209">
        <v>386.08734726140904</v>
      </c>
      <c r="H12" s="1209">
        <v>421.13042521899638</v>
      </c>
      <c r="I12" s="1209">
        <v>422.2711494509096</v>
      </c>
      <c r="J12" s="1209">
        <v>415.19610729975864</v>
      </c>
      <c r="K12" s="1209">
        <v>417.7550084592433</v>
      </c>
      <c r="L12" s="1209">
        <v>428.8416252406476</v>
      </c>
      <c r="M12" s="1209">
        <v>407.97862731161894</v>
      </c>
      <c r="N12" s="1205"/>
      <c r="O12" s="1205"/>
      <c r="P12" s="1202"/>
      <c r="Q12" s="1202"/>
    </row>
    <row r="13" spans="1:17" ht="13" customHeight="1">
      <c r="A13" s="300"/>
      <c r="B13" s="302" t="s">
        <v>595</v>
      </c>
      <c r="C13" s="1209">
        <v>75.478875812726898</v>
      </c>
      <c r="D13" s="1209">
        <v>75.890505786675163</v>
      </c>
      <c r="E13" s="1209">
        <v>76.269958315608534</v>
      </c>
      <c r="F13" s="1209">
        <v>77.032657898764612</v>
      </c>
      <c r="G13" s="1209">
        <v>77.802984477752261</v>
      </c>
      <c r="H13" s="1209">
        <v>98.391362903887526</v>
      </c>
      <c r="I13" s="1209">
        <v>114.37169597682309</v>
      </c>
      <c r="J13" s="1209">
        <v>91.443399273149907</v>
      </c>
      <c r="K13" s="1209">
        <v>86.712556165998492</v>
      </c>
      <c r="L13" s="1209">
        <v>105.73719896114358</v>
      </c>
      <c r="M13" s="1209">
        <v>111.71998378355921</v>
      </c>
      <c r="N13" s="1205"/>
      <c r="O13" s="1205"/>
      <c r="P13" s="1202"/>
      <c r="Q13" s="1202"/>
    </row>
    <row r="14" spans="1:17" ht="13" customHeight="1">
      <c r="A14" s="300"/>
      <c r="B14" s="302" t="s">
        <v>596</v>
      </c>
      <c r="C14" s="1209">
        <v>262.40956809917253</v>
      </c>
      <c r="D14" s="1209">
        <v>293.93829250280322</v>
      </c>
      <c r="E14" s="1209">
        <v>338.00203256903814</v>
      </c>
      <c r="F14" s="1209">
        <v>603.54948725129486</v>
      </c>
      <c r="G14" s="1209">
        <v>546.44040270628818</v>
      </c>
      <c r="H14" s="1209">
        <v>281.27835329792543</v>
      </c>
      <c r="I14" s="1209">
        <v>265.80088196418325</v>
      </c>
      <c r="J14" s="1209">
        <v>198.02519024666506</v>
      </c>
      <c r="K14" s="1209">
        <v>192.14065728101835</v>
      </c>
      <c r="L14" s="1209">
        <v>195.22968672601749</v>
      </c>
      <c r="M14" s="1209">
        <v>197.92609735442241</v>
      </c>
      <c r="N14" s="1205"/>
      <c r="O14" s="1205"/>
      <c r="P14" s="1202"/>
      <c r="Q14" s="1202"/>
    </row>
    <row r="15" spans="1:17" ht="13" customHeight="1">
      <c r="A15" s="300"/>
      <c r="B15" s="302" t="s">
        <v>597</v>
      </c>
      <c r="C15" s="1209">
        <v>4749.4507099636721</v>
      </c>
      <c r="D15" s="1209">
        <v>4605.5039195095442</v>
      </c>
      <c r="E15" s="1209">
        <v>4332.5331841024354</v>
      </c>
      <c r="F15" s="1209">
        <v>4096.3374352807123</v>
      </c>
      <c r="G15" s="1209">
        <v>5452.1778271625881</v>
      </c>
      <c r="H15" s="1209">
        <v>5265.5446427709212</v>
      </c>
      <c r="I15" s="1209">
        <v>5941.7484387662853</v>
      </c>
      <c r="J15" s="1209">
        <v>6304.7912253658651</v>
      </c>
      <c r="K15" s="1209">
        <v>6242.415878011946</v>
      </c>
      <c r="L15" s="1209">
        <v>5956.6518474468448</v>
      </c>
      <c r="M15" s="1209">
        <v>6673.6671512529219</v>
      </c>
      <c r="N15" s="1205"/>
      <c r="O15" s="1205"/>
      <c r="P15" s="1202"/>
      <c r="Q15" s="1202"/>
    </row>
    <row r="16" spans="1:17" ht="13" customHeight="1">
      <c r="A16" s="300"/>
      <c r="B16" s="302" t="s">
        <v>598</v>
      </c>
      <c r="C16" s="1209">
        <v>4556.9534913148145</v>
      </c>
      <c r="D16" s="1209">
        <v>4375.9333264644474</v>
      </c>
      <c r="E16" s="1209">
        <v>4705.8229470494762</v>
      </c>
      <c r="F16" s="1209">
        <v>4964.0668006676915</v>
      </c>
      <c r="G16" s="1209">
        <v>5015.7407933560753</v>
      </c>
      <c r="H16" s="1209">
        <v>5738.5286939911466</v>
      </c>
      <c r="I16" s="1209">
        <v>6436.2167804713999</v>
      </c>
      <c r="J16" s="1209">
        <v>7183.4313989904012</v>
      </c>
      <c r="K16" s="1209">
        <v>7925.450540865223</v>
      </c>
      <c r="L16" s="1209">
        <v>8904.766024470815</v>
      </c>
      <c r="M16" s="1209">
        <v>9208.531082919777</v>
      </c>
      <c r="N16" s="1205"/>
      <c r="O16" s="1205"/>
      <c r="P16" s="1202"/>
      <c r="Q16" s="1202"/>
    </row>
    <row r="17" spans="1:17" ht="13" customHeight="1">
      <c r="A17" s="300"/>
      <c r="B17" s="302" t="s">
        <v>599</v>
      </c>
      <c r="C17" s="1209">
        <v>157.02843583440821</v>
      </c>
      <c r="D17" s="1209">
        <v>155.68399226526515</v>
      </c>
      <c r="E17" s="1209">
        <v>155.38383405901237</v>
      </c>
      <c r="F17" s="1209">
        <v>156.84827526404095</v>
      </c>
      <c r="G17" s="1209">
        <v>158.41675801668137</v>
      </c>
      <c r="H17" s="1209">
        <v>164.24560277877885</v>
      </c>
      <c r="I17" s="1209">
        <v>179.96283838621565</v>
      </c>
      <c r="J17" s="1209">
        <v>188.58430369768433</v>
      </c>
      <c r="K17" s="1209">
        <v>179.43910409012096</v>
      </c>
      <c r="L17" s="1209">
        <v>189.25767569513329</v>
      </c>
      <c r="M17" s="1209">
        <v>190.06582295288021</v>
      </c>
      <c r="N17" s="1205"/>
      <c r="O17" s="1205"/>
      <c r="P17" s="1202"/>
      <c r="Q17" s="1202"/>
    </row>
    <row r="18" spans="1:17" ht="13" customHeight="1">
      <c r="A18" s="300"/>
      <c r="B18" s="302" t="s">
        <v>600</v>
      </c>
      <c r="C18" s="1209">
        <v>34.457526011883054</v>
      </c>
      <c r="D18" s="1209">
        <v>34.645495559570101</v>
      </c>
      <c r="E18" s="1209">
        <v>34.818723037367945</v>
      </c>
      <c r="F18" s="1209">
        <v>35.166910267741621</v>
      </c>
      <c r="G18" s="1209">
        <v>35.518579370419033</v>
      </c>
      <c r="H18" s="1209">
        <v>35.873765164123235</v>
      </c>
      <c r="I18" s="1209">
        <v>36.562305168257367</v>
      </c>
      <c r="J18" s="1209">
        <v>36.673163803469855</v>
      </c>
      <c r="K18" s="1209">
        <v>36.938587830329176</v>
      </c>
      <c r="L18" s="1209">
        <v>37.361193818188156</v>
      </c>
      <c r="M18" s="1209">
        <v>36.942929712108963</v>
      </c>
      <c r="N18" s="1205"/>
      <c r="O18" s="1205"/>
      <c r="P18" s="1202"/>
      <c r="Q18" s="1202"/>
    </row>
    <row r="19" spans="1:17" ht="13" customHeight="1">
      <c r="A19" s="300"/>
      <c r="B19" s="302" t="s">
        <v>601</v>
      </c>
      <c r="C19" s="1209">
        <v>136.92259534749576</v>
      </c>
      <c r="D19" s="1209">
        <v>138.10540675770807</v>
      </c>
      <c r="E19" s="1209">
        <v>134.66463343121848</v>
      </c>
      <c r="F19" s="1209">
        <v>136.62165243393821</v>
      </c>
      <c r="G19" s="1209">
        <v>149.4515934337667</v>
      </c>
      <c r="H19" s="1209">
        <v>168.19050858595605</v>
      </c>
      <c r="I19" s="1209">
        <v>178.00112944599303</v>
      </c>
      <c r="J19" s="1209">
        <v>168.41117357213167</v>
      </c>
      <c r="K19" s="1209">
        <v>191.55322140332916</v>
      </c>
      <c r="L19" s="1209">
        <v>183.33037983689687</v>
      </c>
      <c r="M19" s="1209">
        <v>167.24338380084998</v>
      </c>
      <c r="N19" s="1205"/>
      <c r="O19" s="1205"/>
      <c r="P19" s="1202"/>
      <c r="Q19" s="1202"/>
    </row>
    <row r="20" spans="1:17" ht="13" customHeight="1">
      <c r="A20" s="300"/>
      <c r="B20" s="302" t="s">
        <v>243</v>
      </c>
      <c r="C20" s="1209">
        <v>127.86293255837961</v>
      </c>
      <c r="D20" s="1209">
        <v>128.56013809905843</v>
      </c>
      <c r="E20" s="1209">
        <v>129.20293878955371</v>
      </c>
      <c r="F20" s="1209">
        <v>130.49496817744924</v>
      </c>
      <c r="G20" s="1209">
        <v>131.79991785922377</v>
      </c>
      <c r="H20" s="1209">
        <v>133.117917037816</v>
      </c>
      <c r="I20" s="1209">
        <v>134.38253724967524</v>
      </c>
      <c r="J20" s="1209">
        <v>135.18883247317328</v>
      </c>
      <c r="K20" s="1209">
        <v>135.18883247317328</v>
      </c>
      <c r="L20" s="1209">
        <v>137.754240447971</v>
      </c>
      <c r="M20" s="1209">
        <v>139.92057281083368</v>
      </c>
      <c r="N20" s="1205"/>
      <c r="O20" s="1205"/>
      <c r="P20" s="1202"/>
      <c r="Q20" s="1202"/>
    </row>
    <row r="21" spans="1:17" ht="13" customHeight="1">
      <c r="A21" s="300"/>
      <c r="B21" s="302" t="s">
        <v>244</v>
      </c>
      <c r="C21" s="1209">
        <v>411.00775494278474</v>
      </c>
      <c r="D21" s="1209">
        <v>437.08409150463967</v>
      </c>
      <c r="E21" s="1209">
        <v>555.70992970025293</v>
      </c>
      <c r="F21" s="1209">
        <v>831.22199772326871</v>
      </c>
      <c r="G21" s="1209">
        <v>839.44143339386733</v>
      </c>
      <c r="H21" s="1209">
        <v>654.74359560246705</v>
      </c>
      <c r="I21" s="1209">
        <v>523.64851465112451</v>
      </c>
      <c r="J21" s="1209">
        <v>658.79497579937276</v>
      </c>
      <c r="K21" s="1209">
        <v>732.23128083816869</v>
      </c>
      <c r="L21" s="1209">
        <v>747.27013483841893</v>
      </c>
      <c r="M21" s="1209">
        <v>675.70365175787288</v>
      </c>
      <c r="N21" s="1205"/>
      <c r="O21" s="1205"/>
      <c r="P21" s="1202"/>
      <c r="Q21" s="1202"/>
    </row>
    <row r="22" spans="1:17" ht="13" customHeight="1">
      <c r="A22" s="300"/>
      <c r="B22" s="302" t="s">
        <v>245</v>
      </c>
      <c r="C22" s="1209">
        <v>42.980462349766036</v>
      </c>
      <c r="D22" s="1209">
        <v>42.919066477509176</v>
      </c>
      <c r="E22" s="1209">
        <v>31.742140261957353</v>
      </c>
      <c r="F22" s="1209">
        <v>56.294393794214095</v>
      </c>
      <c r="G22" s="1209">
        <v>45.2912112617311</v>
      </c>
      <c r="H22" s="1209">
        <v>42.934460741885289</v>
      </c>
      <c r="I22" s="1209">
        <v>57.175647831806828</v>
      </c>
      <c r="J22" s="1209">
        <v>62.935755258545477</v>
      </c>
      <c r="K22" s="1209">
        <v>51.18727223804828</v>
      </c>
      <c r="L22" s="1209">
        <v>27.686573697864663</v>
      </c>
      <c r="M22" s="1209">
        <v>25.321532611814792</v>
      </c>
      <c r="N22" s="1205"/>
      <c r="O22" s="1205"/>
      <c r="P22" s="1202"/>
      <c r="Q22" s="1202"/>
    </row>
    <row r="23" spans="1:17" ht="13" customHeight="1">
      <c r="A23" s="300"/>
      <c r="B23" s="302" t="s">
        <v>246</v>
      </c>
      <c r="C23" s="1209">
        <v>183.87170892525128</v>
      </c>
      <c r="D23" s="1209">
        <v>193.06309931016818</v>
      </c>
      <c r="E23" s="1209">
        <v>219.52833717932521</v>
      </c>
      <c r="F23" s="1209">
        <v>289.24517327601876</v>
      </c>
      <c r="G23" s="1209">
        <v>304.99783161514222</v>
      </c>
      <c r="H23" s="1209">
        <v>266.3781026112581</v>
      </c>
      <c r="I23" s="1209">
        <v>272.05247977720614</v>
      </c>
      <c r="J23" s="1209">
        <v>231.17633739689978</v>
      </c>
      <c r="K23" s="1209">
        <v>282.22681702394408</v>
      </c>
      <c r="L23" s="1209">
        <v>327.46733375655947</v>
      </c>
      <c r="M23" s="1209">
        <v>308.68730976928896</v>
      </c>
      <c r="N23" s="1205"/>
      <c r="O23" s="1205"/>
      <c r="P23" s="1202"/>
      <c r="Q23" s="1202"/>
    </row>
    <row r="24" spans="1:17" ht="13" customHeight="1">
      <c r="A24" s="300"/>
      <c r="B24" s="302" t="s">
        <v>258</v>
      </c>
      <c r="C24" s="1209">
        <v>137.71793346270962</v>
      </c>
      <c r="D24" s="1209">
        <v>137.92122837529666</v>
      </c>
      <c r="E24" s="1209">
        <v>138.61083451717315</v>
      </c>
      <c r="F24" s="1209">
        <v>139.99694286234487</v>
      </c>
      <c r="G24" s="1209">
        <v>141.52495359128687</v>
      </c>
      <c r="H24" s="1209">
        <v>146.92954045753569</v>
      </c>
      <c r="I24" s="1209">
        <v>148.7144514633961</v>
      </c>
      <c r="J24" s="1209">
        <v>151.23377349670187</v>
      </c>
      <c r="K24" s="1209">
        <v>151.04695932246602</v>
      </c>
      <c r="L24" s="1209">
        <v>165.9883716370168</v>
      </c>
      <c r="M24" s="1209">
        <v>159.97828106799116</v>
      </c>
      <c r="N24" s="1205"/>
      <c r="O24" s="1205"/>
      <c r="P24" s="1202"/>
      <c r="Q24" s="1202"/>
    </row>
    <row r="25" spans="1:17" ht="13" customHeight="1">
      <c r="A25" s="300"/>
      <c r="B25" s="302" t="s">
        <v>577</v>
      </c>
      <c r="C25" s="1209">
        <v>102.93394207789889</v>
      </c>
      <c r="D25" s="1209">
        <v>103.09811550208897</v>
      </c>
      <c r="E25" s="1209">
        <v>103.61360607959938</v>
      </c>
      <c r="F25" s="1209">
        <v>104.64974214039538</v>
      </c>
      <c r="G25" s="1209">
        <v>106.80694762978801</v>
      </c>
      <c r="H25" s="1209">
        <v>118.61406373462759</v>
      </c>
      <c r="I25" s="1209">
        <v>131.73327515974833</v>
      </c>
      <c r="J25" s="1209">
        <v>114.33265857122109</v>
      </c>
      <c r="K25" s="1209">
        <v>111.64883570429764</v>
      </c>
      <c r="L25" s="1209">
        <v>111.57293061608431</v>
      </c>
      <c r="M25" s="1209">
        <v>112.33156934329413</v>
      </c>
      <c r="N25" s="1205"/>
      <c r="O25" s="1205"/>
      <c r="P25" s="1202"/>
      <c r="Q25" s="1202"/>
    </row>
    <row r="26" spans="1:17" ht="13" customHeight="1">
      <c r="A26" s="300"/>
      <c r="B26" s="302" t="s">
        <v>590</v>
      </c>
      <c r="C26" s="1209">
        <v>246.37277523370341</v>
      </c>
      <c r="D26" s="1209">
        <v>219.41931178343424</v>
      </c>
      <c r="E26" s="1209">
        <v>215.33911153228141</v>
      </c>
      <c r="F26" s="1209">
        <v>217.49250264760417</v>
      </c>
      <c r="G26" s="1209">
        <v>224.11267724232553</v>
      </c>
      <c r="H26" s="1209">
        <v>244.69558783558267</v>
      </c>
      <c r="I26" s="1209">
        <v>266.95554226299902</v>
      </c>
      <c r="J26" s="1209">
        <v>257.29005583836908</v>
      </c>
      <c r="K26" s="1209">
        <v>268.98140573176414</v>
      </c>
      <c r="L26" s="1209">
        <v>269.0702911197248</v>
      </c>
      <c r="M26" s="1209">
        <v>249.13373312387648</v>
      </c>
      <c r="N26" s="1205"/>
      <c r="O26" s="1205"/>
      <c r="P26" s="1202"/>
      <c r="Q26" s="1202"/>
    </row>
    <row r="27" spans="1:17" ht="13" customHeight="1">
      <c r="A27" s="300"/>
      <c r="B27" s="302" t="s">
        <v>591</v>
      </c>
      <c r="C27" s="1209">
        <v>341.9228537103042</v>
      </c>
      <c r="D27" s="1209">
        <v>341.10594061193279</v>
      </c>
      <c r="E27" s="1209">
        <v>342.57616389051447</v>
      </c>
      <c r="F27" s="1209">
        <v>346.00192552941962</v>
      </c>
      <c r="G27" s="1209">
        <v>349.46194478471386</v>
      </c>
      <c r="H27" s="1209">
        <v>355.12221116275231</v>
      </c>
      <c r="I27" s="1209">
        <v>368.51691112443041</v>
      </c>
      <c r="J27" s="1209">
        <v>394.26248602632029</v>
      </c>
      <c r="K27" s="1209">
        <v>396.48437039586247</v>
      </c>
      <c r="L27" s="1209">
        <v>376.65826104103985</v>
      </c>
      <c r="M27" s="1209">
        <v>368.0378437890194</v>
      </c>
      <c r="N27" s="1205"/>
      <c r="O27" s="1205"/>
      <c r="P27" s="1202"/>
      <c r="Q27" s="1202"/>
    </row>
    <row r="28" spans="1:17" ht="13" customHeight="1">
      <c r="A28" s="300"/>
      <c r="B28" s="298" t="s">
        <v>686</v>
      </c>
      <c r="C28" s="1209">
        <v>592.85281619003354</v>
      </c>
      <c r="D28" s="1209">
        <v>623.35773624493299</v>
      </c>
      <c r="E28" s="1209">
        <v>658.50140631283318</v>
      </c>
      <c r="F28" s="1209">
        <v>618.55577313738911</v>
      </c>
      <c r="G28" s="1209">
        <v>711.57523960260028</v>
      </c>
      <c r="H28" s="1209">
        <v>780.30579718089245</v>
      </c>
      <c r="I28" s="1209">
        <v>857.17534703712829</v>
      </c>
      <c r="J28" s="1209">
        <v>650.78501771519325</v>
      </c>
      <c r="K28" s="1209">
        <v>747.29556199603587</v>
      </c>
      <c r="L28" s="1209">
        <v>856.1936744532079</v>
      </c>
      <c r="M28" s="1209">
        <v>851.51044414154035</v>
      </c>
      <c r="N28" s="1205"/>
      <c r="O28" s="1205"/>
      <c r="P28" s="1202"/>
      <c r="Q28" s="1202"/>
    </row>
    <row r="29" spans="1:17" ht="13" customHeight="1">
      <c r="A29" s="300"/>
      <c r="B29" s="304" t="s">
        <v>534</v>
      </c>
      <c r="C29" s="1209">
        <v>358.87272211631711</v>
      </c>
      <c r="D29" s="1209">
        <v>441.03812211410241</v>
      </c>
      <c r="E29" s="1209">
        <v>429.46317911256335</v>
      </c>
      <c r="F29" s="1209">
        <v>546.02831893498603</v>
      </c>
      <c r="G29" s="1209">
        <v>549.44880553384257</v>
      </c>
      <c r="H29" s="1209">
        <v>394.70230920164687</v>
      </c>
      <c r="I29" s="1209">
        <v>357.65835432845779</v>
      </c>
      <c r="J29" s="1209">
        <v>337.55897983976615</v>
      </c>
      <c r="K29" s="1209">
        <v>329.07908314228786</v>
      </c>
      <c r="L29" s="1209">
        <v>364.61704781437101</v>
      </c>
      <c r="M29" s="1209">
        <v>389.71820208682078</v>
      </c>
      <c r="N29" s="1205"/>
      <c r="O29" s="1205"/>
      <c r="P29" s="1202"/>
      <c r="Q29" s="1202"/>
    </row>
    <row r="30" spans="1:17" ht="13" customHeight="1">
      <c r="A30" s="300"/>
      <c r="B30" s="302" t="s">
        <v>535</v>
      </c>
      <c r="C30" s="1209">
        <v>304.68115510534625</v>
      </c>
      <c r="D30" s="1209">
        <v>271.560412096824</v>
      </c>
      <c r="E30" s="1209">
        <v>226.43423028487899</v>
      </c>
      <c r="F30" s="1209">
        <v>242.39906561866954</v>
      </c>
      <c r="G30" s="1209">
        <v>241.76489850718912</v>
      </c>
      <c r="H30" s="1209">
        <v>287.40712000313744</v>
      </c>
      <c r="I30" s="1209">
        <v>330.35980226575322</v>
      </c>
      <c r="J30" s="1209">
        <v>286.30558012410762</v>
      </c>
      <c r="K30" s="1209">
        <v>276.70523903797471</v>
      </c>
      <c r="L30" s="1209">
        <v>271.66275947720254</v>
      </c>
      <c r="M30" s="1209">
        <v>282.58090620284878</v>
      </c>
      <c r="N30" s="1205"/>
      <c r="O30" s="1205"/>
      <c r="P30" s="1202"/>
      <c r="Q30" s="1202"/>
    </row>
    <row r="31" spans="1:17" ht="13" customHeight="1">
      <c r="A31" s="300"/>
      <c r="B31" s="304" t="s">
        <v>536</v>
      </c>
      <c r="C31" s="1209">
        <v>43.78243723547633</v>
      </c>
      <c r="D31" s="1209">
        <v>48.60771300537661</v>
      </c>
      <c r="E31" s="1209">
        <v>68.32777210809185</v>
      </c>
      <c r="F31" s="1209">
        <v>93.01010718183835</v>
      </c>
      <c r="G31" s="1209">
        <v>91.041733467556242</v>
      </c>
      <c r="H31" s="1209">
        <v>126.00114424007204</v>
      </c>
      <c r="I31" s="1209">
        <v>121.33199009620445</v>
      </c>
      <c r="J31" s="1209">
        <v>109.56654055356948</v>
      </c>
      <c r="K31" s="1209">
        <v>153.01676801364283</v>
      </c>
      <c r="L31" s="1209">
        <v>161.22685995793654</v>
      </c>
      <c r="M31" s="1209">
        <v>195.0418643654649</v>
      </c>
      <c r="N31" s="1205"/>
      <c r="O31" s="1205"/>
      <c r="P31" s="1202"/>
      <c r="Q31" s="1202"/>
    </row>
    <row r="32" spans="1:17" ht="6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1202"/>
      <c r="O32" s="1202"/>
      <c r="P32" s="1202"/>
      <c r="Q32" s="1202"/>
    </row>
    <row r="33" spans="1:17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1206"/>
      <c r="O33" s="1206"/>
      <c r="P33" s="1202"/>
      <c r="Q33" s="1202"/>
    </row>
    <row r="34" spans="1:17" ht="9" customHeight="1">
      <c r="A34" s="76" t="s">
        <v>151</v>
      </c>
      <c r="B34" s="120"/>
      <c r="C34" s="512"/>
      <c r="D34" s="512"/>
      <c r="E34" s="512"/>
      <c r="F34" s="513"/>
      <c r="G34" s="513"/>
      <c r="H34" s="513"/>
      <c r="I34" s="513"/>
      <c r="J34" s="513"/>
      <c r="K34" s="513"/>
      <c r="L34" s="513"/>
      <c r="M34" s="513"/>
      <c r="N34" s="1206"/>
      <c r="O34" s="1206"/>
      <c r="P34" s="1202"/>
      <c r="Q34" s="1202"/>
    </row>
    <row r="35" spans="1:17" ht="9" customHeight="1">
      <c r="A35" s="77" t="s">
        <v>318</v>
      </c>
      <c r="B35" s="122"/>
      <c r="C35" s="512"/>
      <c r="D35" s="512"/>
      <c r="E35" s="512"/>
      <c r="F35" s="513"/>
      <c r="G35" s="513"/>
      <c r="H35" s="513"/>
      <c r="I35" s="513"/>
      <c r="J35" s="513"/>
      <c r="K35" s="513"/>
      <c r="L35" s="513"/>
      <c r="M35" s="513"/>
      <c r="N35" s="1206"/>
      <c r="O35" s="1206"/>
      <c r="P35" s="1202"/>
      <c r="Q35" s="1202"/>
    </row>
    <row r="36" spans="1:17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1206"/>
      <c r="O36" s="1206"/>
      <c r="P36" s="1202"/>
      <c r="Q36" s="1202"/>
    </row>
    <row r="37" spans="1:17" ht="9" customHeight="1">
      <c r="A37" s="514"/>
      <c r="B37" s="514"/>
      <c r="C37" s="514"/>
      <c r="D37" s="514"/>
      <c r="E37" s="514"/>
      <c r="F37" s="514"/>
      <c r="G37" s="514"/>
      <c r="H37" s="514"/>
      <c r="I37" s="514"/>
      <c r="J37" s="514"/>
      <c r="K37" s="514"/>
      <c r="L37" s="514"/>
      <c r="M37" s="514"/>
      <c r="N37" s="1206"/>
      <c r="O37" s="1206"/>
      <c r="P37" s="1202"/>
      <c r="Q37" s="1202"/>
    </row>
    <row r="38" spans="1:17" ht="9" customHeight="1">
      <c r="A38" s="514"/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14"/>
      <c r="N38" s="514"/>
      <c r="O38" s="514"/>
    </row>
    <row r="39" spans="1:17" ht="9" customHeight="1">
      <c r="A39" s="514"/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14"/>
      <c r="N39" s="514"/>
      <c r="O39" s="514"/>
    </row>
  </sheetData>
  <mergeCells count="1">
    <mergeCell ref="A5:B5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9"/>
  <sheetViews>
    <sheetView showGridLines="0" zoomScale="150" workbookViewId="0">
      <selection activeCell="A2" sqref="A2:O39"/>
    </sheetView>
  </sheetViews>
  <sheetFormatPr baseColWidth="10" defaultColWidth="12.83203125" defaultRowHeight="12" customHeight="1"/>
  <cols>
    <col min="1" max="1" width="0.6640625" style="298" customWidth="1"/>
    <col min="2" max="2" width="9.83203125" style="298" customWidth="1"/>
    <col min="3" max="4" width="6.3320312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19</v>
      </c>
      <c r="B2" s="508"/>
      <c r="C2" s="297"/>
      <c r="D2" s="297"/>
      <c r="E2" s="297"/>
      <c r="F2" s="297"/>
    </row>
    <row r="3" spans="1:15" ht="11">
      <c r="A3" s="509" t="s">
        <v>156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7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1181" t="s">
        <v>727</v>
      </c>
    </row>
    <row r="6" spans="1:15" ht="18" customHeight="1">
      <c r="A6" s="1382" t="s">
        <v>692</v>
      </c>
      <c r="B6" s="1382"/>
      <c r="C6" s="1187">
        <f>(C8+C9+C10+C11+C12+C13+C14+C15+C16+C17+C18+C19+C20+C21+C22+C23+C24+C25+C26+C27+C28+C29+C30+C31)</f>
        <v>1236835.6167550376</v>
      </c>
      <c r="D6" s="1187">
        <f>(D8+D9+D10+D11+D12+D13+D14+D15+D16+D17+D18+D19+D20+D21+D22+D23+D24+D25+D26+D27+D28+D29+D30+D31)</f>
        <v>1346991.4726837154</v>
      </c>
      <c r="E6" s="1187">
        <v>257621.11603780417</v>
      </c>
      <c r="F6" s="1187">
        <v>266540.52276983205</v>
      </c>
      <c r="G6" s="1187">
        <v>268706.93766327272</v>
      </c>
      <c r="H6" s="1187">
        <v>285101.64329036983</v>
      </c>
      <c r="I6" s="1187">
        <v>317654.41124675988</v>
      </c>
      <c r="J6" s="1187">
        <v>314023.90941851976</v>
      </c>
      <c r="K6" s="1187">
        <v>349790.78303424112</v>
      </c>
      <c r="L6" s="1187">
        <v>358629.93572390609</v>
      </c>
      <c r="M6" s="1187">
        <v>386254.63577305683</v>
      </c>
      <c r="N6" s="1187">
        <v>400979.60333937354</v>
      </c>
      <c r="O6" s="1187">
        <v>415336.49121304502</v>
      </c>
    </row>
    <row r="7" spans="1:15" ht="6" customHeight="1">
      <c r="A7" s="300"/>
      <c r="B7" s="301"/>
      <c r="C7" s="1188"/>
      <c r="D7" s="1188"/>
      <c r="E7" s="1188"/>
      <c r="F7" s="1188"/>
      <c r="G7" s="1188"/>
      <c r="H7" s="1188"/>
      <c r="I7" s="1188"/>
      <c r="J7" s="1188"/>
      <c r="K7" s="1188"/>
      <c r="L7" s="1188"/>
      <c r="M7" s="1188"/>
      <c r="N7" s="1188"/>
      <c r="O7" s="1188"/>
    </row>
    <row r="8" spans="1:15" ht="13" customHeight="1">
      <c r="A8" s="300"/>
      <c r="B8" s="302" t="s">
        <v>488</v>
      </c>
      <c r="C8" s="1189">
        <v>362.12319999999994</v>
      </c>
      <c r="D8" s="1189">
        <v>396.78</v>
      </c>
      <c r="E8" s="1189">
        <v>86.521337428704868</v>
      </c>
      <c r="F8" s="1189">
        <v>86.993410979319719</v>
      </c>
      <c r="G8" s="1189">
        <v>87.427312663120858</v>
      </c>
      <c r="H8" s="1189">
        <v>88.302661814558476</v>
      </c>
      <c r="I8" s="1189">
        <v>89.185688432704055</v>
      </c>
      <c r="J8" s="1189">
        <v>90.077545317031095</v>
      </c>
      <c r="K8" s="1189">
        <v>90.933281997542878</v>
      </c>
      <c r="L8" s="1189">
        <v>97.258784665660329</v>
      </c>
      <c r="M8" s="1191">
        <v>104.59377472219398</v>
      </c>
      <c r="N8" s="1191">
        <v>124.08160382747727</v>
      </c>
      <c r="O8" s="1191">
        <v>153.24784939887402</v>
      </c>
    </row>
    <row r="9" spans="1:15" ht="13" customHeight="1">
      <c r="A9" s="300"/>
      <c r="B9" s="302" t="s">
        <v>603</v>
      </c>
      <c r="C9" s="1189">
        <v>29011.737599999997</v>
      </c>
      <c r="D9" s="1189">
        <v>33615.360000000001</v>
      </c>
      <c r="E9" s="1189">
        <v>4253.7278351113209</v>
      </c>
      <c r="F9" s="1189">
        <v>4617.8703532736263</v>
      </c>
      <c r="G9" s="1189">
        <v>3899.1188400300771</v>
      </c>
      <c r="H9" s="1190">
        <v>1942.0606022643192</v>
      </c>
      <c r="I9" s="1190">
        <v>2980.8434346473978</v>
      </c>
      <c r="J9" s="1190">
        <v>4676.4793446707254</v>
      </c>
      <c r="K9" s="1190">
        <v>3571.7460007063455</v>
      </c>
      <c r="L9" s="1190">
        <v>3951.6573187530735</v>
      </c>
      <c r="M9" s="1192">
        <v>5018.8483884455691</v>
      </c>
      <c r="N9" s="1192">
        <v>4814.2216340876212</v>
      </c>
      <c r="O9" s="1192">
        <v>4248.006879489848</v>
      </c>
    </row>
    <row r="10" spans="1:15" ht="13" customHeight="1">
      <c r="A10" s="300"/>
      <c r="B10" s="302" t="s">
        <v>604</v>
      </c>
      <c r="C10" s="1189">
        <v>29656.42</v>
      </c>
      <c r="D10" s="1189">
        <v>28602.42</v>
      </c>
      <c r="E10" s="1189">
        <v>6548.1759580378757</v>
      </c>
      <c r="F10" s="1189">
        <v>7190.0321980573535</v>
      </c>
      <c r="G10" s="1189">
        <v>8261.2458785282324</v>
      </c>
      <c r="H10" s="1190">
        <v>13327.62147381889</v>
      </c>
      <c r="I10" s="1190">
        <v>17063.81224052333</v>
      </c>
      <c r="J10" s="1190">
        <v>12064.843268446755</v>
      </c>
      <c r="K10" s="1190">
        <v>13116.410604212146</v>
      </c>
      <c r="L10" s="1190">
        <v>9427.2460958326283</v>
      </c>
      <c r="M10" s="1190">
        <v>7815.2794725466429</v>
      </c>
      <c r="N10" s="1190">
        <v>7067.8192162153991</v>
      </c>
      <c r="O10" s="1190">
        <v>7233.2540857947542</v>
      </c>
    </row>
    <row r="11" spans="1:15" ht="13" customHeight="1">
      <c r="A11" s="300"/>
      <c r="B11" s="302" t="s">
        <v>605</v>
      </c>
      <c r="C11" s="1189">
        <v>79695.251264374994</v>
      </c>
      <c r="D11" s="1189">
        <v>90774.603585000004</v>
      </c>
      <c r="E11" s="1189">
        <v>42797.632125178192</v>
      </c>
      <c r="F11" s="1189">
        <v>54477.535053770276</v>
      </c>
      <c r="G11" s="1189">
        <v>52555.4791227182</v>
      </c>
      <c r="H11" s="1190">
        <v>52258.576706800515</v>
      </c>
      <c r="I11" s="1190">
        <v>52879.119704893601</v>
      </c>
      <c r="J11" s="1189">
        <v>50780.785355555752</v>
      </c>
      <c r="K11" s="1189">
        <v>60891.460734307213</v>
      </c>
      <c r="L11" s="1189">
        <v>58496.053343650419</v>
      </c>
      <c r="M11" s="1191">
        <v>70267.435329525368</v>
      </c>
      <c r="N11" s="1191">
        <v>70026.596409225109</v>
      </c>
      <c r="O11" s="1191">
        <v>68535.565019269052</v>
      </c>
    </row>
    <row r="12" spans="1:15" ht="13" customHeight="1">
      <c r="A12" s="300"/>
      <c r="B12" s="302" t="s">
        <v>606</v>
      </c>
      <c r="C12" s="1189">
        <v>225648.17942650401</v>
      </c>
      <c r="D12" s="1189">
        <v>239969.04681999996</v>
      </c>
      <c r="E12" s="1189">
        <v>2179.2020967938465</v>
      </c>
      <c r="F12" s="1189">
        <v>1782.2990207145313</v>
      </c>
      <c r="G12" s="1189">
        <v>1792.185905369558</v>
      </c>
      <c r="H12" s="1189">
        <v>1931.323879295134</v>
      </c>
      <c r="I12" s="1189">
        <v>2127.7642244470717</v>
      </c>
      <c r="J12" s="1189">
        <v>2707.5992440525524</v>
      </c>
      <c r="K12" s="1189">
        <v>2706.2747532730773</v>
      </c>
      <c r="L12" s="1189">
        <v>2525.7718813858146</v>
      </c>
      <c r="M12" s="1191">
        <v>2589.927758914891</v>
      </c>
      <c r="N12" s="1191">
        <v>2762.1901596303874</v>
      </c>
      <c r="O12" s="1191">
        <v>2353.7390783350984</v>
      </c>
    </row>
    <row r="13" spans="1:15" ht="13" customHeight="1">
      <c r="A13" s="300"/>
      <c r="B13" s="302" t="s">
        <v>595</v>
      </c>
      <c r="C13" s="1189">
        <v>58117.481692000001</v>
      </c>
      <c r="D13" s="1189">
        <v>59002.284576000005</v>
      </c>
      <c r="E13" s="1189">
        <v>356.86412484257272</v>
      </c>
      <c r="F13" s="1189">
        <v>358.81031135940009</v>
      </c>
      <c r="G13" s="1189">
        <v>360.60516474990953</v>
      </c>
      <c r="H13" s="1189">
        <v>364.21040654535904</v>
      </c>
      <c r="I13" s="1189">
        <v>367.85251061081266</v>
      </c>
      <c r="J13" s="1189">
        <v>703.53175034414232</v>
      </c>
      <c r="K13" s="1189">
        <v>956.98261962013498</v>
      </c>
      <c r="L13" s="1189">
        <v>537.36541134176287</v>
      </c>
      <c r="M13" s="1189">
        <v>497.56389175925216</v>
      </c>
      <c r="N13" s="1189">
        <v>839.78089436276139</v>
      </c>
      <c r="O13" s="1189">
        <v>914.54113748703855</v>
      </c>
    </row>
    <row r="14" spans="1:15" ht="13" customHeight="1">
      <c r="A14" s="300"/>
      <c r="B14" s="302" t="s">
        <v>596</v>
      </c>
      <c r="C14" s="1189">
        <v>17682.75</v>
      </c>
      <c r="D14" s="1189">
        <v>17602.577590000001</v>
      </c>
      <c r="E14" s="1189">
        <v>2554.7541920514004</v>
      </c>
      <c r="F14" s="1189">
        <v>3116.895099750323</v>
      </c>
      <c r="G14" s="1189">
        <v>3686.6173628915512</v>
      </c>
      <c r="H14" s="1190">
        <v>8627.4649389181977</v>
      </c>
      <c r="I14" s="1190">
        <v>7607.7523677955696</v>
      </c>
      <c r="J14" s="1190">
        <v>2814.2575302723162</v>
      </c>
      <c r="K14" s="1190">
        <v>2553.8693389910218</v>
      </c>
      <c r="L14" s="1190">
        <v>1079.7602059896001</v>
      </c>
      <c r="M14" s="1191">
        <v>1196.5158568771974</v>
      </c>
      <c r="N14" s="1191">
        <v>1236.0900503655437</v>
      </c>
      <c r="O14" s="1191">
        <v>1271.185807325563</v>
      </c>
    </row>
    <row r="15" spans="1:15" ht="13" customHeight="1">
      <c r="A15" s="300"/>
      <c r="B15" s="302" t="s">
        <v>597</v>
      </c>
      <c r="C15" s="1189">
        <v>222553.21900000001</v>
      </c>
      <c r="D15" s="1189">
        <v>238192.704</v>
      </c>
      <c r="E15" s="1189">
        <v>83225.817569379185</v>
      </c>
      <c r="F15" s="1189">
        <v>80709.794809846266</v>
      </c>
      <c r="G15" s="1189">
        <v>76004.042199470394</v>
      </c>
      <c r="H15" s="1190">
        <v>71615.819866556325</v>
      </c>
      <c r="I15" s="1190">
        <v>96060.204512661614</v>
      </c>
      <c r="J15" s="1190">
        <v>92103.45236667771</v>
      </c>
      <c r="K15" s="1190">
        <v>104779.16578195004</v>
      </c>
      <c r="L15" s="1190">
        <v>111433.1718943351</v>
      </c>
      <c r="M15" s="1191">
        <v>109786.40911816688</v>
      </c>
      <c r="N15" s="1191">
        <v>104631.55831053198</v>
      </c>
      <c r="O15" s="1191">
        <v>117503.54711183868</v>
      </c>
    </row>
    <row r="16" spans="1:15" ht="13" customHeight="1">
      <c r="A16" s="300"/>
      <c r="B16" s="302" t="s">
        <v>598</v>
      </c>
      <c r="C16" s="1189">
        <v>17112.11</v>
      </c>
      <c r="D16" s="1193">
        <v>18625.810000000001</v>
      </c>
      <c r="E16" s="1193">
        <v>80716.58026614516</v>
      </c>
      <c r="F16" s="1193">
        <v>77445.237151428533</v>
      </c>
      <c r="G16" s="1193">
        <v>83571.866184971295</v>
      </c>
      <c r="H16" s="1190">
        <v>88096.974124409579</v>
      </c>
      <c r="I16" s="1190">
        <v>88874.598489650496</v>
      </c>
      <c r="J16" s="1190">
        <v>101697.48191033205</v>
      </c>
      <c r="K16" s="1190">
        <v>114130.794382861</v>
      </c>
      <c r="L16" s="1190">
        <v>127638.06276678992</v>
      </c>
      <c r="M16" s="1190">
        <v>140609.84851157956</v>
      </c>
      <c r="N16" s="1190">
        <v>158326.06665652944</v>
      </c>
      <c r="O16" s="1190">
        <v>163569.03378329088</v>
      </c>
    </row>
    <row r="17" spans="1:15" ht="13" customHeight="1">
      <c r="A17" s="300"/>
      <c r="B17" s="302" t="s">
        <v>599</v>
      </c>
      <c r="C17" s="1189">
        <v>21337.78</v>
      </c>
      <c r="D17" s="1189">
        <v>25714.99</v>
      </c>
      <c r="E17" s="1189">
        <v>787.72585794925669</v>
      </c>
      <c r="F17" s="1189">
        <v>751.63521556437377</v>
      </c>
      <c r="G17" s="1189">
        <v>735.72551922060757</v>
      </c>
      <c r="H17" s="1190">
        <v>741.5786454483856</v>
      </c>
      <c r="I17" s="1190">
        <v>748.99443190286934</v>
      </c>
      <c r="J17" s="1190">
        <v>828.99853664161742</v>
      </c>
      <c r="K17" s="1190">
        <v>1093.0984092020221</v>
      </c>
      <c r="L17" s="1190">
        <v>1236.4049736857676</v>
      </c>
      <c r="M17" s="1191">
        <v>1068.7610367785785</v>
      </c>
      <c r="N17" s="1191">
        <v>1254.6660003347733</v>
      </c>
      <c r="O17" s="1191">
        <v>1237.5228191478373</v>
      </c>
    </row>
    <row r="18" spans="1:15" ht="13" customHeight="1">
      <c r="A18" s="300"/>
      <c r="B18" s="302" t="s">
        <v>600</v>
      </c>
      <c r="C18" s="1189">
        <v>18055.312188000004</v>
      </c>
      <c r="D18" s="1189">
        <v>18298.242154931198</v>
      </c>
      <c r="E18" s="1189">
        <v>162.9151829841831</v>
      </c>
      <c r="F18" s="1189">
        <v>163.80390300564738</v>
      </c>
      <c r="G18" s="1189">
        <v>164.62591972509478</v>
      </c>
      <c r="H18" s="1190">
        <v>166.2691517458824</v>
      </c>
      <c r="I18" s="1190">
        <v>167.93184326334122</v>
      </c>
      <c r="J18" s="1190">
        <v>169.61116169597463</v>
      </c>
      <c r="K18" s="1190">
        <v>177.44962244516199</v>
      </c>
      <c r="L18" s="1190">
        <v>176.52549128610167</v>
      </c>
      <c r="M18" s="1191">
        <v>182.23006432378136</v>
      </c>
      <c r="N18" s="1191">
        <v>187.4821736626979</v>
      </c>
      <c r="O18" s="1191">
        <v>177.6772486794726</v>
      </c>
    </row>
    <row r="19" spans="1:15" ht="13" customHeight="1">
      <c r="A19" s="300"/>
      <c r="B19" s="302" t="s">
        <v>601</v>
      </c>
      <c r="C19" s="1189">
        <v>18612</v>
      </c>
      <c r="D19" s="1189">
        <v>19206</v>
      </c>
      <c r="E19" s="1189">
        <v>702.48132009557878</v>
      </c>
      <c r="F19" s="1189">
        <v>714.95080889476492</v>
      </c>
      <c r="G19" s="1189">
        <v>643.45002182414828</v>
      </c>
      <c r="H19" s="1190">
        <v>659.208841850299</v>
      </c>
      <c r="I19" s="1190">
        <v>866.3335839852756</v>
      </c>
      <c r="J19" s="1190">
        <v>1191.4026458530957</v>
      </c>
      <c r="K19" s="1190">
        <v>1350.4068764118986</v>
      </c>
      <c r="L19" s="1190">
        <v>1154.7247411040801</v>
      </c>
      <c r="M19" s="1191">
        <v>1586.1603976492561</v>
      </c>
      <c r="N19" s="1191">
        <v>1429.0091583543835</v>
      </c>
      <c r="O19" s="1191">
        <v>1128.9352948772366</v>
      </c>
    </row>
    <row r="20" spans="1:15" ht="13" customHeight="1">
      <c r="A20" s="300"/>
      <c r="B20" s="302" t="s">
        <v>243</v>
      </c>
      <c r="C20" s="1189">
        <v>13276.105992140217</v>
      </c>
      <c r="D20" s="1189">
        <v>14807.623738128001</v>
      </c>
      <c r="E20" s="1189">
        <v>604.53594513601865</v>
      </c>
      <c r="F20" s="1189">
        <v>607.83233293234832</v>
      </c>
      <c r="G20" s="1189">
        <v>610.86965371521467</v>
      </c>
      <c r="H20" s="1190">
        <v>616.98020954298022</v>
      </c>
      <c r="I20" s="1190">
        <v>623.15001163840986</v>
      </c>
      <c r="J20" s="1190">
        <v>629.38151175479391</v>
      </c>
      <c r="K20" s="1190">
        <v>635.36063611646443</v>
      </c>
      <c r="L20" s="1190">
        <v>639.17279993316333</v>
      </c>
      <c r="M20" s="1191">
        <v>643.00783673276237</v>
      </c>
      <c r="N20" s="1191">
        <v>679.73458779671523</v>
      </c>
      <c r="O20" s="1191">
        <v>710.04487105527801</v>
      </c>
    </row>
    <row r="21" spans="1:15" ht="13" customHeight="1">
      <c r="A21" s="300"/>
      <c r="B21" s="302" t="s">
        <v>244</v>
      </c>
      <c r="C21" s="1189">
        <v>296833.41098325298</v>
      </c>
      <c r="D21" s="1189">
        <v>328024.64307183976</v>
      </c>
      <c r="E21" s="1189">
        <v>6432.1898266442986</v>
      </c>
      <c r="F21" s="1189">
        <v>6914.7440522754559</v>
      </c>
      <c r="G21" s="1189">
        <v>8762.6195615820761</v>
      </c>
      <c r="H21" s="1190">
        <v>13917.588587997532</v>
      </c>
      <c r="I21" s="1190">
        <v>14119.297718323944</v>
      </c>
      <c r="J21" s="1190">
        <v>10772.372343970746</v>
      </c>
      <c r="K21" s="1190">
        <v>8349.2226256434024</v>
      </c>
      <c r="L21" s="1190">
        <v>10806.459737933528</v>
      </c>
      <c r="M21" s="1191">
        <v>12132.129434494562</v>
      </c>
      <c r="N21" s="1191">
        <v>12407.437949415937</v>
      </c>
      <c r="O21" s="1191">
        <v>11007.318382775549</v>
      </c>
    </row>
    <row r="22" spans="1:15" ht="13" customHeight="1">
      <c r="A22" s="300"/>
      <c r="B22" s="302" t="s">
        <v>245</v>
      </c>
      <c r="C22" s="1189">
        <v>16361.32</v>
      </c>
      <c r="D22" s="1189">
        <v>16034.35</v>
      </c>
      <c r="E22" s="1189">
        <v>518.9503552788799</v>
      </c>
      <c r="F22" s="1189">
        <v>681.07805898210631</v>
      </c>
      <c r="G22" s="1189">
        <v>522.0138857851415</v>
      </c>
      <c r="H22" s="1190">
        <v>397.7715032924898</v>
      </c>
      <c r="I22" s="1190">
        <v>506.33886201680895</v>
      </c>
      <c r="J22" s="1190">
        <v>520.73276103483931</v>
      </c>
      <c r="K22" s="1190">
        <v>773.49526571181559</v>
      </c>
      <c r="L22" s="1190">
        <v>875.8833496590172</v>
      </c>
      <c r="M22" s="1191">
        <v>666.93210928980056</v>
      </c>
      <c r="N22" s="1191">
        <v>242.37485456797555</v>
      </c>
      <c r="O22" s="1191">
        <v>196.19294734551897</v>
      </c>
    </row>
    <row r="23" spans="1:15" ht="13" customHeight="1">
      <c r="A23" s="300"/>
      <c r="B23" s="302" t="s">
        <v>246</v>
      </c>
      <c r="C23" s="1189">
        <v>21867.533299999999</v>
      </c>
      <c r="D23" s="1189">
        <v>22100.316400000003</v>
      </c>
      <c r="E23" s="1189">
        <v>2971.2726624605384</v>
      </c>
      <c r="F23" s="1189">
        <v>3150.4683563136246</v>
      </c>
      <c r="G23" s="1189">
        <v>3453.8403596999183</v>
      </c>
      <c r="H23" s="1190">
        <v>4769.9361938592829</v>
      </c>
      <c r="I23" s="1190">
        <v>5138.6112114114949</v>
      </c>
      <c r="J23" s="1190">
        <v>4421.6205854933178</v>
      </c>
      <c r="K23" s="1190">
        <v>4519.5247079238998</v>
      </c>
      <c r="L23" s="1190">
        <v>3918.7788292598925</v>
      </c>
      <c r="M23" s="1191">
        <v>4712.3083485126162</v>
      </c>
      <c r="N23" s="1191">
        <v>5534.5945002806156</v>
      </c>
      <c r="O23" s="1191">
        <v>5181.512096523028</v>
      </c>
    </row>
    <row r="24" spans="1:15" ht="13" customHeight="1">
      <c r="A24" s="300"/>
      <c r="B24" s="302" t="s">
        <v>258</v>
      </c>
      <c r="C24" s="1189">
        <v>22805.316799999997</v>
      </c>
      <c r="D24" s="1189">
        <v>22700.3112</v>
      </c>
      <c r="E24" s="1189">
        <v>657.7885292876673</v>
      </c>
      <c r="F24" s="1189">
        <v>652.09156775840268</v>
      </c>
      <c r="G24" s="1189">
        <v>655.35622841914085</v>
      </c>
      <c r="H24" s="1190">
        <v>661.90554585316647</v>
      </c>
      <c r="I24" s="1190">
        <v>669.77223574200195</v>
      </c>
      <c r="J24" s="1190">
        <v>749.69653014148366</v>
      </c>
      <c r="K24" s="1190">
        <v>762.44166258270457</v>
      </c>
      <c r="L24" s="1190">
        <v>796.56738616373389</v>
      </c>
      <c r="M24" s="1191">
        <v>795.15101081477872</v>
      </c>
      <c r="N24" s="1191">
        <v>1057.6870501074291</v>
      </c>
      <c r="O24" s="1191">
        <v>934.41139015483645</v>
      </c>
    </row>
    <row r="25" spans="1:15" ht="13" customHeight="1">
      <c r="A25" s="300"/>
      <c r="B25" s="302" t="s">
        <v>577</v>
      </c>
      <c r="C25" s="1189">
        <v>29143.450399053097</v>
      </c>
      <c r="D25" s="1189">
        <v>34380.087670000001</v>
      </c>
      <c r="E25" s="1189">
        <v>492.10413903286326</v>
      </c>
      <c r="F25" s="1189">
        <v>487.44789009387654</v>
      </c>
      <c r="G25" s="1189">
        <v>489.88118024578421</v>
      </c>
      <c r="H25" s="1189">
        <v>494.78398083978936</v>
      </c>
      <c r="I25" s="1189">
        <v>517.29993935504001</v>
      </c>
      <c r="J25" s="1189">
        <v>703.42517494598383</v>
      </c>
      <c r="K25" s="1189">
        <v>917.61721940258008</v>
      </c>
      <c r="L25" s="1189">
        <v>589.7342447548524</v>
      </c>
      <c r="M25" s="1191">
        <v>544.67299577815925</v>
      </c>
      <c r="N25" s="1191">
        <v>535.89271268979894</v>
      </c>
      <c r="O25" s="1191">
        <v>542.12700638265869</v>
      </c>
    </row>
    <row r="26" spans="1:15" ht="13" customHeight="1">
      <c r="A26" s="300"/>
      <c r="B26" s="302" t="s">
        <v>590</v>
      </c>
      <c r="C26" s="1189">
        <v>30479.291004112001</v>
      </c>
      <c r="D26" s="1189">
        <v>35952.929181815998</v>
      </c>
      <c r="E26" s="1189">
        <v>1608.4940794844351</v>
      </c>
      <c r="F26" s="1189">
        <v>1101.3706185916972</v>
      </c>
      <c r="G26" s="1189">
        <v>1018.12321111356</v>
      </c>
      <c r="H26" s="1190">
        <v>1028.3045525178725</v>
      </c>
      <c r="I26" s="1190">
        <v>1117.1612794985892</v>
      </c>
      <c r="J26" s="1190">
        <v>1432.8031193431955</v>
      </c>
      <c r="K26" s="1190">
        <v>1798.4401421325376</v>
      </c>
      <c r="L26" s="1190">
        <v>1632.3839899182476</v>
      </c>
      <c r="M26" s="1191">
        <v>1854.0018543443143</v>
      </c>
      <c r="N26" s="1191">
        <v>1459.416073056311</v>
      </c>
      <c r="O26" s="1191">
        <v>1075.4569347087784</v>
      </c>
    </row>
    <row r="27" spans="1:15" ht="13" customHeight="1">
      <c r="A27" s="300"/>
      <c r="B27" s="302" t="s">
        <v>591</v>
      </c>
      <c r="C27" s="1189">
        <v>49452.972967999987</v>
      </c>
      <c r="D27" s="1189">
        <v>62010.791136</v>
      </c>
      <c r="E27" s="1189">
        <v>1655.1332063158459</v>
      </c>
      <c r="F27" s="1189">
        <v>1615.7319383258857</v>
      </c>
      <c r="G27" s="1189">
        <v>1619.7024116233636</v>
      </c>
      <c r="H27" s="1190">
        <v>1635.8971039030962</v>
      </c>
      <c r="I27" s="1190">
        <v>1652.256074942127</v>
      </c>
      <c r="J27" s="1190">
        <v>1706.4919884925287</v>
      </c>
      <c r="K27" s="1190">
        <v>1899.6812372050015</v>
      </c>
      <c r="L27" s="1190">
        <v>2335.5149253622694</v>
      </c>
      <c r="M27" s="1191">
        <v>2385.4263105676237</v>
      </c>
      <c r="N27" s="1191">
        <v>2006.3783477171394</v>
      </c>
      <c r="O27" s="1191">
        <v>1827.1721045560635</v>
      </c>
    </row>
    <row r="28" spans="1:15" ht="13" customHeight="1">
      <c r="A28" s="300"/>
      <c r="B28" s="298" t="s">
        <v>686</v>
      </c>
      <c r="C28" s="1189">
        <v>12182.04</v>
      </c>
      <c r="D28" s="1189">
        <v>13426.168000000001</v>
      </c>
      <c r="E28" s="1189">
        <v>8750.9426268246971</v>
      </c>
      <c r="F28" s="1189">
        <v>9296.8330162535894</v>
      </c>
      <c r="G28" s="1189">
        <v>9954.1022561266727</v>
      </c>
      <c r="H28" s="1190">
        <v>9142.2308050603187</v>
      </c>
      <c r="I28" s="1190">
        <v>10816.129147484951</v>
      </c>
      <c r="J28" s="1190">
        <v>12034.296414220948</v>
      </c>
      <c r="K28" s="1190">
        <v>13458.832887204921</v>
      </c>
      <c r="L28" s="1190">
        <v>9410.7515210770944</v>
      </c>
      <c r="M28" s="1192">
        <v>11423.091670440226</v>
      </c>
      <c r="N28" s="1192">
        <v>13399.502089818281</v>
      </c>
      <c r="O28" s="1192">
        <v>13260.936359630174</v>
      </c>
    </row>
    <row r="29" spans="1:15" ht="13" customHeight="1">
      <c r="A29" s="300"/>
      <c r="B29" s="304" t="s">
        <v>534</v>
      </c>
      <c r="C29" s="1189">
        <v>1246.3125375999998</v>
      </c>
      <c r="D29" s="1189">
        <v>1439.4463999999998</v>
      </c>
      <c r="E29" s="1189">
        <v>4449.2456574178368</v>
      </c>
      <c r="F29" s="1189">
        <v>5934.3059292008247</v>
      </c>
      <c r="G29" s="1189">
        <v>5687.9529674856767</v>
      </c>
      <c r="H29" s="1190">
        <v>7745.444647969869</v>
      </c>
      <c r="I29" s="1190">
        <v>7858.5361812188767</v>
      </c>
      <c r="J29" s="1190">
        <v>5023.3107146097709</v>
      </c>
      <c r="K29" s="1190">
        <v>4355.8369821672713</v>
      </c>
      <c r="L29" s="1190">
        <v>3973.4110032276972</v>
      </c>
      <c r="M29" s="1192">
        <v>3831.4263938343943</v>
      </c>
      <c r="N29" s="1192">
        <v>4456.9775687137235</v>
      </c>
      <c r="O29" s="1192">
        <v>4895.8639962744883</v>
      </c>
    </row>
    <row r="30" spans="1:15" ht="13" customHeight="1">
      <c r="A30" s="300"/>
      <c r="B30" s="302" t="s">
        <v>535</v>
      </c>
      <c r="C30" s="1189">
        <v>3152.56</v>
      </c>
      <c r="D30" s="1189">
        <v>3692.95</v>
      </c>
      <c r="E30" s="1189">
        <v>4597.0065879669446</v>
      </c>
      <c r="F30" s="1189">
        <v>4024.120508800012</v>
      </c>
      <c r="G30" s="1189">
        <v>3233.8670031178535</v>
      </c>
      <c r="H30" s="1190">
        <v>3480.7244795336856</v>
      </c>
      <c r="I30" s="1190">
        <v>3472.8175119094676</v>
      </c>
      <c r="J30" s="1190">
        <v>4239.3737199750121</v>
      </c>
      <c r="K30" s="1190">
        <v>5022.8678458385521</v>
      </c>
      <c r="L30" s="1190">
        <v>4222.0622322501758</v>
      </c>
      <c r="M30" s="1192">
        <v>4089.3565604655832</v>
      </c>
      <c r="N30" s="1192">
        <v>3946.4552079158348</v>
      </c>
      <c r="O30" s="1192">
        <v>4175.115739629111</v>
      </c>
    </row>
    <row r="31" spans="1:15" ht="13" customHeight="1">
      <c r="A31" s="300"/>
      <c r="B31" s="304" t="s">
        <v>536</v>
      </c>
      <c r="C31" s="1190">
        <v>2190.9384</v>
      </c>
      <c r="D31" s="1190">
        <v>2421.0371599999999</v>
      </c>
      <c r="E31" s="1190">
        <v>511.05455595692564</v>
      </c>
      <c r="F31" s="1190">
        <v>658.64116365979669</v>
      </c>
      <c r="G31" s="1190">
        <v>936.2195121961156</v>
      </c>
      <c r="H31" s="1190">
        <v>1390.6643805323326</v>
      </c>
      <c r="I31" s="1190">
        <v>1328.6480404041029</v>
      </c>
      <c r="J31" s="1190">
        <v>1961.883894677457</v>
      </c>
      <c r="K31" s="1190">
        <v>1878.8694163344669</v>
      </c>
      <c r="L31" s="1190">
        <v>1675.2127955465173</v>
      </c>
      <c r="M31" s="1192">
        <v>2453.557646492779</v>
      </c>
      <c r="N31" s="1192">
        <v>2553.5901301661297</v>
      </c>
      <c r="O31" s="1192">
        <v>3204.0832690752031</v>
      </c>
    </row>
    <row r="32" spans="1:15" ht="6" customHeight="1">
      <c r="A32" s="299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  <row r="37" spans="1:15" ht="9" customHeight="1">
      <c r="A37" s="514"/>
      <c r="B37" s="514"/>
      <c r="C37" s="514"/>
      <c r="D37" s="514"/>
      <c r="E37" s="514"/>
      <c r="F37" s="514"/>
      <c r="G37" s="514"/>
      <c r="H37" s="514"/>
      <c r="I37" s="514"/>
      <c r="J37" s="514"/>
      <c r="K37" s="514"/>
      <c r="L37" s="514"/>
      <c r="M37" s="514"/>
      <c r="N37" s="514"/>
      <c r="O37" s="514"/>
    </row>
    <row r="38" spans="1:15" ht="9" customHeight="1">
      <c r="A38" s="514"/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14"/>
      <c r="N38" s="514"/>
      <c r="O38" s="514"/>
    </row>
    <row r="39" spans="1:15" ht="9" customHeight="1">
      <c r="A39" s="514"/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14"/>
      <c r="N39" s="514"/>
      <c r="O39" s="514"/>
    </row>
  </sheetData>
  <mergeCells count="2">
    <mergeCell ref="A5:B5"/>
    <mergeCell ref="A6:B6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O39"/>
  <sheetViews>
    <sheetView showGridLines="0" zoomScale="150" workbookViewId="0">
      <selection activeCell="A2" sqref="A2:O36"/>
    </sheetView>
  </sheetViews>
  <sheetFormatPr baseColWidth="10" defaultColWidth="12.83203125" defaultRowHeight="12" customHeight="1"/>
  <cols>
    <col min="1" max="1" width="0.6640625" style="298" customWidth="1"/>
    <col min="2" max="2" width="10.1640625" style="298" customWidth="1"/>
    <col min="3" max="4" width="5.5" style="298" hidden="1" customWidth="1"/>
    <col min="5" max="15" width="5.83203125" style="298" customWidth="1"/>
    <col min="16" max="16384" width="12.83203125" style="298"/>
  </cols>
  <sheetData>
    <row r="2" spans="1:15" ht="12" customHeight="1">
      <c r="A2" s="508" t="s">
        <v>97</v>
      </c>
      <c r="B2" s="508"/>
      <c r="C2" s="297"/>
      <c r="D2" s="297"/>
      <c r="E2" s="297"/>
      <c r="F2" s="297"/>
    </row>
    <row r="3" spans="1:15" ht="11">
      <c r="A3" s="509" t="s">
        <v>157</v>
      </c>
      <c r="B3" s="509"/>
    </row>
    <row r="4" spans="1:15" ht="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ht="17" customHeight="1">
      <c r="A5" s="1330" t="s">
        <v>198</v>
      </c>
      <c r="B5" s="1334"/>
      <c r="C5" s="519">
        <v>2005</v>
      </c>
      <c r="D5" s="519">
        <v>2006</v>
      </c>
      <c r="E5" s="519">
        <v>2007</v>
      </c>
      <c r="F5" s="519">
        <v>2008</v>
      </c>
      <c r="G5" s="519">
        <v>2009</v>
      </c>
      <c r="H5" s="519">
        <v>2010</v>
      </c>
      <c r="I5" s="519">
        <v>2011</v>
      </c>
      <c r="J5" s="519">
        <v>2012</v>
      </c>
      <c r="K5" s="519">
        <v>2013</v>
      </c>
      <c r="L5" s="519">
        <v>2014</v>
      </c>
      <c r="M5" s="519">
        <v>2015</v>
      </c>
      <c r="N5" s="519">
        <v>2016</v>
      </c>
      <c r="O5" s="1181" t="s">
        <v>727</v>
      </c>
    </row>
    <row r="6" spans="1:15" ht="18" customHeight="1">
      <c r="A6" s="1180" t="s">
        <v>692</v>
      </c>
      <c r="B6" s="1179"/>
      <c r="C6" s="1210">
        <v>0.83568315947962779</v>
      </c>
      <c r="D6" s="1210">
        <v>0.83917960981812512</v>
      </c>
      <c r="E6" s="1210">
        <v>3.09</v>
      </c>
      <c r="F6" s="1210">
        <v>3.8145562629034324</v>
      </c>
      <c r="G6" s="1210">
        <v>3.7947221580203143</v>
      </c>
      <c r="H6" s="1210">
        <v>3.7333231679463905</v>
      </c>
      <c r="I6" s="1210">
        <v>3.8758390861718324</v>
      </c>
      <c r="J6" s="1210">
        <v>4.1485403105315539</v>
      </c>
      <c r="K6" s="1210">
        <v>4.3275771747635501</v>
      </c>
      <c r="L6" s="1210">
        <v>4.6315578944975035</v>
      </c>
      <c r="M6" s="1210">
        <v>4.6607840348088807</v>
      </c>
      <c r="N6" s="1210">
        <v>4.7186761157018982</v>
      </c>
      <c r="O6" s="1210">
        <v>4.7530020366639576</v>
      </c>
    </row>
    <row r="7" spans="1:15" ht="6" customHeight="1">
      <c r="A7" s="300"/>
      <c r="B7" s="301"/>
      <c r="C7" s="1211"/>
      <c r="D7" s="1211"/>
      <c r="E7" s="1211"/>
      <c r="F7" s="1211"/>
      <c r="G7" s="1211"/>
      <c r="H7" s="1211"/>
      <c r="I7" s="1211"/>
      <c r="J7" s="1211"/>
      <c r="K7" s="1211"/>
      <c r="L7" s="1211"/>
      <c r="M7" s="1211"/>
      <c r="N7" s="1211"/>
      <c r="O7" s="1211"/>
    </row>
    <row r="8" spans="1:15" ht="13" customHeight="1">
      <c r="A8" s="300"/>
      <c r="B8" s="302" t="s">
        <v>488</v>
      </c>
      <c r="C8" s="1212">
        <v>1.4084536285166713</v>
      </c>
      <c r="D8" s="1212">
        <v>1.4563106796116505</v>
      </c>
      <c r="E8" s="1212">
        <v>3.4643964007017995</v>
      </c>
      <c r="F8" s="1212">
        <v>3.5814160597742495</v>
      </c>
      <c r="G8" s="1212">
        <v>3.7501848231513817</v>
      </c>
      <c r="H8" s="1212">
        <v>3.41</v>
      </c>
      <c r="I8" s="1212">
        <v>3.4296961495926217</v>
      </c>
      <c r="J8" s="1212">
        <v>3.6033927178883367</v>
      </c>
      <c r="K8" s="1212">
        <v>3.5268209177581831</v>
      </c>
      <c r="L8" s="1212">
        <v>3.8949399211426559</v>
      </c>
      <c r="M8" s="1212">
        <v>3.9937105181731267</v>
      </c>
      <c r="N8" s="1212">
        <v>4.2617933818024634</v>
      </c>
      <c r="O8" s="1212">
        <v>4.1416694259654783</v>
      </c>
    </row>
    <row r="9" spans="1:15" ht="13" customHeight="1">
      <c r="A9" s="300"/>
      <c r="B9" s="302" t="s">
        <v>603</v>
      </c>
      <c r="C9" s="1212">
        <v>1.0286707919028002</v>
      </c>
      <c r="D9" s="1212">
        <v>1.0493337280429276</v>
      </c>
      <c r="E9" s="1212">
        <v>3.8574642366696077</v>
      </c>
      <c r="F9" s="1212">
        <v>3.6643103126390741</v>
      </c>
      <c r="G9" s="1212">
        <v>4.0389733852246739</v>
      </c>
      <c r="H9" s="1212">
        <v>3.6937125593026843</v>
      </c>
      <c r="I9" s="1212">
        <v>3.8509797099336232</v>
      </c>
      <c r="J9" s="1212">
        <v>4.0651781626215833</v>
      </c>
      <c r="K9" s="1212">
        <v>3.6223085095283767</v>
      </c>
      <c r="L9" s="1212">
        <v>4.0276552749545784</v>
      </c>
      <c r="M9" s="1212">
        <v>4.0862058890314206</v>
      </c>
      <c r="N9" s="1212">
        <v>4.3842976881844384</v>
      </c>
      <c r="O9" s="1212">
        <v>4.2137283415204978</v>
      </c>
    </row>
    <row r="10" spans="1:15" ht="13" customHeight="1">
      <c r="A10" s="300"/>
      <c r="B10" s="302" t="s">
        <v>604</v>
      </c>
      <c r="C10" s="1212">
        <v>0.77254989194619417</v>
      </c>
      <c r="D10" s="1212">
        <v>0.7</v>
      </c>
      <c r="E10" s="1212">
        <v>3.4265820300189165</v>
      </c>
      <c r="F10" s="1212">
        <v>3.5728929999719288</v>
      </c>
      <c r="G10" s="1212">
        <v>3.8746315375187135</v>
      </c>
      <c r="H10" s="1212">
        <v>3.6245792580821323</v>
      </c>
      <c r="I10" s="1212">
        <v>3.861824035929085</v>
      </c>
      <c r="J10" s="1212">
        <v>4.1468881634008676</v>
      </c>
      <c r="K10" s="1212">
        <v>3.6581159496970894</v>
      </c>
      <c r="L10" s="1212">
        <v>4.1040926678307565</v>
      </c>
      <c r="M10" s="1212">
        <v>4.3093847617269736</v>
      </c>
      <c r="N10" s="1212">
        <v>4.4605555021001315</v>
      </c>
      <c r="O10" s="1212">
        <v>4.5570333808645858</v>
      </c>
    </row>
    <row r="11" spans="1:15" ht="13" customHeight="1">
      <c r="A11" s="300"/>
      <c r="B11" s="302" t="s">
        <v>605</v>
      </c>
      <c r="C11" s="1213">
        <v>0.87870563503510168</v>
      </c>
      <c r="D11" s="1213">
        <v>0.88954722906199524</v>
      </c>
      <c r="E11" s="1213">
        <v>2.9072458325397252</v>
      </c>
      <c r="F11" s="1213">
        <v>3.7336850496362874</v>
      </c>
      <c r="G11" s="1213">
        <v>3.8385852717490132</v>
      </c>
      <c r="H11" s="1213">
        <v>3.8067009576520197</v>
      </c>
      <c r="I11" s="1213">
        <v>4.0567809835799418</v>
      </c>
      <c r="J11" s="1213">
        <v>3.6221908492697739</v>
      </c>
      <c r="K11" s="1213">
        <v>3.0169562548445708</v>
      </c>
      <c r="L11" s="1213">
        <v>3.4136451397321599</v>
      </c>
      <c r="M11" s="1213">
        <v>4.2104270563181556</v>
      </c>
      <c r="N11" s="1213">
        <v>3.9546725122180728</v>
      </c>
      <c r="O11" s="1213">
        <v>4.7373595427103989</v>
      </c>
    </row>
    <row r="12" spans="1:15" ht="13" customHeight="1">
      <c r="A12" s="300"/>
      <c r="B12" s="302" t="s">
        <v>606</v>
      </c>
      <c r="C12" s="1212">
        <v>0.69405298590561548</v>
      </c>
      <c r="D12" s="1212">
        <v>0.70619138605713005</v>
      </c>
      <c r="E12" s="1212">
        <v>3.9988237590855298</v>
      </c>
      <c r="F12" s="1212">
        <v>3.9580020012357715</v>
      </c>
      <c r="G12" s="1212">
        <v>4.1711356730200908</v>
      </c>
      <c r="H12" s="1212">
        <v>4.000612666018438</v>
      </c>
      <c r="I12" s="1212">
        <v>4.0779104029851405</v>
      </c>
      <c r="J12" s="1212">
        <v>4.3362616536463454</v>
      </c>
      <c r="K12" s="1212">
        <v>4.9767181492250323</v>
      </c>
      <c r="L12" s="1212">
        <v>5.1005179642071576</v>
      </c>
      <c r="M12" s="1212">
        <v>5.0996240776765465</v>
      </c>
      <c r="N12" s="1212">
        <v>5.2212595362983469</v>
      </c>
      <c r="O12" s="1212">
        <v>4.8299860324091579</v>
      </c>
    </row>
    <row r="13" spans="1:15" ht="13" customHeight="1">
      <c r="A13" s="300"/>
      <c r="B13" s="302" t="s">
        <v>595</v>
      </c>
      <c r="C13" s="1212">
        <v>0.92313343088944821</v>
      </c>
      <c r="D13" s="1212">
        <v>0.88957644127402735</v>
      </c>
      <c r="E13" s="1212">
        <v>3.4710193634019268</v>
      </c>
      <c r="F13" s="1212">
        <v>3.8220464897667257</v>
      </c>
      <c r="G13" s="1212">
        <v>4.1085601021423113</v>
      </c>
      <c r="H13" s="1212">
        <v>4.2657653913152664</v>
      </c>
      <c r="I13" s="1212">
        <v>4.122792831278848</v>
      </c>
      <c r="J13" s="1212">
        <v>4.7129346165812649</v>
      </c>
      <c r="K13" s="1212">
        <v>4.5606627489026748</v>
      </c>
      <c r="L13" s="1212">
        <v>4.753953811892571</v>
      </c>
      <c r="M13" s="1212">
        <v>5.0486674557106017</v>
      </c>
      <c r="N13" s="1212">
        <v>5.1520807244972975</v>
      </c>
      <c r="O13" s="1212">
        <v>4.8769759672968656</v>
      </c>
    </row>
    <row r="14" spans="1:15" ht="13" customHeight="1">
      <c r="A14" s="300"/>
      <c r="B14" s="302" t="s">
        <v>596</v>
      </c>
      <c r="C14" s="1213">
        <v>1.0215709479194139</v>
      </c>
      <c r="D14" s="1213">
        <v>1.0773736488947843</v>
      </c>
      <c r="E14" s="1213">
        <v>3.5649923922361717</v>
      </c>
      <c r="F14" s="1213">
        <v>3.7475963419129981</v>
      </c>
      <c r="G14" s="1213">
        <v>3.984395950229116</v>
      </c>
      <c r="H14" s="1213">
        <v>4.0319571752858439</v>
      </c>
      <c r="I14" s="1213">
        <v>4.0051751455421805</v>
      </c>
      <c r="J14" s="1213">
        <v>4.3365650011167167</v>
      </c>
      <c r="K14" s="1213">
        <v>4.1068418733915539</v>
      </c>
      <c r="L14" s="1213">
        <v>4.4112604111936884</v>
      </c>
      <c r="M14" s="1213">
        <v>5.0027636420491595</v>
      </c>
      <c r="N14" s="1213">
        <v>5.1717464164508922</v>
      </c>
      <c r="O14" s="1213">
        <v>4.914447270457492</v>
      </c>
    </row>
    <row r="15" spans="1:15" ht="13" customHeight="1">
      <c r="A15" s="300"/>
      <c r="B15" s="302" t="s">
        <v>597</v>
      </c>
      <c r="C15" s="1213">
        <v>0.89766999324112673</v>
      </c>
      <c r="D15" s="1213">
        <v>0.88604933782546724</v>
      </c>
      <c r="E15" s="1213">
        <v>2.9507614916384175</v>
      </c>
      <c r="F15" s="1213">
        <v>3.6981691126102718</v>
      </c>
      <c r="G15" s="1213">
        <v>3.5876761615300055</v>
      </c>
      <c r="H15" s="1213">
        <v>3.6128085084812529</v>
      </c>
      <c r="I15" s="1213">
        <v>3.6921126462669056</v>
      </c>
      <c r="J15" s="1213">
        <v>3.9654811482046819</v>
      </c>
      <c r="K15" s="1213">
        <v>4.6332329103111531</v>
      </c>
      <c r="L15" s="1213">
        <v>4.886841493060655</v>
      </c>
      <c r="M15" s="1213">
        <v>4.8689752855279167</v>
      </c>
      <c r="N15" s="1213">
        <v>5.0821039129252625</v>
      </c>
      <c r="O15" s="1213">
        <v>4.8182990922421949</v>
      </c>
    </row>
    <row r="16" spans="1:15" ht="13" customHeight="1">
      <c r="A16" s="300"/>
      <c r="B16" s="302" t="s">
        <v>598</v>
      </c>
      <c r="C16" s="1212">
        <v>0.92264686827035025</v>
      </c>
      <c r="D16" s="1212">
        <v>0.81368942874711847</v>
      </c>
      <c r="E16" s="1212">
        <v>3.081214574191554</v>
      </c>
      <c r="F16" s="1212">
        <v>4.0509578772692629</v>
      </c>
      <c r="G16" s="1212">
        <v>3.807071988369974</v>
      </c>
      <c r="H16" s="1212">
        <v>3.6123139993735491</v>
      </c>
      <c r="I16" s="1212">
        <v>3.8393837437778444</v>
      </c>
      <c r="J16" s="1212">
        <v>4.2552949496297465</v>
      </c>
      <c r="K16" s="1212">
        <v>4.5600221069800142</v>
      </c>
      <c r="L16" s="1212">
        <v>4.8335893899718716</v>
      </c>
      <c r="M16" s="1212">
        <v>4.773185975517702</v>
      </c>
      <c r="N16" s="1212">
        <v>4.8355875743351389</v>
      </c>
      <c r="O16" s="1212">
        <v>4.6674710078282411</v>
      </c>
    </row>
    <row r="17" spans="1:15" ht="13" customHeight="1">
      <c r="A17" s="300"/>
      <c r="B17" s="302" t="s">
        <v>599</v>
      </c>
      <c r="C17" s="1212">
        <v>1.286251728643161</v>
      </c>
      <c r="D17" s="1212">
        <v>1.2993283124017385</v>
      </c>
      <c r="E17" s="1212">
        <v>3.3540878280675899</v>
      </c>
      <c r="F17" s="1212">
        <v>3.6096135441273027</v>
      </c>
      <c r="G17" s="1212">
        <v>3.8152128512602945</v>
      </c>
      <c r="H17" s="1212">
        <v>3.7436704841027835</v>
      </c>
      <c r="I17" s="1212">
        <v>3.8879313702938396</v>
      </c>
      <c r="J17" s="1212">
        <v>4.4032891249055206</v>
      </c>
      <c r="K17" s="1212">
        <v>4.2243916119682394</v>
      </c>
      <c r="L17" s="1213">
        <v>4.6570703339330697</v>
      </c>
      <c r="M17" s="1213">
        <v>4.6889860176583671</v>
      </c>
      <c r="N17" s="1213">
        <v>4.6732353019701254</v>
      </c>
      <c r="O17" s="1213">
        <v>4.5976673538200714</v>
      </c>
    </row>
    <row r="18" spans="1:15" ht="13" customHeight="1">
      <c r="A18" s="300"/>
      <c r="B18" s="302" t="s">
        <v>600</v>
      </c>
      <c r="C18" s="1213">
        <v>1.1919091586817741</v>
      </c>
      <c r="D18" s="1213">
        <v>0.84290906301364532</v>
      </c>
      <c r="E18" s="1213">
        <v>3.751632767261607</v>
      </c>
      <c r="F18" s="1213">
        <v>3.7854523141013181</v>
      </c>
      <c r="G18" s="1213">
        <v>3.7613763003961855</v>
      </c>
      <c r="H18" s="1213">
        <v>3.8020819213047514</v>
      </c>
      <c r="I18" s="1213">
        <v>3.8556761333273477</v>
      </c>
      <c r="J18" s="1213">
        <v>5.1145298920086768</v>
      </c>
      <c r="K18" s="1213">
        <v>4.7397524495230066</v>
      </c>
      <c r="L18" s="1213">
        <v>5.1783652879287771</v>
      </c>
      <c r="M18" s="1213">
        <v>5.1976004229467776</v>
      </c>
      <c r="N18" s="1213">
        <v>5.1883846768294406</v>
      </c>
      <c r="O18" s="1213">
        <v>4.9412052120198986</v>
      </c>
    </row>
    <row r="19" spans="1:15" ht="13" customHeight="1">
      <c r="A19" s="300"/>
      <c r="B19" s="302" t="s">
        <v>601</v>
      </c>
      <c r="C19" s="1213">
        <v>0.93213295832897658</v>
      </c>
      <c r="D19" s="1213">
        <v>0.96121411013780866</v>
      </c>
      <c r="E19" s="1213">
        <v>3.5651439217782972</v>
      </c>
      <c r="F19" s="1213">
        <v>3.8436778072389579</v>
      </c>
      <c r="G19" s="1213">
        <v>3.8796662159907722</v>
      </c>
      <c r="H19" s="1213">
        <v>4.5410127010414518</v>
      </c>
      <c r="I19" s="1213">
        <v>4.3869666377312528</v>
      </c>
      <c r="J19" s="1213">
        <v>5.035939333805727</v>
      </c>
      <c r="K19" s="1213">
        <v>4.7339241783097297</v>
      </c>
      <c r="L19" s="1213">
        <v>5.4559208760397038</v>
      </c>
      <c r="M19" s="1213">
        <v>5.2783345510215698</v>
      </c>
      <c r="N19" s="1213">
        <v>5.430142564396566</v>
      </c>
      <c r="O19" s="1213">
        <v>4.9230326233803297</v>
      </c>
    </row>
    <row r="20" spans="1:15" ht="13" customHeight="1">
      <c r="A20" s="300"/>
      <c r="B20" s="302" t="s">
        <v>243</v>
      </c>
      <c r="C20" s="1213">
        <v>1.0034314993772355</v>
      </c>
      <c r="D20" s="1213">
        <v>1.0806283639340561</v>
      </c>
      <c r="E20" s="1213">
        <v>3.6787083450901856</v>
      </c>
      <c r="F20" s="1213">
        <v>3.8994854986860941</v>
      </c>
      <c r="G20" s="1213">
        <v>3.9516443015607301</v>
      </c>
      <c r="H20" s="1213">
        <v>3.8779210971985378</v>
      </c>
      <c r="I20" s="1213">
        <v>3.9362206580801771</v>
      </c>
      <c r="J20" s="1213">
        <v>4.6385294397460015</v>
      </c>
      <c r="K20" s="1213">
        <v>4.4039087415693032</v>
      </c>
      <c r="L20" s="1213">
        <v>5.4053292421053136</v>
      </c>
      <c r="M20" s="1213">
        <v>5.3115155577960396</v>
      </c>
      <c r="N20" s="1213">
        <v>5.0841097759928839</v>
      </c>
      <c r="O20" s="1213">
        <v>4.9402691534376686</v>
      </c>
    </row>
    <row r="21" spans="1:15" ht="13" customHeight="1">
      <c r="A21" s="300"/>
      <c r="B21" s="302" t="s">
        <v>244</v>
      </c>
      <c r="C21" s="1213">
        <v>0.70776019199695428</v>
      </c>
      <c r="D21" s="1213">
        <v>0.72870837017070955</v>
      </c>
      <c r="E21" s="1213">
        <v>2.8918734560602526</v>
      </c>
      <c r="F21" s="1213">
        <v>3.6851164508738798</v>
      </c>
      <c r="G21" s="1213">
        <v>3.9259619749884758</v>
      </c>
      <c r="H21" s="1213">
        <v>3.8188377639582733</v>
      </c>
      <c r="I21" s="1213">
        <v>3.6705124755296001</v>
      </c>
      <c r="J21" s="1213">
        <v>4.5245458362823037</v>
      </c>
      <c r="K21" s="1213">
        <v>4.5896469023528255</v>
      </c>
      <c r="L21" s="1213">
        <v>4.8668941320893566</v>
      </c>
      <c r="M21" s="1213">
        <v>4.7101071861785586</v>
      </c>
      <c r="N21" s="1213">
        <v>4.6771252483572914</v>
      </c>
      <c r="O21" s="1213">
        <v>4.7587498044009431</v>
      </c>
    </row>
    <row r="22" spans="1:15" ht="13" customHeight="1">
      <c r="A22" s="300"/>
      <c r="B22" s="302" t="s">
        <v>245</v>
      </c>
      <c r="C22" s="1213">
        <v>0.84545200925355912</v>
      </c>
      <c r="D22" s="1213">
        <v>0.80426402737862124</v>
      </c>
      <c r="E22" s="1213">
        <v>3.6461227890084595</v>
      </c>
      <c r="F22" s="1213">
        <v>3.6683763640452582</v>
      </c>
      <c r="G22" s="1213">
        <v>3.8693500078550516</v>
      </c>
      <c r="H22" s="1213">
        <v>3.6591207877786269</v>
      </c>
      <c r="I22" s="1213">
        <v>3.6543483657012277</v>
      </c>
      <c r="J22" s="1213">
        <v>4.3316755679046075</v>
      </c>
      <c r="K22" s="1213">
        <v>4.4460747737244199</v>
      </c>
      <c r="L22" s="1213">
        <v>4.8139446609368406</v>
      </c>
      <c r="M22" s="1213">
        <v>4.5248229779671254</v>
      </c>
      <c r="N22" s="1213">
        <v>4.5670420224098951</v>
      </c>
      <c r="O22" s="1213">
        <v>4.546406246972956</v>
      </c>
    </row>
    <row r="23" spans="1:15" ht="13" customHeight="1">
      <c r="A23" s="300"/>
      <c r="B23" s="302" t="s">
        <v>246</v>
      </c>
      <c r="C23" s="1213">
        <v>0.71693337024633064</v>
      </c>
      <c r="D23" s="1213">
        <v>0.83165969823288544</v>
      </c>
      <c r="E23" s="1213">
        <v>3.1803861171934122</v>
      </c>
      <c r="F23" s="1213">
        <v>3.6713602217094699</v>
      </c>
      <c r="G23" s="1213">
        <v>3.7420052922415952</v>
      </c>
      <c r="H23" s="1213">
        <v>3.7986769127074016</v>
      </c>
      <c r="I23" s="1213">
        <v>3.8462579455209163</v>
      </c>
      <c r="J23" s="1213">
        <v>4.4937655143245063</v>
      </c>
      <c r="K23" s="1213">
        <v>4.5175409590044788</v>
      </c>
      <c r="L23" s="1213">
        <v>4.9805838835158562</v>
      </c>
      <c r="M23" s="1213">
        <v>4.4363427487832237</v>
      </c>
      <c r="N23" s="1213">
        <v>4.726567932649643</v>
      </c>
      <c r="O23" s="1213">
        <v>4.741660414919644</v>
      </c>
    </row>
    <row r="24" spans="1:15" ht="13" customHeight="1">
      <c r="A24" s="300"/>
      <c r="B24" s="302" t="s">
        <v>258</v>
      </c>
      <c r="C24" s="1213">
        <v>1.0609532419160137</v>
      </c>
      <c r="D24" s="1213">
        <v>1.1440566410525757</v>
      </c>
      <c r="E24" s="1213">
        <v>3.735964505352245</v>
      </c>
      <c r="F24" s="1213">
        <v>4.0213916258106055</v>
      </c>
      <c r="G24" s="1213">
        <v>4.1222771519568031</v>
      </c>
      <c r="H24" s="1213">
        <v>4.4855855431044214</v>
      </c>
      <c r="I24" s="1213">
        <v>4.4714728701670445</v>
      </c>
      <c r="J24" s="1213">
        <v>5.0446695563758173</v>
      </c>
      <c r="K24" s="1213">
        <v>5.3790710877644523</v>
      </c>
      <c r="L24" s="1213">
        <v>5.4540945059091683</v>
      </c>
      <c r="M24" s="1213">
        <v>5.4833933723008359</v>
      </c>
      <c r="N24" s="1213">
        <v>5.4471947051910083</v>
      </c>
      <c r="O24" s="1213">
        <v>5.0321580893588242</v>
      </c>
    </row>
    <row r="25" spans="1:15" ht="13" customHeight="1">
      <c r="A25" s="300"/>
      <c r="B25" s="302" t="s">
        <v>577</v>
      </c>
      <c r="C25" s="1213">
        <v>1.1062178514687466</v>
      </c>
      <c r="D25" s="1213">
        <v>1.1709880248910027</v>
      </c>
      <c r="E25" s="1213">
        <v>3.6737489969329347</v>
      </c>
      <c r="F25" s="1213">
        <v>3.8431444693380028</v>
      </c>
      <c r="G25" s="1213">
        <v>4.0409399781989244</v>
      </c>
      <c r="H25" s="1213">
        <v>4.2391015428866741</v>
      </c>
      <c r="I25" s="1213">
        <v>4.2606590149537755</v>
      </c>
      <c r="J25" s="1213">
        <v>4.500052269464053</v>
      </c>
      <c r="K25" s="1213">
        <v>4.659076163960286</v>
      </c>
      <c r="L25" s="1213">
        <v>5.6933032202272562</v>
      </c>
      <c r="M25" s="1213">
        <v>5.3581590319645249</v>
      </c>
      <c r="N25" s="1213">
        <v>5.2687575284949828</v>
      </c>
      <c r="O25" s="1213">
        <v>5.1778280551900622</v>
      </c>
    </row>
    <row r="26" spans="1:15" ht="13" customHeight="1">
      <c r="A26" s="300"/>
      <c r="B26" s="302" t="s">
        <v>590</v>
      </c>
      <c r="C26" s="1213">
        <v>1.0495401331667724</v>
      </c>
      <c r="D26" s="1213">
        <v>1.0668598344695437</v>
      </c>
      <c r="E26" s="1213">
        <v>3.600263802569561</v>
      </c>
      <c r="F26" s="1213">
        <v>3.8425527093881819</v>
      </c>
      <c r="G26" s="1213">
        <v>4.2003397843777712</v>
      </c>
      <c r="H26" s="1213">
        <v>4.4279483758732265</v>
      </c>
      <c r="I26" s="1213">
        <v>4.6098427331411571</v>
      </c>
      <c r="J26" s="1213">
        <v>5.0033578699352317</v>
      </c>
      <c r="K26" s="1213">
        <v>5.1377881048899816</v>
      </c>
      <c r="L26" s="1213">
        <v>5.2538224973561798</v>
      </c>
      <c r="M26" s="1213">
        <v>5.269507370518772</v>
      </c>
      <c r="N26" s="1213">
        <v>5.3287207180085385</v>
      </c>
      <c r="O26" s="1213">
        <v>5.1051542685591942</v>
      </c>
    </row>
    <row r="27" spans="1:15" ht="13" customHeight="1">
      <c r="A27" s="300"/>
      <c r="B27" s="302" t="s">
        <v>591</v>
      </c>
      <c r="C27" s="1212">
        <v>0.84656677677420766</v>
      </c>
      <c r="D27" s="1212">
        <v>0.75385925866946568</v>
      </c>
      <c r="E27" s="1212">
        <v>3.4660673154836799</v>
      </c>
      <c r="F27" s="1212">
        <v>3.7997644569384303</v>
      </c>
      <c r="G27" s="1212">
        <v>4.1609679094516112</v>
      </c>
      <c r="H27" s="1212">
        <v>4.002677759548793</v>
      </c>
      <c r="I27" s="1212">
        <v>4.435468706605989</v>
      </c>
      <c r="J27" s="1212">
        <v>4.9298221395660855</v>
      </c>
      <c r="K27" s="1212">
        <v>5.1339188065445942</v>
      </c>
      <c r="L27" s="1212">
        <v>5.7422728834804859</v>
      </c>
      <c r="M27" s="1212">
        <v>5.6684572578550458</v>
      </c>
      <c r="N27" s="1212">
        <v>5.7934007011117279</v>
      </c>
      <c r="O27" s="1212">
        <v>5.6155566591915198</v>
      </c>
    </row>
    <row r="28" spans="1:15" ht="13" customHeight="1">
      <c r="A28" s="300"/>
      <c r="B28" s="298" t="s">
        <v>686</v>
      </c>
      <c r="C28" s="1212">
        <v>0.92868169382309451</v>
      </c>
      <c r="D28" s="1212">
        <v>0.96330624012912736</v>
      </c>
      <c r="E28" s="1212">
        <v>3.5796421956887921</v>
      </c>
      <c r="F28" s="1212">
        <v>3.8079162378687412</v>
      </c>
      <c r="G28" s="1212">
        <v>4.1344910030451176</v>
      </c>
      <c r="H28" s="1212">
        <v>4.1092998640724616</v>
      </c>
      <c r="I28" s="1212">
        <v>4.3041387675155551</v>
      </c>
      <c r="J28" s="1212">
        <v>4.9981651102447211</v>
      </c>
      <c r="K28" s="1212">
        <v>5.158648511864679</v>
      </c>
      <c r="L28" s="1212">
        <v>5.2356381966041798</v>
      </c>
      <c r="M28" s="1212">
        <v>5.352115659718657</v>
      </c>
      <c r="N28" s="1212">
        <v>5.460209792519005</v>
      </c>
      <c r="O28" s="1212">
        <v>5.1328996882241498</v>
      </c>
    </row>
    <row r="29" spans="1:15" ht="13" customHeight="1">
      <c r="A29" s="300"/>
      <c r="B29" s="304" t="s">
        <v>534</v>
      </c>
      <c r="C29" s="1212">
        <v>1.4332279840903968</v>
      </c>
      <c r="D29" s="1212">
        <v>1.3202058317235168</v>
      </c>
      <c r="E29" s="1212">
        <v>3.2768791770949757</v>
      </c>
      <c r="F29" s="1212">
        <v>3.6665236538644805</v>
      </c>
      <c r="G29" s="1212">
        <v>4.1250506638479356</v>
      </c>
      <c r="H29" s="1212">
        <v>4.093628190940966</v>
      </c>
      <c r="I29" s="1212">
        <v>4.3406200223847273</v>
      </c>
      <c r="J29" s="1212">
        <v>5.0599630412483974</v>
      </c>
      <c r="K29" s="1212">
        <v>5.5433802277404496</v>
      </c>
      <c r="L29" s="1212">
        <v>5.441486515702989</v>
      </c>
      <c r="M29" s="1212">
        <v>5.3558580944047742</v>
      </c>
      <c r="N29" s="1212">
        <v>5.2420850928490248</v>
      </c>
      <c r="O29" s="1212">
        <v>5.043780791096439</v>
      </c>
    </row>
    <row r="30" spans="1:15" ht="13" customHeight="1">
      <c r="A30" s="300"/>
      <c r="B30" s="302" t="s">
        <v>535</v>
      </c>
      <c r="C30" s="1212">
        <v>1.2848907215400645</v>
      </c>
      <c r="D30" s="1212">
        <v>1.2052455465891287</v>
      </c>
      <c r="E30" s="1212">
        <v>3.7721734098363378</v>
      </c>
      <c r="F30" s="1212">
        <v>3.8430745753696027</v>
      </c>
      <c r="G30" s="1212">
        <v>3.9824391111028343</v>
      </c>
      <c r="H30" s="1212">
        <v>4.0703912821308377</v>
      </c>
      <c r="I30" s="1212">
        <v>4.3030898965936579</v>
      </c>
      <c r="J30" s="1212">
        <v>5.0864932003202332</v>
      </c>
      <c r="K30" s="1212">
        <v>5.3780329660707631</v>
      </c>
      <c r="L30" s="1212">
        <v>5.2211410319982994</v>
      </c>
      <c r="M30" s="1212">
        <v>5.3251024786720969</v>
      </c>
      <c r="N30" s="1212">
        <v>5.0928939958326866</v>
      </c>
      <c r="O30" s="1212">
        <v>5.0211518752950282</v>
      </c>
    </row>
    <row r="31" spans="1:15" ht="13" customHeight="1">
      <c r="A31" s="300"/>
      <c r="B31" s="304" t="s">
        <v>536</v>
      </c>
      <c r="C31" s="1212">
        <v>1.4115594778070713</v>
      </c>
      <c r="D31" s="1212">
        <v>1.4121629665055595</v>
      </c>
      <c r="E31" s="1212">
        <v>3.7019895130016232</v>
      </c>
      <c r="F31" s="1212">
        <v>3.9911848508635508</v>
      </c>
      <c r="G31" s="1212">
        <v>4.7847136257752725</v>
      </c>
      <c r="H31" s="1212">
        <v>5.3925262315486764</v>
      </c>
      <c r="I31" s="1212">
        <v>4.439882026978716</v>
      </c>
      <c r="J31" s="1212">
        <v>5.2123728145254438</v>
      </c>
      <c r="K31" s="1212">
        <v>5.2104445430665134</v>
      </c>
      <c r="L31" s="1212">
        <v>5.5261408441077702</v>
      </c>
      <c r="M31" s="1212">
        <v>5.0540053745028999</v>
      </c>
      <c r="N31" s="1212">
        <v>4.3735570845787288</v>
      </c>
      <c r="O31" s="1212">
        <v>4.6085819323445056</v>
      </c>
    </row>
    <row r="32" spans="1:15" ht="6" customHeight="1">
      <c r="A32" s="299"/>
      <c r="B32" s="506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</row>
    <row r="33" spans="1:15" ht="9" customHeight="1">
      <c r="A33" s="76" t="s">
        <v>745</v>
      </c>
      <c r="B33" s="120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</row>
    <row r="34" spans="1:15" ht="9" customHeight="1">
      <c r="A34" s="76" t="s">
        <v>151</v>
      </c>
      <c r="B34" s="120"/>
      <c r="C34" s="512"/>
      <c r="D34" s="512"/>
      <c r="E34" s="512"/>
      <c r="F34" s="512"/>
      <c r="G34" s="512"/>
      <c r="H34" s="513"/>
      <c r="I34" s="513"/>
      <c r="J34" s="513"/>
      <c r="K34" s="513"/>
      <c r="L34" s="513"/>
      <c r="M34" s="513"/>
      <c r="N34" s="513"/>
      <c r="O34" s="513"/>
    </row>
    <row r="35" spans="1:15" ht="9" customHeight="1">
      <c r="A35" s="77" t="s">
        <v>318</v>
      </c>
      <c r="B35" s="122"/>
      <c r="C35" s="512"/>
      <c r="D35" s="512"/>
      <c r="E35" s="512"/>
      <c r="F35" s="512"/>
      <c r="G35" s="512"/>
      <c r="H35" s="513"/>
      <c r="I35" s="513"/>
      <c r="J35" s="513"/>
      <c r="K35" s="513"/>
      <c r="L35" s="513"/>
      <c r="M35" s="513"/>
      <c r="N35" s="513"/>
      <c r="O35" s="513"/>
    </row>
    <row r="36" spans="1:15" ht="9" customHeight="1">
      <c r="A36" s="514"/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</row>
    <row r="37" spans="1:15" ht="9" customHeight="1">
      <c r="A37" s="514"/>
      <c r="B37" s="514"/>
      <c r="C37" s="517"/>
      <c r="D37" s="517"/>
      <c r="E37" s="517"/>
      <c r="F37" s="517"/>
      <c r="G37" s="517"/>
      <c r="H37" s="517"/>
      <c r="I37" s="517"/>
      <c r="J37" s="517"/>
      <c r="K37" s="517"/>
      <c r="L37" s="517"/>
      <c r="M37" s="517"/>
      <c r="N37" s="517"/>
      <c r="O37" s="517"/>
    </row>
    <row r="38" spans="1:15" ht="9" customHeight="1">
      <c r="A38" s="514"/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14"/>
      <c r="N38" s="514"/>
      <c r="O38" s="514"/>
    </row>
    <row r="39" spans="1:15" ht="9" customHeight="1">
      <c r="A39" s="514"/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14"/>
      <c r="N39" s="514"/>
      <c r="O39" s="514"/>
    </row>
  </sheetData>
  <mergeCells count="1">
    <mergeCell ref="A5:B5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P52"/>
  <sheetViews>
    <sheetView showGridLines="0" zoomScale="150" workbookViewId="0">
      <selection activeCell="A2" sqref="A2:O47"/>
    </sheetView>
  </sheetViews>
  <sheetFormatPr baseColWidth="10" defaultColWidth="12.83203125" defaultRowHeight="12" customHeight="1"/>
  <cols>
    <col min="1" max="1" width="7.6640625" style="217" customWidth="1"/>
    <col min="2" max="2" width="6.83203125" style="217" customWidth="1"/>
    <col min="3" max="3" width="8.83203125" style="217" customWidth="1"/>
    <col min="4" max="15" width="6.6640625" style="217" customWidth="1"/>
    <col min="16" max="16384" width="12.83203125" style="217"/>
  </cols>
  <sheetData>
    <row r="2" spans="1:16" ht="12" customHeight="1">
      <c r="A2" s="1214" t="s">
        <v>406</v>
      </c>
      <c r="B2" s="293"/>
      <c r="C2" s="293"/>
      <c r="D2" s="293"/>
      <c r="E2" s="293"/>
      <c r="F2" s="293"/>
      <c r="G2" s="294"/>
      <c r="H2" s="294"/>
      <c r="I2" s="294"/>
      <c r="J2" s="294"/>
      <c r="K2" s="294"/>
      <c r="L2" s="294"/>
      <c r="M2" s="294"/>
      <c r="N2" s="294"/>
      <c r="O2" s="294"/>
    </row>
    <row r="3" spans="1:16" ht="5" customHeight="1">
      <c r="A3" s="276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</row>
    <row r="4" spans="1:16" ht="23" customHeight="1">
      <c r="A4" s="225" t="s">
        <v>620</v>
      </c>
      <c r="B4" s="238" t="s">
        <v>509</v>
      </c>
      <c r="C4" s="223" t="s">
        <v>508</v>
      </c>
      <c r="D4" s="223" t="s">
        <v>543</v>
      </c>
      <c r="E4" s="223" t="s">
        <v>677</v>
      </c>
      <c r="F4" s="223" t="s">
        <v>678</v>
      </c>
      <c r="G4" s="223" t="s">
        <v>546</v>
      </c>
      <c r="H4" s="223" t="s">
        <v>547</v>
      </c>
      <c r="I4" s="223" t="s">
        <v>548</v>
      </c>
      <c r="J4" s="223" t="s">
        <v>549</v>
      </c>
      <c r="K4" s="223" t="s">
        <v>550</v>
      </c>
      <c r="L4" s="223" t="s">
        <v>517</v>
      </c>
      <c r="M4" s="223" t="s">
        <v>552</v>
      </c>
      <c r="N4" s="223" t="s">
        <v>553</v>
      </c>
      <c r="O4" s="224" t="s">
        <v>554</v>
      </c>
    </row>
    <row r="5" spans="1:16" ht="3" customHeight="1">
      <c r="C5" s="1217"/>
    </row>
    <row r="6" spans="1:16" ht="11" customHeight="1">
      <c r="A6" s="1066" t="s">
        <v>751</v>
      </c>
      <c r="B6" s="295" t="s">
        <v>621</v>
      </c>
      <c r="C6" s="498">
        <f>SUM(D6:O6)</f>
        <v>250137942</v>
      </c>
      <c r="D6" s="1136">
        <v>20118030</v>
      </c>
      <c r="E6" s="1136">
        <v>18704140</v>
      </c>
      <c r="F6" s="1136">
        <v>19748174</v>
      </c>
      <c r="G6" s="1136">
        <v>19762379</v>
      </c>
      <c r="H6" s="1136">
        <v>20784420</v>
      </c>
      <c r="I6" s="1136">
        <v>20367977</v>
      </c>
      <c r="J6" s="1136">
        <v>20939285</v>
      </c>
      <c r="K6" s="1136">
        <v>21469696</v>
      </c>
      <c r="L6" s="1136">
        <v>21328115</v>
      </c>
      <c r="M6" s="1136">
        <v>21640270</v>
      </c>
      <c r="N6" s="1136">
        <v>21853214</v>
      </c>
      <c r="O6" s="1136">
        <v>23422242</v>
      </c>
    </row>
    <row r="7" spans="1:16" ht="11" customHeight="1">
      <c r="A7" s="1066"/>
      <c r="B7" s="295" t="s">
        <v>649</v>
      </c>
      <c r="C7" s="498">
        <f>SUM(D7:O7)</f>
        <v>700353669.60000002</v>
      </c>
      <c r="D7" s="1136">
        <v>56460294.899999999</v>
      </c>
      <c r="E7" s="1136">
        <v>51091059.5</v>
      </c>
      <c r="F7" s="1136">
        <v>51754595.200000003</v>
      </c>
      <c r="G7" s="1136">
        <v>56312335</v>
      </c>
      <c r="H7" s="1136">
        <v>56029721</v>
      </c>
      <c r="I7" s="1136">
        <v>56261575</v>
      </c>
      <c r="J7" s="1136">
        <v>61367571</v>
      </c>
      <c r="K7" s="1136">
        <v>61485608</v>
      </c>
      <c r="L7" s="1136">
        <v>61938319</v>
      </c>
      <c r="M7" s="1136">
        <v>60874365</v>
      </c>
      <c r="N7" s="1136">
        <v>62462157</v>
      </c>
      <c r="O7" s="1136">
        <v>64316069</v>
      </c>
    </row>
    <row r="8" spans="1:16" ht="11" customHeight="1">
      <c r="A8" s="1066"/>
      <c r="B8" s="756" t="s">
        <v>407</v>
      </c>
      <c r="C8" s="1218">
        <f t="shared" ref="C8:O8" si="0">(C7/C6)</f>
        <v>2.7998697998402817</v>
      </c>
      <c r="D8" s="296">
        <f t="shared" si="0"/>
        <v>2.8064524657732393</v>
      </c>
      <c r="E8" s="296">
        <f t="shared" si="0"/>
        <v>2.7315374831454426</v>
      </c>
      <c r="F8" s="296">
        <f t="shared" si="0"/>
        <v>2.6207281341555935</v>
      </c>
      <c r="G8" s="296">
        <f t="shared" si="0"/>
        <v>2.8494714629245799</v>
      </c>
      <c r="H8" s="296">
        <f t="shared" si="0"/>
        <v>2.6957558113240592</v>
      </c>
      <c r="I8" s="296">
        <f t="shared" si="0"/>
        <v>2.7622564086752455</v>
      </c>
      <c r="J8" s="296">
        <f t="shared" si="0"/>
        <v>2.9307386092696097</v>
      </c>
      <c r="K8" s="296">
        <f t="shared" si="0"/>
        <v>2.8638322591991989</v>
      </c>
      <c r="L8" s="296">
        <f t="shared" si="0"/>
        <v>2.9040690656441042</v>
      </c>
      <c r="M8" s="296">
        <f t="shared" si="0"/>
        <v>2.8130131925341044</v>
      </c>
      <c r="N8" s="296">
        <f t="shared" si="0"/>
        <v>2.8582595219174625</v>
      </c>
      <c r="O8" s="296">
        <f t="shared" si="0"/>
        <v>2.7459399061797756</v>
      </c>
    </row>
    <row r="9" spans="1:16" ht="6" customHeight="1">
      <c r="A9" s="1278"/>
      <c r="B9" s="1279"/>
      <c r="C9" s="1280"/>
      <c r="D9" s="1281"/>
      <c r="E9" s="1281"/>
      <c r="F9" s="1281"/>
      <c r="G9" s="1281"/>
      <c r="H9" s="1281"/>
      <c r="I9" s="1281"/>
      <c r="J9" s="1281"/>
      <c r="K9" s="1281"/>
      <c r="L9" s="1281"/>
      <c r="M9" s="1281"/>
      <c r="N9" s="1281"/>
      <c r="O9" s="1281"/>
    </row>
    <row r="10" spans="1:16" ht="11" customHeight="1">
      <c r="A10" s="1222" t="s">
        <v>703</v>
      </c>
      <c r="B10" s="1079" t="s">
        <v>621</v>
      </c>
      <c r="C10" s="1223">
        <f>SUM(D10:O10)</f>
        <v>67050</v>
      </c>
      <c r="D10" s="1137">
        <v>3900</v>
      </c>
      <c r="E10" s="1137">
        <v>2100</v>
      </c>
      <c r="F10" s="1137">
        <v>4500</v>
      </c>
      <c r="G10" s="1137">
        <v>6550</v>
      </c>
      <c r="H10" s="1137">
        <v>5150</v>
      </c>
      <c r="I10" s="1137">
        <v>4600</v>
      </c>
      <c r="J10" s="1137">
        <v>7350</v>
      </c>
      <c r="K10" s="1137">
        <v>5850</v>
      </c>
      <c r="L10" s="1137">
        <v>6750</v>
      </c>
      <c r="M10" s="1137">
        <v>3850</v>
      </c>
      <c r="N10" s="1137">
        <v>6750</v>
      </c>
      <c r="O10" s="1137">
        <v>9700</v>
      </c>
      <c r="P10" s="219"/>
    </row>
    <row r="11" spans="1:16" ht="11" customHeight="1">
      <c r="A11" s="1222" t="s">
        <v>702</v>
      </c>
      <c r="B11" s="1079" t="s">
        <v>649</v>
      </c>
      <c r="C11" s="1223">
        <f>SUM(D11:O11)</f>
        <v>145787.4</v>
      </c>
      <c r="D11" s="1137">
        <v>8461</v>
      </c>
      <c r="E11" s="1137">
        <v>4530.6000000000004</v>
      </c>
      <c r="F11" s="1137">
        <v>9762.7999999999993</v>
      </c>
      <c r="G11" s="1137">
        <v>14182</v>
      </c>
      <c r="H11" s="1137">
        <v>11096</v>
      </c>
      <c r="I11" s="1137">
        <v>9977</v>
      </c>
      <c r="J11" s="1137">
        <v>15897</v>
      </c>
      <c r="K11" s="1137">
        <v>12767</v>
      </c>
      <c r="L11" s="1137">
        <v>14731</v>
      </c>
      <c r="M11" s="1137">
        <v>8370</v>
      </c>
      <c r="N11" s="1137">
        <v>14743</v>
      </c>
      <c r="O11" s="1137">
        <v>21270</v>
      </c>
      <c r="P11" s="219"/>
    </row>
    <row r="12" spans="1:16" ht="11" customHeight="1">
      <c r="A12" s="1066"/>
      <c r="B12" s="756" t="s">
        <v>407</v>
      </c>
      <c r="C12" s="1218">
        <f t="shared" ref="C12:O12" si="1">(C11/C10)</f>
        <v>2.1743087248322146</v>
      </c>
      <c r="D12" s="296">
        <f t="shared" si="1"/>
        <v>2.1694871794871795</v>
      </c>
      <c r="E12" s="296">
        <f t="shared" si="1"/>
        <v>2.1574285714285715</v>
      </c>
      <c r="F12" s="296">
        <f t="shared" si="1"/>
        <v>2.1695111111111109</v>
      </c>
      <c r="G12" s="296">
        <f t="shared" si="1"/>
        <v>2.1651908396946564</v>
      </c>
      <c r="H12" s="296">
        <f t="shared" si="1"/>
        <v>2.1545631067961164</v>
      </c>
      <c r="I12" s="296">
        <f t="shared" si="1"/>
        <v>2.1689130434782609</v>
      </c>
      <c r="J12" s="296">
        <f t="shared" si="1"/>
        <v>2.1628571428571428</v>
      </c>
      <c r="K12" s="296">
        <f t="shared" si="1"/>
        <v>2.1823931623931623</v>
      </c>
      <c r="L12" s="296">
        <f t="shared" si="1"/>
        <v>2.1823703703703705</v>
      </c>
      <c r="M12" s="296">
        <f t="shared" si="1"/>
        <v>2.174025974025974</v>
      </c>
      <c r="N12" s="296">
        <f t="shared" si="1"/>
        <v>2.1841481481481479</v>
      </c>
      <c r="O12" s="296">
        <f t="shared" si="1"/>
        <v>2.1927835051546394</v>
      </c>
    </row>
    <row r="13" spans="1:16" ht="6" customHeight="1">
      <c r="A13" s="1278"/>
      <c r="B13" s="1279"/>
      <c r="C13" s="1280"/>
      <c r="D13" s="1282"/>
      <c r="E13" s="1282"/>
      <c r="F13" s="1282"/>
      <c r="G13" s="1282"/>
      <c r="H13" s="1282"/>
      <c r="I13" s="1282"/>
      <c r="J13" s="1282"/>
      <c r="K13" s="1282"/>
      <c r="L13" s="1282"/>
      <c r="M13" s="1282"/>
      <c r="N13" s="1282"/>
      <c r="O13" s="1282"/>
    </row>
    <row r="14" spans="1:16" ht="11" customHeight="1">
      <c r="A14" s="1383" t="s">
        <v>672</v>
      </c>
      <c r="B14" s="1079" t="s">
        <v>621</v>
      </c>
      <c r="C14" s="1223">
        <f>SUM(D14:O14)</f>
        <v>4875870</v>
      </c>
      <c r="D14" s="1137">
        <v>376210</v>
      </c>
      <c r="E14" s="1137">
        <v>346390</v>
      </c>
      <c r="F14" s="1137">
        <v>389470</v>
      </c>
      <c r="G14" s="1137">
        <v>377480</v>
      </c>
      <c r="H14" s="1137">
        <v>413320</v>
      </c>
      <c r="I14" s="1137">
        <v>410320</v>
      </c>
      <c r="J14" s="1137">
        <v>422680</v>
      </c>
      <c r="K14" s="1137">
        <v>435960</v>
      </c>
      <c r="L14" s="1137">
        <v>427520</v>
      </c>
      <c r="M14" s="1137">
        <v>398230</v>
      </c>
      <c r="N14" s="1137">
        <v>435070</v>
      </c>
      <c r="O14" s="1137">
        <v>443220</v>
      </c>
      <c r="P14" s="219"/>
    </row>
    <row r="15" spans="1:16" ht="11" customHeight="1">
      <c r="A15" s="1383"/>
      <c r="B15" s="1079" t="s">
        <v>649</v>
      </c>
      <c r="C15" s="1223">
        <f>SUM(D15:O15)</f>
        <v>9395954</v>
      </c>
      <c r="D15" s="1137">
        <v>730034</v>
      </c>
      <c r="E15" s="1137">
        <v>668538.5</v>
      </c>
      <c r="F15" s="1137">
        <v>751354.5</v>
      </c>
      <c r="G15" s="1137">
        <v>727183</v>
      </c>
      <c r="H15" s="1137">
        <v>792403</v>
      </c>
      <c r="I15" s="1137">
        <v>786970</v>
      </c>
      <c r="J15" s="1137">
        <v>810412</v>
      </c>
      <c r="K15" s="1137">
        <v>838711</v>
      </c>
      <c r="L15" s="1137">
        <v>826089</v>
      </c>
      <c r="M15" s="1137">
        <v>770114</v>
      </c>
      <c r="N15" s="1137">
        <v>836799</v>
      </c>
      <c r="O15" s="1137">
        <v>857346</v>
      </c>
      <c r="P15" s="219"/>
    </row>
    <row r="16" spans="1:16" ht="11" customHeight="1">
      <c r="A16" s="1066"/>
      <c r="B16" s="756" t="s">
        <v>407</v>
      </c>
      <c r="C16" s="1218">
        <f t="shared" ref="C16:O16" si="2">(C15/C14)</f>
        <v>1.9270312785205512</v>
      </c>
      <c r="D16" s="296">
        <f t="shared" si="2"/>
        <v>1.9404959995747055</v>
      </c>
      <c r="E16" s="296">
        <f t="shared" si="2"/>
        <v>1.9300167441323364</v>
      </c>
      <c r="F16" s="296">
        <f t="shared" si="2"/>
        <v>1.9291716948673838</v>
      </c>
      <c r="G16" s="296">
        <f t="shared" si="2"/>
        <v>1.9264146444844761</v>
      </c>
      <c r="H16" s="296">
        <f t="shared" si="2"/>
        <v>1.9171658763185908</v>
      </c>
      <c r="I16" s="296">
        <f t="shared" si="2"/>
        <v>1.9179420939754339</v>
      </c>
      <c r="J16" s="296">
        <f t="shared" si="2"/>
        <v>1.9173180656761617</v>
      </c>
      <c r="K16" s="296">
        <f t="shared" si="2"/>
        <v>1.9238255803284705</v>
      </c>
      <c r="L16" s="296">
        <f t="shared" si="2"/>
        <v>1.9322815306886227</v>
      </c>
      <c r="M16" s="296">
        <f t="shared" si="2"/>
        <v>1.933842251964945</v>
      </c>
      <c r="N16" s="296">
        <f t="shared" si="2"/>
        <v>1.9233663548394511</v>
      </c>
      <c r="O16" s="296">
        <f t="shared" si="2"/>
        <v>1.9343576553404629</v>
      </c>
    </row>
    <row r="17" spans="1:16" ht="6" customHeight="1">
      <c r="A17" s="1278"/>
      <c r="B17" s="1279"/>
      <c r="C17" s="1283"/>
      <c r="D17" s="1282"/>
      <c r="E17" s="1282"/>
      <c r="F17" s="1282"/>
      <c r="G17" s="1282"/>
      <c r="H17" s="1282"/>
      <c r="I17" s="1282"/>
      <c r="J17" s="1282"/>
      <c r="K17" s="1282"/>
      <c r="L17" s="1282"/>
      <c r="M17" s="1282"/>
      <c r="N17" s="1282"/>
      <c r="O17" s="1282"/>
    </row>
    <row r="18" spans="1:16" ht="11" customHeight="1">
      <c r="A18" s="1383" t="s">
        <v>237</v>
      </c>
      <c r="B18" s="1079" t="s">
        <v>621</v>
      </c>
      <c r="C18" s="1223">
        <f>SUM(D18:O18)</f>
        <v>0</v>
      </c>
      <c r="D18" s="1137">
        <v>0</v>
      </c>
      <c r="E18" s="1137">
        <v>0</v>
      </c>
      <c r="F18" s="1137">
        <v>0</v>
      </c>
      <c r="G18" s="1137">
        <v>0</v>
      </c>
      <c r="H18" s="1137">
        <v>0</v>
      </c>
      <c r="I18" s="1137">
        <v>0</v>
      </c>
      <c r="J18" s="1137">
        <v>0</v>
      </c>
      <c r="K18" s="1137">
        <v>0</v>
      </c>
      <c r="L18" s="1137">
        <v>0</v>
      </c>
      <c r="M18" s="1137">
        <v>0</v>
      </c>
      <c r="N18" s="1137">
        <v>0</v>
      </c>
      <c r="O18" s="1137">
        <v>0</v>
      </c>
    </row>
    <row r="19" spans="1:16" ht="11" customHeight="1">
      <c r="A19" s="1383"/>
      <c r="B19" s="1079" t="s">
        <v>649</v>
      </c>
      <c r="C19" s="1223">
        <f>SUM(D19:O19)</f>
        <v>0</v>
      </c>
      <c r="D19" s="1137">
        <v>0</v>
      </c>
      <c r="E19" s="1137">
        <v>0</v>
      </c>
      <c r="F19" s="1137">
        <v>0</v>
      </c>
      <c r="G19" s="1137">
        <v>0</v>
      </c>
      <c r="H19" s="1137">
        <v>0</v>
      </c>
      <c r="I19" s="1137">
        <v>0</v>
      </c>
      <c r="J19" s="1137">
        <v>0</v>
      </c>
      <c r="K19" s="1137">
        <v>0</v>
      </c>
      <c r="L19" s="1137">
        <v>0</v>
      </c>
      <c r="M19" s="1137">
        <v>0</v>
      </c>
      <c r="N19" s="1137">
        <v>0</v>
      </c>
      <c r="O19" s="1137">
        <v>0</v>
      </c>
    </row>
    <row r="20" spans="1:16" ht="11" customHeight="1">
      <c r="A20" s="1222"/>
      <c r="B20" s="1079" t="s">
        <v>407</v>
      </c>
      <c r="C20" s="1224">
        <v>0</v>
      </c>
      <c r="D20" s="1225">
        <v>0</v>
      </c>
      <c r="E20" s="1225">
        <v>0</v>
      </c>
      <c r="F20" s="1225">
        <v>0</v>
      </c>
      <c r="G20" s="1225">
        <v>0</v>
      </c>
      <c r="H20" s="1225">
        <v>0</v>
      </c>
      <c r="I20" s="1225">
        <v>0</v>
      </c>
      <c r="J20" s="1225">
        <v>0</v>
      </c>
      <c r="K20" s="1225">
        <v>0</v>
      </c>
      <c r="L20" s="1225">
        <v>0</v>
      </c>
      <c r="M20" s="1225">
        <v>0</v>
      </c>
      <c r="N20" s="1225">
        <v>0</v>
      </c>
      <c r="O20" s="1225">
        <v>0</v>
      </c>
    </row>
    <row r="21" spans="1:16" ht="6" customHeight="1">
      <c r="A21" s="1278"/>
      <c r="B21" s="1279"/>
      <c r="C21" s="1283"/>
      <c r="D21" s="1282"/>
      <c r="E21" s="1282"/>
      <c r="F21" s="1282"/>
      <c r="G21" s="1282"/>
      <c r="H21" s="1282"/>
      <c r="I21" s="1282"/>
      <c r="J21" s="1282"/>
      <c r="K21" s="1282"/>
      <c r="L21" s="1282"/>
      <c r="M21" s="1282"/>
      <c r="N21" s="1282"/>
      <c r="O21" s="1282"/>
    </row>
    <row r="22" spans="1:16" ht="11" customHeight="1">
      <c r="A22" s="1222" t="s">
        <v>703</v>
      </c>
      <c r="B22" s="1079" t="s">
        <v>621</v>
      </c>
      <c r="C22" s="1223">
        <f>SUM(D22:O22)</f>
        <v>0</v>
      </c>
      <c r="D22" s="1137">
        <v>0</v>
      </c>
      <c r="E22" s="1137">
        <v>0</v>
      </c>
      <c r="F22" s="1137">
        <v>0</v>
      </c>
      <c r="G22" s="1137">
        <v>0</v>
      </c>
      <c r="H22" s="1137">
        <v>0</v>
      </c>
      <c r="I22" s="1137">
        <v>0</v>
      </c>
      <c r="J22" s="1137">
        <v>0</v>
      </c>
      <c r="K22" s="1137">
        <v>0</v>
      </c>
      <c r="L22" s="1137">
        <v>0</v>
      </c>
      <c r="M22" s="1137">
        <v>0</v>
      </c>
      <c r="N22" s="1137">
        <v>0</v>
      </c>
      <c r="O22" s="1137">
        <v>0</v>
      </c>
      <c r="P22" s="219"/>
    </row>
    <row r="23" spans="1:16" ht="11" customHeight="1">
      <c r="A23" s="1222" t="s">
        <v>704</v>
      </c>
      <c r="B23" s="1079" t="s">
        <v>649</v>
      </c>
      <c r="C23" s="1223">
        <f>SUM(D23:O23)</f>
        <v>0</v>
      </c>
      <c r="D23" s="1137">
        <v>0</v>
      </c>
      <c r="E23" s="1137">
        <v>0</v>
      </c>
      <c r="F23" s="1137">
        <v>0</v>
      </c>
      <c r="G23" s="1137">
        <v>0</v>
      </c>
      <c r="H23" s="1137">
        <v>0</v>
      </c>
      <c r="I23" s="1137">
        <v>0</v>
      </c>
      <c r="J23" s="1137">
        <v>0</v>
      </c>
      <c r="K23" s="1137">
        <v>0</v>
      </c>
      <c r="L23" s="1137">
        <v>0</v>
      </c>
      <c r="M23" s="1137">
        <v>0</v>
      </c>
      <c r="N23" s="1137">
        <v>0</v>
      </c>
      <c r="O23" s="1137">
        <v>0</v>
      </c>
      <c r="P23" s="219"/>
    </row>
    <row r="24" spans="1:16" ht="11" customHeight="1">
      <c r="A24" s="1222"/>
      <c r="B24" s="1079" t="s">
        <v>407</v>
      </c>
      <c r="C24" s="1224">
        <v>0</v>
      </c>
      <c r="D24" s="1225">
        <v>0</v>
      </c>
      <c r="E24" s="1225">
        <v>0</v>
      </c>
      <c r="F24" s="1225">
        <v>0</v>
      </c>
      <c r="G24" s="1225">
        <v>0</v>
      </c>
      <c r="H24" s="1225">
        <v>0</v>
      </c>
      <c r="I24" s="1225">
        <v>0</v>
      </c>
      <c r="J24" s="1225">
        <v>0</v>
      </c>
      <c r="K24" s="1225">
        <v>0</v>
      </c>
      <c r="L24" s="1225">
        <v>0</v>
      </c>
      <c r="M24" s="1225">
        <v>0</v>
      </c>
      <c r="N24" s="1225">
        <v>0</v>
      </c>
      <c r="O24" s="1225">
        <v>0</v>
      </c>
    </row>
    <row r="25" spans="1:16" ht="6" customHeight="1">
      <c r="A25" s="1278"/>
      <c r="B25" s="1279"/>
      <c r="C25" s="1283"/>
      <c r="D25" s="1282"/>
      <c r="E25" s="1282"/>
      <c r="F25" s="1282"/>
      <c r="G25" s="1282"/>
      <c r="H25" s="1282"/>
      <c r="I25" s="1282"/>
      <c r="J25" s="1282"/>
      <c r="K25" s="1282"/>
      <c r="L25" s="1282"/>
      <c r="M25" s="1282"/>
      <c r="N25" s="1282"/>
      <c r="O25" s="1282"/>
    </row>
    <row r="26" spans="1:16" ht="11" customHeight="1">
      <c r="A26" s="1383" t="s">
        <v>671</v>
      </c>
      <c r="B26" s="1079" t="s">
        <v>621</v>
      </c>
      <c r="C26" s="1223">
        <f>SUM(D26:O26)</f>
        <v>4276961</v>
      </c>
      <c r="D26" s="1137">
        <v>384791</v>
      </c>
      <c r="E26" s="1137">
        <v>349080</v>
      </c>
      <c r="F26" s="1137">
        <v>328531</v>
      </c>
      <c r="G26" s="1137">
        <v>325366</v>
      </c>
      <c r="H26" s="1137">
        <v>398827</v>
      </c>
      <c r="I26" s="1137">
        <v>394086</v>
      </c>
      <c r="J26" s="1137">
        <v>353976</v>
      </c>
      <c r="K26" s="1137">
        <v>355030</v>
      </c>
      <c r="L26" s="1137">
        <v>398827</v>
      </c>
      <c r="M26" s="1137">
        <v>262666</v>
      </c>
      <c r="N26" s="1137">
        <v>310555</v>
      </c>
      <c r="O26" s="1137">
        <v>415226</v>
      </c>
      <c r="P26" s="219"/>
    </row>
    <row r="27" spans="1:16" ht="11" customHeight="1">
      <c r="A27" s="1383"/>
      <c r="B27" s="1079" t="s">
        <v>649</v>
      </c>
      <c r="C27" s="1223">
        <f>SUM(D27:O27)</f>
        <v>18668275.300000001</v>
      </c>
      <c r="D27" s="1137">
        <v>1713274.9</v>
      </c>
      <c r="E27" s="1137">
        <v>1527087.3</v>
      </c>
      <c r="F27" s="1137">
        <v>1428282.1</v>
      </c>
      <c r="G27" s="1137">
        <v>1387205</v>
      </c>
      <c r="H27" s="1137">
        <v>1729477</v>
      </c>
      <c r="I27" s="1137">
        <v>1696184</v>
      </c>
      <c r="J27" s="1137">
        <v>1539410</v>
      </c>
      <c r="K27" s="1137">
        <v>1554704</v>
      </c>
      <c r="L27" s="1137">
        <v>1729477</v>
      </c>
      <c r="M27" s="1137">
        <v>1142075</v>
      </c>
      <c r="N27" s="1137">
        <v>1368506</v>
      </c>
      <c r="O27" s="1137">
        <v>1852593</v>
      </c>
      <c r="P27" s="219"/>
    </row>
    <row r="28" spans="1:16" ht="11" customHeight="1">
      <c r="A28" s="1222"/>
      <c r="B28" s="1079" t="s">
        <v>407</v>
      </c>
      <c r="C28" s="1224">
        <f t="shared" ref="C28:O28" si="3">(C27/C26)</f>
        <v>4.3648458099103546</v>
      </c>
      <c r="D28" s="1225">
        <f t="shared" si="3"/>
        <v>4.4524817368389593</v>
      </c>
      <c r="E28" s="1225">
        <f t="shared" si="3"/>
        <v>4.3746055345479551</v>
      </c>
      <c r="F28" s="1225">
        <f t="shared" si="3"/>
        <v>4.3474804508554747</v>
      </c>
      <c r="G28" s="1225">
        <f t="shared" si="3"/>
        <v>4.2635216955674533</v>
      </c>
      <c r="H28" s="1225">
        <f t="shared" si="3"/>
        <v>4.3364090194495359</v>
      </c>
      <c r="I28" s="1225">
        <f t="shared" si="3"/>
        <v>4.3040960602508083</v>
      </c>
      <c r="J28" s="1225">
        <f t="shared" si="3"/>
        <v>4.3489106606097589</v>
      </c>
      <c r="K28" s="1225">
        <f t="shared" si="3"/>
        <v>4.3790778244092046</v>
      </c>
      <c r="L28" s="1225">
        <f t="shared" si="3"/>
        <v>4.3364090194495359</v>
      </c>
      <c r="M28" s="1225">
        <f t="shared" si="3"/>
        <v>4.3480123045997576</v>
      </c>
      <c r="N28" s="1225">
        <f t="shared" si="3"/>
        <v>4.4066461657355376</v>
      </c>
      <c r="O28" s="1225">
        <f t="shared" si="3"/>
        <v>4.4616498003496892</v>
      </c>
    </row>
    <row r="29" spans="1:16" ht="6" customHeight="1">
      <c r="A29" s="1278"/>
      <c r="B29" s="1279"/>
      <c r="C29" s="1283"/>
      <c r="D29" s="1282"/>
      <c r="E29" s="1282"/>
      <c r="F29" s="1282"/>
      <c r="G29" s="1282"/>
      <c r="H29" s="1282"/>
      <c r="I29" s="1282"/>
      <c r="J29" s="1282"/>
      <c r="K29" s="1282"/>
      <c r="L29" s="1282"/>
      <c r="M29" s="1282"/>
      <c r="N29" s="1282"/>
      <c r="O29" s="1282"/>
    </row>
    <row r="30" spans="1:16" ht="11" customHeight="1">
      <c r="A30" s="1383" t="s">
        <v>510</v>
      </c>
      <c r="B30" s="1079" t="s">
        <v>621</v>
      </c>
      <c r="C30" s="1223">
        <f>SUM(D30:O30)</f>
        <v>90430</v>
      </c>
      <c r="D30" s="1137">
        <v>19500</v>
      </c>
      <c r="E30" s="1137">
        <v>19100</v>
      </c>
      <c r="F30" s="1137">
        <v>19400</v>
      </c>
      <c r="G30" s="1137">
        <v>0</v>
      </c>
      <c r="H30" s="1137">
        <v>0</v>
      </c>
      <c r="I30" s="1137">
        <v>0</v>
      </c>
      <c r="J30" s="1137">
        <v>0</v>
      </c>
      <c r="K30" s="1137">
        <v>0</v>
      </c>
      <c r="L30" s="1137">
        <v>0</v>
      </c>
      <c r="M30" s="1137">
        <v>11930</v>
      </c>
      <c r="N30" s="1137">
        <v>0</v>
      </c>
      <c r="O30" s="1137">
        <v>20500</v>
      </c>
    </row>
    <row r="31" spans="1:16" ht="11" customHeight="1">
      <c r="A31" s="1383"/>
      <c r="B31" s="1079" t="s">
        <v>649</v>
      </c>
      <c r="C31" s="1223">
        <f>SUM(D31:O31)</f>
        <v>209239.8</v>
      </c>
      <c r="D31" s="1137">
        <v>45653.5</v>
      </c>
      <c r="E31" s="1137">
        <v>44333.8</v>
      </c>
      <c r="F31" s="1137">
        <v>44643.5</v>
      </c>
      <c r="G31" s="1137">
        <v>0</v>
      </c>
      <c r="H31" s="1137">
        <v>0</v>
      </c>
      <c r="I31" s="1137">
        <v>0</v>
      </c>
      <c r="J31" s="1137">
        <v>0</v>
      </c>
      <c r="K31" s="1137">
        <v>0</v>
      </c>
      <c r="L31" s="1137">
        <v>0</v>
      </c>
      <c r="M31" s="1137">
        <v>26457</v>
      </c>
      <c r="N31" s="1137">
        <v>0</v>
      </c>
      <c r="O31" s="1137">
        <v>48152</v>
      </c>
    </row>
    <row r="32" spans="1:16" ht="11" customHeight="1">
      <c r="A32" s="1222"/>
      <c r="B32" s="1079" t="s">
        <v>407</v>
      </c>
      <c r="C32" s="1224">
        <f>(C31/C30)</f>
        <v>2.3138316930222271</v>
      </c>
      <c r="D32" s="1225">
        <v>0</v>
      </c>
      <c r="E32" s="1225">
        <f>(E31/E30)</f>
        <v>2.3211413612565446</v>
      </c>
      <c r="F32" s="1225">
        <v>0</v>
      </c>
      <c r="G32" s="1225">
        <v>0</v>
      </c>
      <c r="H32" s="1225">
        <v>0</v>
      </c>
      <c r="I32" s="1225">
        <v>0</v>
      </c>
      <c r="J32" s="1225">
        <v>0</v>
      </c>
      <c r="K32" s="1225">
        <v>0</v>
      </c>
      <c r="L32" s="1225">
        <v>0</v>
      </c>
      <c r="M32" s="1225">
        <v>0</v>
      </c>
      <c r="N32" s="1225">
        <v>0</v>
      </c>
      <c r="O32" s="1225">
        <v>0</v>
      </c>
    </row>
    <row r="33" spans="1:16" ht="6" customHeight="1">
      <c r="A33" s="1278"/>
      <c r="B33" s="1279"/>
      <c r="C33" s="1283"/>
      <c r="D33" s="1282"/>
      <c r="E33" s="1282"/>
      <c r="F33" s="1282"/>
      <c r="G33" s="1282"/>
      <c r="H33" s="1282"/>
      <c r="I33" s="1282"/>
      <c r="J33" s="1282"/>
      <c r="K33" s="1282"/>
      <c r="L33" s="1282"/>
      <c r="M33" s="1282"/>
      <c r="N33" s="1282"/>
      <c r="O33" s="1282"/>
    </row>
    <row r="34" spans="1:16" ht="11" customHeight="1">
      <c r="A34" s="1222" t="s">
        <v>747</v>
      </c>
      <c r="B34" s="1079" t="s">
        <v>621</v>
      </c>
      <c r="C34" s="1223">
        <f>SUM(D34:O34)</f>
        <v>1524636</v>
      </c>
      <c r="D34" s="1137">
        <v>0</v>
      </c>
      <c r="E34" s="1137">
        <v>0</v>
      </c>
      <c r="F34" s="1137">
        <v>0</v>
      </c>
      <c r="G34" s="1137">
        <v>0</v>
      </c>
      <c r="H34" s="1137">
        <v>0</v>
      </c>
      <c r="I34" s="1137">
        <v>0</v>
      </c>
      <c r="J34" s="1137">
        <v>0</v>
      </c>
      <c r="K34" s="1137">
        <v>0</v>
      </c>
      <c r="L34" s="1137">
        <v>0</v>
      </c>
      <c r="M34" s="1137">
        <v>0</v>
      </c>
      <c r="N34" s="1137">
        <v>0</v>
      </c>
      <c r="O34" s="1137">
        <v>1524636</v>
      </c>
    </row>
    <row r="35" spans="1:16" ht="11" customHeight="1">
      <c r="A35" s="1222"/>
      <c r="B35" s="1079" t="s">
        <v>649</v>
      </c>
      <c r="C35" s="1223">
        <f>SUM(D35:O35)</f>
        <v>8.5220424247505662</v>
      </c>
      <c r="D35" s="1137">
        <v>0</v>
      </c>
      <c r="E35" s="1137">
        <v>0</v>
      </c>
      <c r="F35" s="1137">
        <v>0</v>
      </c>
      <c r="G35" s="1137">
        <v>0</v>
      </c>
      <c r="H35" s="1137">
        <v>0</v>
      </c>
      <c r="I35" s="1137">
        <v>0</v>
      </c>
      <c r="J35" s="1137">
        <v>0</v>
      </c>
      <c r="K35" s="1137">
        <v>0</v>
      </c>
      <c r="L35" s="1137">
        <v>0</v>
      </c>
      <c r="M35" s="1137">
        <v>0</v>
      </c>
      <c r="N35" s="1137">
        <v>0</v>
      </c>
      <c r="O35" s="1137">
        <v>8.5220424247505662</v>
      </c>
    </row>
    <row r="36" spans="1:16" ht="11" customHeight="1">
      <c r="A36" s="1222"/>
      <c r="B36" s="1079" t="s">
        <v>407</v>
      </c>
      <c r="C36" s="1224">
        <f>(C35/C34)</f>
        <v>5.5895587043402929E-6</v>
      </c>
      <c r="D36" s="1225">
        <v>0</v>
      </c>
      <c r="E36" s="1225">
        <v>0</v>
      </c>
      <c r="F36" s="1225">
        <v>0</v>
      </c>
      <c r="G36" s="1225">
        <v>0</v>
      </c>
      <c r="H36" s="1225">
        <v>0</v>
      </c>
      <c r="I36" s="1225">
        <v>0</v>
      </c>
      <c r="J36" s="1225">
        <v>0</v>
      </c>
      <c r="K36" s="1225">
        <v>0</v>
      </c>
      <c r="L36" s="1225">
        <v>0</v>
      </c>
      <c r="M36" s="1225">
        <v>0</v>
      </c>
      <c r="N36" s="1225">
        <v>0</v>
      </c>
      <c r="O36" s="1225">
        <f>(O35/O34)</f>
        <v>5.5895587043402929E-6</v>
      </c>
    </row>
    <row r="37" spans="1:16" ht="6" customHeight="1">
      <c r="A37" s="1278"/>
      <c r="B37" s="1279"/>
      <c r="C37" s="1283"/>
      <c r="D37" s="1282"/>
      <c r="E37" s="1282"/>
      <c r="F37" s="1282"/>
      <c r="G37" s="1282"/>
      <c r="H37" s="1282"/>
      <c r="I37" s="1282"/>
      <c r="J37" s="1282"/>
      <c r="K37" s="1282"/>
      <c r="L37" s="1282"/>
      <c r="M37" s="1282"/>
      <c r="N37" s="1282"/>
      <c r="O37" s="1282"/>
    </row>
    <row r="38" spans="1:16" ht="11" customHeight="1">
      <c r="A38" s="1222" t="s">
        <v>148</v>
      </c>
      <c r="B38" s="1079" t="s">
        <v>621</v>
      </c>
      <c r="C38" s="1223">
        <f>SUM(D38:O38)</f>
        <v>17078</v>
      </c>
      <c r="D38" s="1137">
        <v>1235</v>
      </c>
      <c r="E38" s="1137">
        <v>1210</v>
      </c>
      <c r="F38" s="1137">
        <v>1620</v>
      </c>
      <c r="G38" s="1137">
        <v>1580</v>
      </c>
      <c r="H38" s="1137">
        <v>1280</v>
      </c>
      <c r="I38" s="1137">
        <v>1938</v>
      </c>
      <c r="J38" s="1137">
        <v>1345</v>
      </c>
      <c r="K38" s="1137">
        <v>1040</v>
      </c>
      <c r="L38" s="1137">
        <v>1280</v>
      </c>
      <c r="M38" s="1137">
        <v>1300</v>
      </c>
      <c r="N38" s="1137">
        <v>1360</v>
      </c>
      <c r="O38" s="1137">
        <v>1890</v>
      </c>
      <c r="P38" s="219"/>
    </row>
    <row r="39" spans="1:16" ht="11" customHeight="1">
      <c r="A39" s="1222"/>
      <c r="B39" s="1079" t="s">
        <v>649</v>
      </c>
      <c r="C39" s="1223">
        <f>SUM(D39:O39)</f>
        <v>46741.4</v>
      </c>
      <c r="D39" s="1137">
        <v>3376.5</v>
      </c>
      <c r="E39" s="1137">
        <v>3308.1</v>
      </c>
      <c r="F39" s="1137">
        <v>4426.8</v>
      </c>
      <c r="G39" s="1137">
        <v>4316</v>
      </c>
      <c r="H39" s="1137">
        <v>3497</v>
      </c>
      <c r="I39" s="1137">
        <v>5305</v>
      </c>
      <c r="J39" s="1137">
        <v>3683</v>
      </c>
      <c r="K39" s="1137">
        <v>2895</v>
      </c>
      <c r="L39" s="1137">
        <v>3497</v>
      </c>
      <c r="M39" s="1137">
        <v>3555</v>
      </c>
      <c r="N39" s="1137">
        <v>3715</v>
      </c>
      <c r="O39" s="1137">
        <v>5167</v>
      </c>
      <c r="P39" s="219"/>
    </row>
    <row r="40" spans="1:16" ht="11" customHeight="1">
      <c r="A40" s="1066"/>
      <c r="B40" s="756" t="s">
        <v>407</v>
      </c>
      <c r="C40" s="1218">
        <f t="shared" ref="C40:O40" si="4">(C39/C38)</f>
        <v>2.7369364094156223</v>
      </c>
      <c r="D40" s="296">
        <f t="shared" si="4"/>
        <v>2.7340080971659919</v>
      </c>
      <c r="E40" s="296">
        <f t="shared" si="4"/>
        <v>2.7339669421487605</v>
      </c>
      <c r="F40" s="296">
        <f t="shared" si="4"/>
        <v>2.7325925925925927</v>
      </c>
      <c r="G40" s="296">
        <f t="shared" si="4"/>
        <v>2.7316455696202531</v>
      </c>
      <c r="H40" s="296">
        <f t="shared" si="4"/>
        <v>2.7320312499999999</v>
      </c>
      <c r="I40" s="296">
        <f t="shared" si="4"/>
        <v>2.7373581011351908</v>
      </c>
      <c r="J40" s="296">
        <f t="shared" si="4"/>
        <v>2.7382899628252786</v>
      </c>
      <c r="K40" s="296">
        <f t="shared" si="4"/>
        <v>2.7836538461538463</v>
      </c>
      <c r="L40" s="296">
        <f t="shared" si="4"/>
        <v>2.7320312499999999</v>
      </c>
      <c r="M40" s="296">
        <f t="shared" si="4"/>
        <v>2.7346153846153847</v>
      </c>
      <c r="N40" s="296">
        <f t="shared" si="4"/>
        <v>2.7316176470588234</v>
      </c>
      <c r="O40" s="296">
        <f t="shared" si="4"/>
        <v>2.7338624338624338</v>
      </c>
    </row>
    <row r="41" spans="1:16" ht="6" customHeight="1">
      <c r="A41" s="1278"/>
      <c r="B41" s="1279"/>
      <c r="C41" s="1280"/>
      <c r="D41" s="1281"/>
      <c r="E41" s="1281"/>
      <c r="F41" s="1281"/>
      <c r="G41" s="1281"/>
      <c r="H41" s="1281"/>
      <c r="I41" s="1281"/>
      <c r="J41" s="1281"/>
      <c r="K41" s="1281"/>
      <c r="L41" s="1281"/>
      <c r="M41" s="1281"/>
      <c r="N41" s="1281"/>
      <c r="O41" s="1281"/>
    </row>
    <row r="42" spans="1:16" ht="11" customHeight="1">
      <c r="A42" s="1222" t="s">
        <v>149</v>
      </c>
      <c r="B42" s="1079" t="s">
        <v>621</v>
      </c>
      <c r="C42" s="1223">
        <f>SUM(D42:O42)</f>
        <v>481210</v>
      </c>
      <c r="D42" s="1137">
        <v>50000</v>
      </c>
      <c r="E42" s="1137">
        <v>43000</v>
      </c>
      <c r="F42" s="1137">
        <v>44950</v>
      </c>
      <c r="G42" s="1137">
        <v>34950</v>
      </c>
      <c r="H42" s="1137">
        <v>39100</v>
      </c>
      <c r="I42" s="1137">
        <v>39965</v>
      </c>
      <c r="J42" s="1137">
        <v>40875</v>
      </c>
      <c r="K42" s="1137">
        <v>36240</v>
      </c>
      <c r="L42" s="1137">
        <v>39100</v>
      </c>
      <c r="M42" s="1137">
        <v>28380</v>
      </c>
      <c r="N42" s="1137">
        <v>34250</v>
      </c>
      <c r="O42" s="1137">
        <v>50400</v>
      </c>
    </row>
    <row r="43" spans="1:16" ht="11" customHeight="1">
      <c r="A43" s="1066"/>
      <c r="B43" s="756" t="s">
        <v>649</v>
      </c>
      <c r="C43" s="498">
        <f>SUM(D43:O43)</f>
        <v>2390170.5</v>
      </c>
      <c r="D43" s="219">
        <v>237979</v>
      </c>
      <c r="E43" s="219">
        <v>200206.7</v>
      </c>
      <c r="F43" s="219">
        <v>214939.8</v>
      </c>
      <c r="G43" s="219">
        <v>178387</v>
      </c>
      <c r="H43" s="219">
        <v>200050</v>
      </c>
      <c r="I43" s="219">
        <v>204359</v>
      </c>
      <c r="J43" s="219">
        <v>209643</v>
      </c>
      <c r="K43" s="219">
        <v>187149</v>
      </c>
      <c r="L43" s="219">
        <v>200050</v>
      </c>
      <c r="M43" s="219">
        <v>137008</v>
      </c>
      <c r="N43" s="219">
        <v>177520</v>
      </c>
      <c r="O43" s="219">
        <v>242879</v>
      </c>
    </row>
    <row r="44" spans="1:16" ht="11" customHeight="1">
      <c r="A44" s="1221"/>
      <c r="B44" s="1215" t="s">
        <v>407</v>
      </c>
      <c r="C44" s="1219">
        <f t="shared" ref="C44:O44" si="5">(C43/C42)</f>
        <v>4.9670008935807655</v>
      </c>
      <c r="D44" s="1216">
        <f t="shared" si="5"/>
        <v>4.7595799999999997</v>
      </c>
      <c r="E44" s="1216">
        <f t="shared" si="5"/>
        <v>4.655969767441861</v>
      </c>
      <c r="F44" s="1216">
        <f t="shared" si="5"/>
        <v>4.7817530589543935</v>
      </c>
      <c r="G44" s="1216">
        <f t="shared" si="5"/>
        <v>5.1040629470672387</v>
      </c>
      <c r="H44" s="1216">
        <f t="shared" si="5"/>
        <v>5.1163682864450131</v>
      </c>
      <c r="I44" s="1216">
        <f t="shared" si="5"/>
        <v>5.113449268109596</v>
      </c>
      <c r="J44" s="1216">
        <f t="shared" si="5"/>
        <v>5.1288807339449543</v>
      </c>
      <c r="K44" s="1216">
        <f t="shared" si="5"/>
        <v>5.1641556291390724</v>
      </c>
      <c r="L44" s="1216">
        <f t="shared" si="5"/>
        <v>5.1163682864450131</v>
      </c>
      <c r="M44" s="1216">
        <f t="shared" si="5"/>
        <v>4.8276250880902047</v>
      </c>
      <c r="N44" s="1216">
        <f t="shared" si="5"/>
        <v>5.1830656934306569</v>
      </c>
      <c r="O44" s="1216">
        <f t="shared" si="5"/>
        <v>4.8190277777777775</v>
      </c>
    </row>
    <row r="45" spans="1:16" ht="9" customHeight="1">
      <c r="A45" s="76" t="s">
        <v>745</v>
      </c>
      <c r="B45" s="112"/>
      <c r="C45" s="112"/>
      <c r="D45" s="112"/>
      <c r="E45" s="112"/>
      <c r="F45" s="112"/>
      <c r="G45" s="112"/>
      <c r="H45" s="112"/>
      <c r="I45" s="112"/>
      <c r="J45" s="112"/>
    </row>
    <row r="46" spans="1:16" ht="9" customHeight="1">
      <c r="A46" s="1102" t="s">
        <v>529</v>
      </c>
      <c r="B46" s="112"/>
      <c r="C46" s="112"/>
      <c r="D46" s="112"/>
      <c r="E46" s="112"/>
      <c r="F46" s="112"/>
      <c r="G46" s="112"/>
      <c r="H46" s="112"/>
      <c r="I46" s="112"/>
      <c r="J46" s="112"/>
    </row>
    <row r="47" spans="1:16" ht="9" customHeight="1">
      <c r="A47" s="77" t="s">
        <v>318</v>
      </c>
      <c r="B47" s="112"/>
      <c r="C47" s="112"/>
      <c r="D47" s="112"/>
      <c r="E47" s="112"/>
      <c r="F47" s="112"/>
      <c r="G47" s="112"/>
      <c r="H47" s="112"/>
      <c r="I47" s="112"/>
      <c r="J47" s="112"/>
    </row>
    <row r="48" spans="1:16" ht="9" customHeight="1">
      <c r="A48" s="112"/>
      <c r="B48" s="112"/>
      <c r="C48" s="112"/>
      <c r="D48" s="112"/>
      <c r="E48" s="112"/>
      <c r="F48" s="112"/>
      <c r="G48" s="112"/>
      <c r="H48" s="112"/>
      <c r="I48" s="112"/>
      <c r="J48" s="112"/>
    </row>
    <row r="50" spans="1:1" ht="12" customHeight="1">
      <c r="A50" s="274"/>
    </row>
    <row r="51" spans="1:1" ht="12" customHeight="1">
      <c r="A51" s="290"/>
    </row>
    <row r="52" spans="1:1" ht="12" customHeight="1">
      <c r="A52" s="275"/>
    </row>
  </sheetData>
  <mergeCells count="4">
    <mergeCell ref="A26:A27"/>
    <mergeCell ref="A30:A31"/>
    <mergeCell ref="A18:A19"/>
    <mergeCell ref="A14:A15"/>
  </mergeCells>
  <phoneticPr fontId="54" type="noConversion"/>
  <printOptions horizontalCentered="1" verticalCentered="1"/>
  <pageMargins left="0" right="0" top="0" bottom="0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I52"/>
  <sheetViews>
    <sheetView showGridLines="0" topLeftCell="A19" zoomScale="150" workbookViewId="0">
      <selection activeCell="F42" sqref="F42"/>
    </sheetView>
  </sheetViews>
  <sheetFormatPr baseColWidth="10" defaultColWidth="12.83203125" defaultRowHeight="12" customHeight="1"/>
  <cols>
    <col min="1" max="1" width="7" style="281" customWidth="1"/>
    <col min="2" max="4" width="8.33203125" style="281" customWidth="1"/>
    <col min="5" max="5" width="8.5" style="281" customWidth="1"/>
    <col min="6" max="7" width="8.33203125" style="281" customWidth="1"/>
    <col min="8" max="14" width="5.6640625" style="281" customWidth="1"/>
    <col min="15" max="16384" width="12.83203125" style="281"/>
  </cols>
  <sheetData>
    <row r="2" spans="1:9" ht="12" customHeight="1">
      <c r="A2" s="799" t="s">
        <v>673</v>
      </c>
      <c r="B2" s="279"/>
      <c r="C2" s="279"/>
      <c r="D2" s="279"/>
      <c r="E2" s="279"/>
      <c r="F2" s="280"/>
      <c r="G2" s="280"/>
    </row>
    <row r="3" spans="1:9" ht="4" customHeight="1">
      <c r="A3" s="282"/>
      <c r="B3" s="282"/>
      <c r="C3" s="282"/>
      <c r="D3" s="282"/>
      <c r="E3" s="282"/>
      <c r="F3" s="947"/>
      <c r="G3" s="947"/>
    </row>
    <row r="4" spans="1:9" ht="11" customHeight="1">
      <c r="A4" s="1240"/>
      <c r="B4" s="1384">
        <v>2016</v>
      </c>
      <c r="C4" s="1385"/>
      <c r="D4" s="1386"/>
      <c r="E4" s="1385" t="s">
        <v>705</v>
      </c>
      <c r="F4" s="1385"/>
      <c r="G4" s="1385"/>
    </row>
    <row r="5" spans="1:9" ht="11" customHeight="1">
      <c r="A5" s="1239" t="s">
        <v>200</v>
      </c>
      <c r="B5" s="1237" t="s">
        <v>150</v>
      </c>
      <c r="C5" s="914" t="s">
        <v>366</v>
      </c>
      <c r="D5" s="1235" t="s">
        <v>367</v>
      </c>
      <c r="E5" s="956" t="s">
        <v>150</v>
      </c>
      <c r="F5" s="914" t="s">
        <v>366</v>
      </c>
      <c r="G5" s="1239" t="s">
        <v>367</v>
      </c>
    </row>
    <row r="6" spans="1:9" ht="11" customHeight="1">
      <c r="A6" s="1241"/>
      <c r="B6" s="1238" t="s">
        <v>621</v>
      </c>
      <c r="C6" s="925" t="s">
        <v>614</v>
      </c>
      <c r="D6" s="923" t="s">
        <v>706</v>
      </c>
      <c r="E6" s="923" t="s">
        <v>621</v>
      </c>
      <c r="F6" s="925" t="s">
        <v>614</v>
      </c>
      <c r="G6" s="1242" t="s">
        <v>706</v>
      </c>
    </row>
    <row r="7" spans="1:9" ht="17" customHeight="1">
      <c r="A7" s="805" t="s">
        <v>675</v>
      </c>
      <c r="B7" s="1258">
        <f t="shared" ref="B7:F7" si="0">SUM(B9:B20)</f>
        <v>138592.68700000001</v>
      </c>
      <c r="C7" s="1255">
        <f t="shared" si="0"/>
        <v>251792.450354</v>
      </c>
      <c r="D7" s="1256">
        <f>(C7/B7)</f>
        <v>1.8167802053942428</v>
      </c>
      <c r="E7" s="1254">
        <f t="shared" si="0"/>
        <v>156223.66800000003</v>
      </c>
      <c r="F7" s="1255">
        <f t="shared" si="0"/>
        <v>282766.85688899999</v>
      </c>
      <c r="G7" s="1259">
        <f>(F7/E7)</f>
        <v>1.8100129161542919</v>
      </c>
    </row>
    <row r="8" spans="1:9" ht="3" customHeight="1">
      <c r="A8" s="284"/>
      <c r="B8" s="1243"/>
      <c r="C8" s="1249"/>
      <c r="D8" s="1232"/>
      <c r="E8" s="1246"/>
      <c r="F8" s="1249"/>
      <c r="G8" s="1260"/>
    </row>
    <row r="9" spans="1:9" ht="13" customHeight="1">
      <c r="A9" s="286" t="s">
        <v>206</v>
      </c>
      <c r="B9" s="1244">
        <v>10841.356</v>
      </c>
      <c r="C9" s="1250">
        <v>19909.066579999992</v>
      </c>
      <c r="D9" s="1233">
        <f>(C9/B9)</f>
        <v>1.8364000388881236</v>
      </c>
      <c r="E9" s="1253">
        <v>12185.602000000001</v>
      </c>
      <c r="F9" s="1252">
        <v>22103.839400000001</v>
      </c>
      <c r="G9" s="1261">
        <f>(F9/E9)</f>
        <v>1.8139308505234291</v>
      </c>
      <c r="H9" s="287"/>
      <c r="I9" s="287"/>
    </row>
    <row r="10" spans="1:9" ht="13" customHeight="1">
      <c r="A10" s="286" t="s">
        <v>308</v>
      </c>
      <c r="B10" s="1244">
        <v>10260.539000000001</v>
      </c>
      <c r="C10" s="1250">
        <v>19048.321380000001</v>
      </c>
      <c r="D10" s="1233">
        <f t="shared" ref="D10:D20" si="1">(C10/B10)</f>
        <v>1.8564640103214851</v>
      </c>
      <c r="E10" s="1253">
        <v>11857.681</v>
      </c>
      <c r="F10" s="1252">
        <v>21181.495769999994</v>
      </c>
      <c r="G10" s="1261">
        <f t="shared" ref="G10:G20" si="2">(F10/E10)</f>
        <v>1.7863101368640288</v>
      </c>
      <c r="H10" s="287"/>
      <c r="I10" s="287"/>
    </row>
    <row r="11" spans="1:9" ht="13" customHeight="1">
      <c r="A11" s="286" t="s">
        <v>433</v>
      </c>
      <c r="B11" s="1244">
        <v>10992.316000000001</v>
      </c>
      <c r="C11" s="1250">
        <v>19837.755240000002</v>
      </c>
      <c r="D11" s="1233">
        <f t="shared" si="1"/>
        <v>1.8046929546057446</v>
      </c>
      <c r="E11" s="1253">
        <v>13133.832</v>
      </c>
      <c r="F11" s="1252">
        <v>23168.126800000002</v>
      </c>
      <c r="G11" s="1261">
        <f t="shared" si="2"/>
        <v>1.764003590117492</v>
      </c>
      <c r="H11" s="287"/>
      <c r="I11" s="287"/>
    </row>
    <row r="12" spans="1:9" ht="13" customHeight="1">
      <c r="A12" s="286" t="s">
        <v>263</v>
      </c>
      <c r="B12" s="1244">
        <v>10973.722</v>
      </c>
      <c r="C12" s="1250">
        <v>20263.275870000005</v>
      </c>
      <c r="D12" s="1233">
        <f t="shared" si="1"/>
        <v>1.8465271737337619</v>
      </c>
      <c r="E12" s="1253">
        <v>12683.901</v>
      </c>
      <c r="F12" s="1252">
        <v>22868.01857</v>
      </c>
      <c r="G12" s="1261">
        <f t="shared" si="2"/>
        <v>1.8029168289787187</v>
      </c>
      <c r="H12" s="287"/>
      <c r="I12" s="287"/>
    </row>
    <row r="13" spans="1:9" ht="13" customHeight="1">
      <c r="A13" s="286" t="s">
        <v>387</v>
      </c>
      <c r="B13" s="1244">
        <v>11948.509</v>
      </c>
      <c r="C13" s="1250">
        <v>21903.4473</v>
      </c>
      <c r="D13" s="1233">
        <f t="shared" si="1"/>
        <v>1.833153182543529</v>
      </c>
      <c r="E13" s="1253">
        <v>13350.741</v>
      </c>
      <c r="F13" s="1252">
        <v>23995.354739999999</v>
      </c>
      <c r="G13" s="1261">
        <f t="shared" si="2"/>
        <v>1.7973050889085482</v>
      </c>
      <c r="H13" s="287"/>
      <c r="I13" s="287"/>
    </row>
    <row r="14" spans="1:9" ht="13" customHeight="1">
      <c r="A14" s="286" t="s">
        <v>291</v>
      </c>
      <c r="B14" s="1244">
        <v>11041.888999999999</v>
      </c>
      <c r="C14" s="1250">
        <v>19967.114610000001</v>
      </c>
      <c r="D14" s="1233">
        <f t="shared" si="1"/>
        <v>1.8083060434677438</v>
      </c>
      <c r="E14" s="1253">
        <v>13088.987999999999</v>
      </c>
      <c r="F14" s="1252">
        <v>23316.658889999999</v>
      </c>
      <c r="G14" s="1261">
        <f t="shared" si="2"/>
        <v>1.7813950849370479</v>
      </c>
      <c r="H14" s="287"/>
      <c r="I14" s="287"/>
    </row>
    <row r="15" spans="1:9" ht="13" customHeight="1">
      <c r="A15" s="286" t="s">
        <v>5</v>
      </c>
      <c r="B15" s="1244">
        <v>12191.194</v>
      </c>
      <c r="C15" s="1250">
        <v>21720.141980000004</v>
      </c>
      <c r="D15" s="1233">
        <f t="shared" si="1"/>
        <v>1.7816254896772215</v>
      </c>
      <c r="E15" s="1253">
        <v>13766.921</v>
      </c>
      <c r="F15" s="1252">
        <v>24761.163699999997</v>
      </c>
      <c r="G15" s="1261">
        <f t="shared" si="2"/>
        <v>1.7985985174172203</v>
      </c>
      <c r="H15" s="287"/>
      <c r="I15" s="287"/>
    </row>
    <row r="16" spans="1:9" ht="13" customHeight="1">
      <c r="A16" s="286" t="s">
        <v>6</v>
      </c>
      <c r="B16" s="1244">
        <v>11992.495000000001</v>
      </c>
      <c r="C16" s="1250">
        <v>21284.342084000004</v>
      </c>
      <c r="D16" s="1233">
        <f t="shared" si="1"/>
        <v>1.7748051663978182</v>
      </c>
      <c r="E16" s="1253">
        <v>13451.878000000001</v>
      </c>
      <c r="F16" s="1252">
        <v>23861.769092000002</v>
      </c>
      <c r="G16" s="1261">
        <f t="shared" si="2"/>
        <v>1.7738615449827899</v>
      </c>
      <c r="H16" s="287"/>
      <c r="I16" s="287"/>
    </row>
    <row r="17" spans="1:9" ht="13" customHeight="1">
      <c r="A17" s="286" t="s">
        <v>315</v>
      </c>
      <c r="B17" s="1244">
        <v>11129.894</v>
      </c>
      <c r="C17" s="1250">
        <v>20305.419549999995</v>
      </c>
      <c r="D17" s="1233">
        <f t="shared" si="1"/>
        <v>1.824403678058389</v>
      </c>
      <c r="E17" s="1253">
        <v>12901.248</v>
      </c>
      <c r="F17" s="1252">
        <v>23290.686161999998</v>
      </c>
      <c r="G17" s="1261">
        <f t="shared" si="2"/>
        <v>1.8053048946892578</v>
      </c>
      <c r="H17" s="287"/>
      <c r="I17" s="287"/>
    </row>
    <row r="18" spans="1:9" ht="13" customHeight="1">
      <c r="A18" s="286" t="s">
        <v>7</v>
      </c>
      <c r="B18" s="1244">
        <v>12508.645</v>
      </c>
      <c r="C18" s="1250">
        <v>23276.915899999996</v>
      </c>
      <c r="D18" s="1233">
        <f t="shared" si="1"/>
        <v>1.860866296869085</v>
      </c>
      <c r="E18" s="1253">
        <v>12734.673000000001</v>
      </c>
      <c r="F18" s="1252">
        <v>24029.132320000001</v>
      </c>
      <c r="G18" s="1261">
        <f t="shared" si="2"/>
        <v>1.886906112155373</v>
      </c>
      <c r="H18" s="287"/>
      <c r="I18" s="287"/>
    </row>
    <row r="19" spans="1:9" ht="13" customHeight="1">
      <c r="A19" s="286" t="s">
        <v>8</v>
      </c>
      <c r="B19" s="1244">
        <v>11865.487999999999</v>
      </c>
      <c r="C19" s="1250">
        <v>21557.015150000003</v>
      </c>
      <c r="D19" s="1233">
        <f t="shared" si="1"/>
        <v>1.8167828537688466</v>
      </c>
      <c r="E19" s="1253">
        <v>12735.223</v>
      </c>
      <c r="F19" s="1252">
        <v>23801.510614999999</v>
      </c>
      <c r="G19" s="1261">
        <f t="shared" si="2"/>
        <v>1.868951224097136</v>
      </c>
      <c r="H19" s="287"/>
      <c r="I19" s="287"/>
    </row>
    <row r="20" spans="1:9" ht="13" customHeight="1">
      <c r="A20" s="384" t="s">
        <v>9</v>
      </c>
      <c r="B20" s="1245">
        <v>12846.64</v>
      </c>
      <c r="C20" s="1251">
        <v>22719.634710000006</v>
      </c>
      <c r="D20" s="1234">
        <f t="shared" si="1"/>
        <v>1.7685273900412877</v>
      </c>
      <c r="E20" s="1248">
        <v>14332.98</v>
      </c>
      <c r="F20" s="1251">
        <v>26389.100830000003</v>
      </c>
      <c r="G20" s="1262">
        <f t="shared" si="2"/>
        <v>1.8411454442830455</v>
      </c>
      <c r="H20" s="287"/>
      <c r="I20" s="287"/>
    </row>
    <row r="21" spans="1:9" ht="13" customHeight="1">
      <c r="A21" s="1231" t="s">
        <v>480</v>
      </c>
      <c r="B21" s="1228"/>
      <c r="C21" s="1228"/>
      <c r="D21" s="793"/>
      <c r="E21" s="911"/>
      <c r="F21" s="793"/>
      <c r="G21" s="793"/>
    </row>
    <row r="22" spans="1:9" ht="9" customHeight="1">
      <c r="A22" s="1227" t="s">
        <v>745</v>
      </c>
      <c r="B22" s="1228"/>
      <c r="C22" s="1228"/>
      <c r="D22" s="793"/>
      <c r="E22" s="793"/>
      <c r="F22" s="793"/>
      <c r="G22" s="793"/>
    </row>
    <row r="23" spans="1:9" ht="9" customHeight="1">
      <c r="A23" s="1229" t="s">
        <v>729</v>
      </c>
      <c r="B23" s="1228"/>
      <c r="C23" s="1228"/>
      <c r="D23" s="793"/>
      <c r="E23" s="793"/>
      <c r="F23" s="793"/>
      <c r="G23" s="793"/>
    </row>
    <row r="24" spans="1:9" ht="9" customHeight="1">
      <c r="A24" s="1230" t="s">
        <v>318</v>
      </c>
      <c r="B24" s="1228"/>
      <c r="C24" s="1228"/>
      <c r="D24" s="793"/>
      <c r="E24" s="793"/>
      <c r="F24" s="793"/>
      <c r="G24" s="793"/>
    </row>
    <row r="25" spans="1:9" ht="9" customHeight="1">
      <c r="A25" s="793"/>
      <c r="B25" s="793"/>
      <c r="C25" s="793"/>
      <c r="D25" s="793"/>
      <c r="E25" s="793"/>
      <c r="F25" s="793"/>
      <c r="G25" s="793"/>
    </row>
    <row r="26" spans="1:9" ht="36" customHeight="1"/>
    <row r="27" spans="1:9" ht="8" customHeight="1">
      <c r="A27" s="274"/>
      <c r="E27" s="289"/>
    </row>
    <row r="28" spans="1:9" ht="7" customHeight="1">
      <c r="A28" s="290"/>
    </row>
    <row r="29" spans="1:9" ht="12" customHeight="1">
      <c r="A29" s="275"/>
    </row>
    <row r="30" spans="1:9" ht="12" customHeight="1">
      <c r="A30" s="802" t="s">
        <v>674</v>
      </c>
      <c r="B30" s="280"/>
      <c r="C30" s="280"/>
      <c r="D30" s="280"/>
      <c r="E30" s="280"/>
      <c r="F30" s="280"/>
      <c r="G30" s="280"/>
    </row>
    <row r="31" spans="1:9" ht="4" customHeight="1">
      <c r="A31" s="282"/>
      <c r="B31" s="282"/>
      <c r="C31" s="282"/>
      <c r="D31" s="282"/>
      <c r="E31" s="282"/>
      <c r="F31" s="947"/>
      <c r="G31" s="947"/>
    </row>
    <row r="32" spans="1:9" ht="11" customHeight="1">
      <c r="A32" s="920"/>
      <c r="B32" s="1387">
        <v>2016</v>
      </c>
      <c r="C32" s="1387"/>
      <c r="D32" s="1387"/>
      <c r="E32" s="1387" t="s">
        <v>705</v>
      </c>
      <c r="F32" s="1387"/>
      <c r="G32" s="1384"/>
    </row>
    <row r="33" spans="1:7" ht="11" customHeight="1">
      <c r="A33" s="1235" t="s">
        <v>200</v>
      </c>
      <c r="B33" s="1236" t="s">
        <v>150</v>
      </c>
      <c r="C33" s="914" t="s">
        <v>366</v>
      </c>
      <c r="D33" s="1236" t="s">
        <v>367</v>
      </c>
      <c r="E33" s="914" t="s">
        <v>150</v>
      </c>
      <c r="F33" s="914" t="s">
        <v>366</v>
      </c>
      <c r="G33" s="1237" t="s">
        <v>367</v>
      </c>
    </row>
    <row r="34" spans="1:7" ht="11" customHeight="1">
      <c r="A34" s="923"/>
      <c r="B34" s="925" t="s">
        <v>621</v>
      </c>
      <c r="C34" s="925" t="s">
        <v>614</v>
      </c>
      <c r="D34" s="925" t="s">
        <v>706</v>
      </c>
      <c r="E34" s="925" t="s">
        <v>621</v>
      </c>
      <c r="F34" s="925" t="s">
        <v>614</v>
      </c>
      <c r="G34" s="1238" t="s">
        <v>706</v>
      </c>
    </row>
    <row r="35" spans="1:7" ht="17" customHeight="1">
      <c r="A35" s="805" t="s">
        <v>675</v>
      </c>
      <c r="B35" s="1254">
        <f>SUM(B37:B48)</f>
        <v>74491.873999999996</v>
      </c>
      <c r="C35" s="1255">
        <f>SUM(C37:C48)</f>
        <v>123985.57952</v>
      </c>
      <c r="D35" s="1256">
        <f>(C35/B35)</f>
        <v>1.6644175110965795</v>
      </c>
      <c r="E35" s="1254">
        <f>SUM(E37:E48)</f>
        <v>82822.042000000001</v>
      </c>
      <c r="F35" s="1255">
        <f>SUM(F37:F48)</f>
        <v>136757.448974</v>
      </c>
      <c r="G35" s="1257">
        <f>(F35/E35)</f>
        <v>1.6512204441180043</v>
      </c>
    </row>
    <row r="36" spans="1:7" ht="3" customHeight="1">
      <c r="A36" s="292"/>
      <c r="B36" s="1246"/>
      <c r="C36" s="1249"/>
      <c r="D36" s="1232"/>
      <c r="E36" s="1246"/>
      <c r="F36" s="1249"/>
      <c r="G36" s="285"/>
    </row>
    <row r="37" spans="1:7" ht="13" customHeight="1">
      <c r="A37" s="286" t="s">
        <v>206</v>
      </c>
      <c r="B37" s="1247">
        <v>5707.9390000000003</v>
      </c>
      <c r="C37" s="1250">
        <v>9596.3439400000007</v>
      </c>
      <c r="D37" s="1233">
        <f t="shared" ref="D37:D48" si="3">(C37/B37)</f>
        <v>1.681227486838945</v>
      </c>
      <c r="E37" s="1253">
        <v>6497.2849999999999</v>
      </c>
      <c r="F37" s="1252">
        <v>11336.29711</v>
      </c>
      <c r="G37" s="288">
        <f t="shared" ref="G37:G48" si="4">(F37/E37)</f>
        <v>1.7447744881131118</v>
      </c>
    </row>
    <row r="38" spans="1:7" ht="13" customHeight="1">
      <c r="A38" s="286" t="s">
        <v>308</v>
      </c>
      <c r="B38" s="1247">
        <v>5452.625</v>
      </c>
      <c r="C38" s="1250">
        <v>9080.157220000001</v>
      </c>
      <c r="D38" s="1233">
        <f t="shared" si="3"/>
        <v>1.6652818083033403</v>
      </c>
      <c r="E38" s="1253">
        <v>6369.0870000000004</v>
      </c>
      <c r="F38" s="1252">
        <v>10568.890450000001</v>
      </c>
      <c r="G38" s="288">
        <f t="shared" si="4"/>
        <v>1.6594043149355631</v>
      </c>
    </row>
    <row r="39" spans="1:7" ht="13" customHeight="1">
      <c r="A39" s="286" t="s">
        <v>433</v>
      </c>
      <c r="B39" s="1247">
        <v>5810.4920000000002</v>
      </c>
      <c r="C39" s="1250">
        <v>9609.6995400000014</v>
      </c>
      <c r="D39" s="1233">
        <f t="shared" si="3"/>
        <v>1.6538529852549493</v>
      </c>
      <c r="E39" s="1253">
        <v>7025.5219999999999</v>
      </c>
      <c r="F39" s="1252">
        <v>9609.6995400000014</v>
      </c>
      <c r="G39" s="288">
        <f t="shared" si="4"/>
        <v>1.3678271223120504</v>
      </c>
    </row>
    <row r="40" spans="1:7" ht="13" customHeight="1">
      <c r="A40" s="286" t="s">
        <v>263</v>
      </c>
      <c r="B40" s="1247">
        <v>5878.8249999999998</v>
      </c>
      <c r="C40" s="1250">
        <v>9846.8047000000024</v>
      </c>
      <c r="D40" s="1233">
        <f t="shared" si="3"/>
        <v>1.6749613570739055</v>
      </c>
      <c r="E40" s="1253">
        <v>6470.5219999999999</v>
      </c>
      <c r="F40" s="1252">
        <v>11030.74597</v>
      </c>
      <c r="G40" s="288">
        <f t="shared" si="4"/>
        <v>1.7047691005455201</v>
      </c>
    </row>
    <row r="41" spans="1:7" ht="13" customHeight="1">
      <c r="A41" s="286" t="s">
        <v>387</v>
      </c>
      <c r="B41" s="1247">
        <v>6547.4750000000004</v>
      </c>
      <c r="C41" s="1250">
        <v>10859.605370000001</v>
      </c>
      <c r="D41" s="1233">
        <f t="shared" si="3"/>
        <v>1.6585944001313484</v>
      </c>
      <c r="E41" s="1253">
        <v>6668.93</v>
      </c>
      <c r="F41" s="1252">
        <v>11195.264950000003</v>
      </c>
      <c r="G41" s="288">
        <f t="shared" si="4"/>
        <v>1.6787198171220874</v>
      </c>
    </row>
    <row r="42" spans="1:7" ht="13" customHeight="1">
      <c r="A42" s="286" t="s">
        <v>291</v>
      </c>
      <c r="B42" s="1247">
        <v>5991.36</v>
      </c>
      <c r="C42" s="1250">
        <v>9977.3356700000004</v>
      </c>
      <c r="D42" s="1233">
        <f t="shared" si="3"/>
        <v>1.6652872920338622</v>
      </c>
      <c r="E42" s="1253">
        <v>6865.1549999999997</v>
      </c>
      <c r="F42" s="1252">
        <v>11515.366760000001</v>
      </c>
      <c r="G42" s="288">
        <f t="shared" si="4"/>
        <v>1.6773644236728815</v>
      </c>
    </row>
    <row r="43" spans="1:7" ht="13" customHeight="1">
      <c r="A43" s="286" t="s">
        <v>5</v>
      </c>
      <c r="B43" s="1247">
        <v>6745.8320000000003</v>
      </c>
      <c r="C43" s="1250">
        <v>11042.561320000001</v>
      </c>
      <c r="D43" s="1233">
        <f t="shared" si="3"/>
        <v>1.6369457940844065</v>
      </c>
      <c r="E43" s="1253">
        <v>7429.0420000000004</v>
      </c>
      <c r="F43" s="1252">
        <v>12423.834840000001</v>
      </c>
      <c r="G43" s="288">
        <f t="shared" si="4"/>
        <v>1.6723333694977092</v>
      </c>
    </row>
    <row r="44" spans="1:7" ht="13" customHeight="1">
      <c r="A44" s="286" t="s">
        <v>6</v>
      </c>
      <c r="B44" s="1247">
        <v>6423.3869999999997</v>
      </c>
      <c r="C44" s="1250">
        <v>10530.52204</v>
      </c>
      <c r="D44" s="1233">
        <f t="shared" si="3"/>
        <v>1.6394033303613811</v>
      </c>
      <c r="E44" s="1253">
        <v>7295.875</v>
      </c>
      <c r="F44" s="1252">
        <v>11983.893311999998</v>
      </c>
      <c r="G44" s="288">
        <f t="shared" si="4"/>
        <v>1.6425573782445557</v>
      </c>
    </row>
    <row r="45" spans="1:7" ht="13" customHeight="1">
      <c r="A45" s="286" t="s">
        <v>315</v>
      </c>
      <c r="B45" s="1247">
        <v>5783.933</v>
      </c>
      <c r="C45" s="1250">
        <v>9561.73315</v>
      </c>
      <c r="D45" s="1233">
        <f t="shared" si="3"/>
        <v>1.6531542032039444</v>
      </c>
      <c r="E45" s="1253">
        <v>6764.8580000000002</v>
      </c>
      <c r="F45" s="1252">
        <v>11308.078832000001</v>
      </c>
      <c r="G45" s="288">
        <f t="shared" si="4"/>
        <v>1.6715914557260478</v>
      </c>
    </row>
    <row r="46" spans="1:7" ht="13" customHeight="1">
      <c r="A46" s="286" t="s">
        <v>7</v>
      </c>
      <c r="B46" s="1247">
        <v>6623.56</v>
      </c>
      <c r="C46" s="1250">
        <v>11640.036839999999</v>
      </c>
      <c r="D46" s="1233">
        <f t="shared" si="3"/>
        <v>1.7573686718320658</v>
      </c>
      <c r="E46" s="1253">
        <v>6600.4549999999999</v>
      </c>
      <c r="F46" s="1252">
        <v>11031.57425</v>
      </c>
      <c r="G46" s="288">
        <f t="shared" si="4"/>
        <v>1.6713354230882567</v>
      </c>
    </row>
    <row r="47" spans="1:7" ht="13" customHeight="1">
      <c r="A47" s="286" t="s">
        <v>8</v>
      </c>
      <c r="B47" s="1247">
        <v>6466.2430000000004</v>
      </c>
      <c r="C47" s="1250">
        <v>10940.612150000001</v>
      </c>
      <c r="D47" s="1233">
        <f t="shared" si="3"/>
        <v>1.6919580891098587</v>
      </c>
      <c r="E47" s="1253">
        <v>6802.085</v>
      </c>
      <c r="F47" s="1252">
        <v>11410.228439999999</v>
      </c>
      <c r="G47" s="288">
        <f t="shared" si="4"/>
        <v>1.6774604316176582</v>
      </c>
    </row>
    <row r="48" spans="1:7" ht="13" customHeight="1">
      <c r="A48" s="384" t="s">
        <v>9</v>
      </c>
      <c r="B48" s="1248">
        <v>7060.2030000000004</v>
      </c>
      <c r="C48" s="1251">
        <v>11300.167579999999</v>
      </c>
      <c r="D48" s="1234">
        <f t="shared" si="3"/>
        <v>1.600544287465955</v>
      </c>
      <c r="E48" s="1248">
        <v>8033.2259999999997</v>
      </c>
      <c r="F48" s="1251">
        <v>13343.574520000002</v>
      </c>
      <c r="G48" s="1226">
        <f t="shared" si="4"/>
        <v>1.6610480671152539</v>
      </c>
    </row>
    <row r="49" spans="1:8" ht="12" customHeight="1">
      <c r="A49" s="1227" t="s">
        <v>745</v>
      </c>
      <c r="B49" s="1228"/>
      <c r="C49" s="1228"/>
      <c r="D49" s="1228"/>
      <c r="E49" s="911"/>
      <c r="F49" s="793"/>
      <c r="G49" s="793"/>
      <c r="H49" s="793"/>
    </row>
    <row r="50" spans="1:8" ht="9" customHeight="1">
      <c r="A50" s="1229" t="s">
        <v>729</v>
      </c>
      <c r="B50" s="1228"/>
      <c r="C50" s="1228"/>
      <c r="D50" s="1228"/>
      <c r="E50" s="793"/>
      <c r="F50" s="793"/>
      <c r="G50" s="793"/>
      <c r="H50" s="793"/>
    </row>
    <row r="51" spans="1:8" ht="9" customHeight="1">
      <c r="A51" s="1230" t="s">
        <v>318</v>
      </c>
      <c r="B51" s="1228"/>
      <c r="C51" s="1228"/>
      <c r="D51" s="1228"/>
      <c r="E51" s="793"/>
      <c r="F51" s="793"/>
      <c r="G51" s="793"/>
      <c r="H51" s="793"/>
    </row>
    <row r="52" spans="1:8" ht="9" customHeight="1">
      <c r="A52" s="793"/>
      <c r="B52" s="793"/>
      <c r="C52" s="793"/>
      <c r="D52" s="793"/>
      <c r="E52" s="793"/>
      <c r="F52" s="793"/>
      <c r="G52" s="793"/>
      <c r="H52" s="793"/>
    </row>
  </sheetData>
  <mergeCells count="4">
    <mergeCell ref="B4:D4"/>
    <mergeCell ref="E4:G4"/>
    <mergeCell ref="B32:D32"/>
    <mergeCell ref="E32:G32"/>
  </mergeCells>
  <phoneticPr fontId="54" type="noConversion"/>
  <printOptions horizontalCentered="1" verticalCentered="1"/>
  <pageMargins left="0" right="0" top="0" bottom="0" header="0" footer="0"/>
  <ignoredErrors>
    <ignoredError sqref="B7:C39 D7:D33 D35:D39" formula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130</vt:i4>
      </vt:variant>
    </vt:vector>
  </HeadingPairs>
  <TitlesOfParts>
    <vt:vector size="130" baseType="lpstr">
      <vt:lpstr>C 1 - C 2 - C 3</vt:lpstr>
      <vt:lpstr>C-4</vt:lpstr>
      <vt:lpstr>C 5</vt:lpstr>
      <vt:lpstr>C -6</vt:lpstr>
      <vt:lpstr>C 7</vt:lpstr>
      <vt:lpstr>C 8</vt:lpstr>
      <vt:lpstr>C 9</vt:lpstr>
      <vt:lpstr>C 10</vt:lpstr>
      <vt:lpstr>C 11</vt:lpstr>
      <vt:lpstr>C 12</vt:lpstr>
      <vt:lpstr>C 13</vt:lpstr>
      <vt:lpstr>C 14</vt:lpstr>
      <vt:lpstr>C 15</vt:lpstr>
      <vt:lpstr>C 16</vt:lpstr>
      <vt:lpstr>C 17</vt:lpstr>
      <vt:lpstr>C 18</vt:lpstr>
      <vt:lpstr>C 19</vt:lpstr>
      <vt:lpstr>C 20</vt:lpstr>
      <vt:lpstr>C 21</vt:lpstr>
      <vt:lpstr>C 22</vt:lpstr>
      <vt:lpstr>C 23</vt:lpstr>
      <vt:lpstr>C 24</vt:lpstr>
      <vt:lpstr>C 25</vt:lpstr>
      <vt:lpstr>C 26</vt:lpstr>
      <vt:lpstr>C 27</vt:lpstr>
      <vt:lpstr>C 28</vt:lpstr>
      <vt:lpstr>C 29</vt:lpstr>
      <vt:lpstr>C 30</vt:lpstr>
      <vt:lpstr>C 31</vt:lpstr>
      <vt:lpstr>C 32</vt:lpstr>
      <vt:lpstr>C 33</vt:lpstr>
      <vt:lpstr>C 34</vt:lpstr>
      <vt:lpstr>C 35</vt:lpstr>
      <vt:lpstr>C 36</vt:lpstr>
      <vt:lpstr>C 37</vt:lpstr>
      <vt:lpstr>C 38</vt:lpstr>
      <vt:lpstr>C 39</vt:lpstr>
      <vt:lpstr>C 40</vt:lpstr>
      <vt:lpstr>C 41</vt:lpstr>
      <vt:lpstr>C 42</vt:lpstr>
      <vt:lpstr>C 43</vt:lpstr>
      <vt:lpstr>C 44</vt:lpstr>
      <vt:lpstr>C 45</vt:lpstr>
      <vt:lpstr>C 46</vt:lpstr>
      <vt:lpstr>C 47</vt:lpstr>
      <vt:lpstr>C 48</vt:lpstr>
      <vt:lpstr>C 49</vt:lpstr>
      <vt:lpstr>C-50</vt:lpstr>
      <vt:lpstr>C-51</vt:lpstr>
      <vt:lpstr>C-52</vt:lpstr>
      <vt:lpstr>C-53</vt:lpstr>
      <vt:lpstr>C-54</vt:lpstr>
      <vt:lpstr>C-55</vt:lpstr>
      <vt:lpstr>C-56</vt:lpstr>
      <vt:lpstr>C-57</vt:lpstr>
      <vt:lpstr>C-58</vt:lpstr>
      <vt:lpstr>C-59</vt:lpstr>
      <vt:lpstr>C-60</vt:lpstr>
      <vt:lpstr>C-61</vt:lpstr>
      <vt:lpstr>C-62</vt:lpstr>
      <vt:lpstr>C-63</vt:lpstr>
      <vt:lpstr>C-64</vt:lpstr>
      <vt:lpstr>C-65</vt:lpstr>
      <vt:lpstr>C-66</vt:lpstr>
      <vt:lpstr>C-67</vt:lpstr>
      <vt:lpstr>C-68</vt:lpstr>
      <vt:lpstr>C-69</vt:lpstr>
      <vt:lpstr>C-70</vt:lpstr>
      <vt:lpstr>C-71</vt:lpstr>
      <vt:lpstr>C-72</vt:lpstr>
      <vt:lpstr>C-73</vt:lpstr>
      <vt:lpstr>C-74</vt:lpstr>
      <vt:lpstr>C-75</vt:lpstr>
      <vt:lpstr>C-76</vt:lpstr>
      <vt:lpstr>C-77</vt:lpstr>
      <vt:lpstr>C-78</vt:lpstr>
      <vt:lpstr>C-79</vt:lpstr>
      <vt:lpstr>C-80</vt:lpstr>
      <vt:lpstr>C-81</vt:lpstr>
      <vt:lpstr>C-82</vt:lpstr>
      <vt:lpstr>C-83</vt:lpstr>
      <vt:lpstr>C-84</vt:lpstr>
      <vt:lpstr>C-85</vt:lpstr>
      <vt:lpstr>C 86-C87</vt:lpstr>
      <vt:lpstr>C-88</vt:lpstr>
      <vt:lpstr>C-89</vt:lpstr>
      <vt:lpstr>C 90</vt:lpstr>
      <vt:lpstr>C 91 - 99</vt:lpstr>
      <vt:lpstr>C 100 - 101</vt:lpstr>
      <vt:lpstr>C 102 - 103</vt:lpstr>
      <vt:lpstr>C 104-105</vt:lpstr>
      <vt:lpstr>C 106 - 107</vt:lpstr>
      <vt:lpstr>C 108 - 109 </vt:lpstr>
      <vt:lpstr>C 110 _ 111</vt:lpstr>
      <vt:lpstr>C-112</vt:lpstr>
      <vt:lpstr>C-113</vt:lpstr>
      <vt:lpstr>C-114</vt:lpstr>
      <vt:lpstr>C-115</vt:lpstr>
      <vt:lpstr>C-116</vt:lpstr>
      <vt:lpstr>C-117</vt:lpstr>
      <vt:lpstr>C-118</vt:lpstr>
      <vt:lpstr>C-119</vt:lpstr>
      <vt:lpstr>C-120</vt:lpstr>
      <vt:lpstr>C-121</vt:lpstr>
      <vt:lpstr>C_122</vt:lpstr>
      <vt:lpstr>C-123</vt:lpstr>
      <vt:lpstr>C-124</vt:lpstr>
      <vt:lpstr>C-125</vt:lpstr>
      <vt:lpstr>C-126</vt:lpstr>
      <vt:lpstr>C 127 - 128</vt:lpstr>
      <vt:lpstr>C 129 - 130</vt:lpstr>
      <vt:lpstr>C 131 - 132</vt:lpstr>
      <vt:lpstr>C 133 - 134</vt:lpstr>
      <vt:lpstr>C 135 </vt:lpstr>
      <vt:lpstr>C-136-137</vt:lpstr>
      <vt:lpstr>C 138 - 139</vt:lpstr>
      <vt:lpstr>C 140 - 141 </vt:lpstr>
      <vt:lpstr>C 142 - C 143</vt:lpstr>
      <vt:lpstr>C 144</vt:lpstr>
      <vt:lpstr>C 145</vt:lpstr>
      <vt:lpstr>C 146</vt:lpstr>
      <vt:lpstr>C-147</vt:lpstr>
      <vt:lpstr>C-148</vt:lpstr>
      <vt:lpstr>C-149</vt:lpstr>
      <vt:lpstr>C-150</vt:lpstr>
      <vt:lpstr>C-151</vt:lpstr>
      <vt:lpstr>C-152</vt:lpstr>
      <vt:lpstr>C-153</vt:lpstr>
      <vt:lpstr>C 154</vt:lpstr>
      <vt:lpstr>C 155-156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O.I.A.</dc:creator>
  <cp:lastModifiedBy>G5</cp:lastModifiedBy>
  <cp:lastPrinted>2018-09-18T18:27:25Z</cp:lastPrinted>
  <dcterms:created xsi:type="dcterms:W3CDTF">1999-02-26T21:15:02Z</dcterms:created>
  <dcterms:modified xsi:type="dcterms:W3CDTF">2018-11-26T22:14:03Z</dcterms:modified>
</cp:coreProperties>
</file>